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1970" yWindow="330" windowWidth="10320" windowHeight="11790" tabRatio="528" firstSheet="1" activeTab="1"/>
  </bookViews>
  <sheets>
    <sheet name="Лист1" sheetId="70" state="hidden" r:id="rId1"/>
    <sheet name="УК гг" sheetId="83" r:id="rId2"/>
    <sheet name="Кол-во УК" sheetId="77" r:id="rId3"/>
    <sheet name="биб-ки" sheetId="1" r:id="rId4"/>
    <sheet name="клубы" sheetId="87" r:id="rId5"/>
    <sheet name="музеи " sheetId="88" r:id="rId6"/>
    <sheet name="Театры" sheetId="76" r:id="rId7"/>
    <sheet name="Конц." sheetId="53" r:id="rId8"/>
    <sheet name="ДШИ " sheetId="84" r:id="rId9"/>
    <sheet name="СПО" sheetId="92" r:id="rId10"/>
    <sheet name="СПО2019-20" sheetId="72" state="hidden" r:id="rId11"/>
    <sheet name="ТОИУМЦКИ " sheetId="91" r:id="rId12"/>
    <sheet name="зоопарк" sheetId="15" r:id="rId13"/>
  </sheets>
  <externalReferences>
    <externalReference r:id="rId14"/>
  </externalReferences>
  <definedNames>
    <definedName name="_xlnm._FilterDatabase" localSheetId="3" hidden="1">'биб-ки'!$GP$36:$GT$36</definedName>
    <definedName name="_xlnm._FilterDatabase" localSheetId="8" hidden="1">'ДШИ '!#REF!</definedName>
    <definedName name="_xlnm._FilterDatabase" localSheetId="4" hidden="1">клубы!#REF!</definedName>
    <definedName name="_xlnm._FilterDatabase" localSheetId="5" hidden="1">'музеи '!$BL$34:$BO$42</definedName>
    <definedName name="_xlnm.Print_Area" localSheetId="8">'ДШИ '!$A$1:$EJ$41</definedName>
    <definedName name="_xlnm.Print_Area" localSheetId="2">'Кол-во УК'!$A$1:$X$34</definedName>
    <definedName name="_xlnm.Print_Area" localSheetId="7">Конц.!$A$1:$BR$12</definedName>
    <definedName name="_xlnm.Print_Area" localSheetId="5">'музеи '!$A$1:$FA$32</definedName>
    <definedName name="_xlnm.Print_Area" localSheetId="9">СПО!$A$1:$X$26</definedName>
    <definedName name="_xlnm.Print_Area" localSheetId="10">'СПО2019-20'!$A$1:$X$28</definedName>
    <definedName name="_xlnm.Print_Area" localSheetId="6">Театры!$A$1:$CD$17</definedName>
  </definedNames>
  <calcPr calcId="145621"/>
</workbook>
</file>

<file path=xl/calcChain.xml><?xml version="1.0" encoding="utf-8"?>
<calcChain xmlns="http://schemas.openxmlformats.org/spreadsheetml/2006/main">
  <c r="CO10" i="84" l="1"/>
  <c r="FP10" i="1" l="1"/>
  <c r="K15" i="92" l="1"/>
  <c r="J15" i="92"/>
  <c r="K13" i="92"/>
  <c r="J13" i="92"/>
  <c r="K10" i="92"/>
  <c r="J10" i="92"/>
  <c r="K8" i="92"/>
  <c r="J8" i="92"/>
  <c r="W16" i="92"/>
  <c r="V16" i="92"/>
  <c r="T16" i="92"/>
  <c r="S16" i="92"/>
  <c r="Q16" i="92"/>
  <c r="P16" i="92"/>
  <c r="N16" i="92"/>
  <c r="M16" i="92"/>
  <c r="K16" i="92"/>
  <c r="J16" i="92"/>
  <c r="H16" i="92"/>
  <c r="G16" i="92"/>
  <c r="E16" i="92"/>
  <c r="D16" i="92"/>
  <c r="W11" i="92"/>
  <c r="V11" i="92"/>
  <c r="T11" i="92"/>
  <c r="S11" i="92"/>
  <c r="Q11" i="92"/>
  <c r="P11" i="92"/>
  <c r="N11" i="92"/>
  <c r="M11" i="92"/>
  <c r="J11" i="92"/>
  <c r="H11" i="92"/>
  <c r="G11" i="92"/>
  <c r="E11" i="92"/>
  <c r="D11" i="92"/>
  <c r="K11" i="92" l="1"/>
  <c r="G36" i="1" l="1"/>
  <c r="Q26" i="92" l="1"/>
  <c r="P26" i="92"/>
  <c r="N26" i="92"/>
  <c r="M26" i="92"/>
  <c r="K26" i="92"/>
  <c r="J26" i="92"/>
  <c r="H26" i="92"/>
  <c r="G26" i="92"/>
  <c r="E26" i="92"/>
  <c r="D26" i="92"/>
  <c r="F26" i="92" s="1"/>
  <c r="R25" i="92"/>
  <c r="O25" i="92"/>
  <c r="L25" i="92"/>
  <c r="I25" i="92"/>
  <c r="F25" i="92"/>
  <c r="R24" i="92"/>
  <c r="O24" i="92"/>
  <c r="L24" i="92"/>
  <c r="I24" i="92"/>
  <c r="F24" i="92"/>
  <c r="U16" i="92"/>
  <c r="R16" i="92"/>
  <c r="F16" i="92"/>
  <c r="X15" i="92"/>
  <c r="U15" i="92"/>
  <c r="R15" i="92"/>
  <c r="O15" i="92"/>
  <c r="L15" i="92"/>
  <c r="I15" i="92"/>
  <c r="F15" i="92"/>
  <c r="X13" i="92"/>
  <c r="U13" i="92"/>
  <c r="R13" i="92"/>
  <c r="O13" i="92"/>
  <c r="L13" i="92"/>
  <c r="I13" i="92"/>
  <c r="F13" i="92"/>
  <c r="S17" i="92"/>
  <c r="Q17" i="92"/>
  <c r="P17" i="92"/>
  <c r="N17" i="92"/>
  <c r="M17" i="92"/>
  <c r="X10" i="92"/>
  <c r="U10" i="92"/>
  <c r="R10" i="92"/>
  <c r="O10" i="92"/>
  <c r="L10" i="92"/>
  <c r="I10" i="92"/>
  <c r="F10" i="92"/>
  <c r="X8" i="92"/>
  <c r="U8" i="92"/>
  <c r="R8" i="92"/>
  <c r="O8" i="92"/>
  <c r="L8" i="92"/>
  <c r="I8" i="92"/>
  <c r="F8" i="92"/>
  <c r="I16" i="92" l="1"/>
  <c r="T17" i="92"/>
  <c r="O16" i="92"/>
  <c r="D17" i="92"/>
  <c r="V17" i="92"/>
  <c r="E17" i="92"/>
  <c r="W17" i="92"/>
  <c r="X17" i="92" s="1"/>
  <c r="G17" i="92"/>
  <c r="X16" i="92"/>
  <c r="I26" i="92"/>
  <c r="H17" i="92"/>
  <c r="J17" i="92"/>
  <c r="O26" i="92"/>
  <c r="R26" i="92"/>
  <c r="R17" i="92"/>
  <c r="K17" i="92"/>
  <c r="O17" i="92"/>
  <c r="U17" i="92"/>
  <c r="L16" i="92"/>
  <c r="L26" i="92"/>
  <c r="F11" i="92"/>
  <c r="L11" i="92"/>
  <c r="R11" i="92"/>
  <c r="X11" i="92"/>
  <c r="I11" i="92"/>
  <c r="O11" i="92"/>
  <c r="U11" i="92"/>
  <c r="I17" i="92" l="1"/>
  <c r="F17" i="92"/>
  <c r="L17" i="92"/>
  <c r="BB10" i="91"/>
  <c r="BA10" i="91"/>
  <c r="AZ10" i="91"/>
  <c r="AY10" i="91"/>
  <c r="AX10" i="91"/>
  <c r="AW10" i="91"/>
  <c r="AV10" i="91"/>
  <c r="AU10" i="91"/>
  <c r="AT10" i="91"/>
  <c r="AS10" i="91"/>
  <c r="AR10" i="91"/>
  <c r="AQ10" i="91"/>
  <c r="AP10" i="91"/>
  <c r="AO10" i="91"/>
  <c r="AN10" i="91"/>
  <c r="AM10" i="91"/>
  <c r="AL10" i="91"/>
  <c r="AK10" i="91"/>
  <c r="AJ10" i="91"/>
  <c r="AI10" i="91"/>
  <c r="AH10" i="91"/>
  <c r="AC10" i="91"/>
  <c r="AB10" i="91"/>
  <c r="AD10" i="91" s="1"/>
  <c r="Z10" i="91"/>
  <c r="AA10" i="91" s="1"/>
  <c r="Y10" i="91"/>
  <c r="W10" i="91"/>
  <c r="V10" i="91"/>
  <c r="X10" i="91" s="1"/>
  <c r="T10" i="91"/>
  <c r="S10" i="91"/>
  <c r="N10" i="91"/>
  <c r="M10" i="91"/>
  <c r="K10" i="91"/>
  <c r="J10" i="91"/>
  <c r="BC9" i="91"/>
  <c r="AD9" i="91"/>
  <c r="AA9" i="91"/>
  <c r="X9" i="91"/>
  <c r="U9" i="91"/>
  <c r="Q9" i="91"/>
  <c r="P9" i="91"/>
  <c r="R9" i="91" s="1"/>
  <c r="O9" i="91"/>
  <c r="L9" i="91"/>
  <c r="H9" i="91"/>
  <c r="G9" i="91"/>
  <c r="D9" i="91"/>
  <c r="BC8" i="91"/>
  <c r="BC10" i="91" s="1"/>
  <c r="AD8" i="91"/>
  <c r="AA8" i="91"/>
  <c r="X8" i="91"/>
  <c r="U8" i="91"/>
  <c r="Q8" i="91"/>
  <c r="Q10" i="91" s="1"/>
  <c r="P8" i="91"/>
  <c r="P10" i="91" s="1"/>
  <c r="O8" i="91"/>
  <c r="L8" i="91"/>
  <c r="H8" i="91"/>
  <c r="G8" i="91"/>
  <c r="G10" i="91" s="1"/>
  <c r="D8" i="91" l="1"/>
  <c r="D10" i="91" s="1"/>
  <c r="R10" i="91"/>
  <c r="I8" i="91"/>
  <c r="O10" i="91"/>
  <c r="U10" i="91"/>
  <c r="L10" i="91"/>
  <c r="I9" i="91"/>
  <c r="R8" i="91"/>
  <c r="H10" i="91"/>
  <c r="I10" i="91" s="1"/>
  <c r="E8" i="91"/>
  <c r="E9" i="91"/>
  <c r="F9" i="91" s="1"/>
  <c r="BZ29" i="84"/>
  <c r="E10" i="91" l="1"/>
  <c r="F10" i="91" s="1"/>
  <c r="F8" i="91"/>
  <c r="S11" i="53"/>
  <c r="GD34" i="87" l="1"/>
  <c r="GE34" i="87"/>
  <c r="GF34" i="87"/>
  <c r="GG34" i="87"/>
  <c r="GH34" i="87"/>
  <c r="GC34" i="87"/>
  <c r="FX34" i="87"/>
  <c r="FY34" i="87"/>
  <c r="FZ34" i="87"/>
  <c r="GA34" i="87"/>
  <c r="FW34" i="87"/>
  <c r="FI34" i="87"/>
  <c r="FH34" i="87"/>
  <c r="FF34" i="87"/>
  <c r="FE34" i="87"/>
  <c r="FC34" i="87"/>
  <c r="FB34" i="87"/>
  <c r="EZ34" i="87"/>
  <c r="EY34" i="87"/>
  <c r="EW34" i="87"/>
  <c r="EV34" i="87"/>
  <c r="EL34" i="87"/>
  <c r="EK34" i="87"/>
  <c r="EH34" i="87"/>
  <c r="EI34" i="87"/>
  <c r="EC34" i="87"/>
  <c r="EB34" i="87"/>
  <c r="DZ34" i="87"/>
  <c r="DY34" i="87"/>
  <c r="DS34" i="87"/>
  <c r="DR34" i="87"/>
  <c r="DP34" i="87"/>
  <c r="DO34" i="87"/>
  <c r="DM34" i="87"/>
  <c r="DL34" i="87"/>
  <c r="DJ34" i="87"/>
  <c r="DI34" i="87"/>
  <c r="DC34" i="87"/>
  <c r="DB34" i="87"/>
  <c r="CZ34" i="87"/>
  <c r="CY34" i="87"/>
  <c r="CW34" i="87"/>
  <c r="CV34" i="87"/>
  <c r="CT34" i="87"/>
  <c r="CS34" i="87"/>
  <c r="CQ34" i="87"/>
  <c r="CP34" i="87"/>
  <c r="CN34" i="87"/>
  <c r="CM34" i="87"/>
  <c r="CK34" i="87"/>
  <c r="CJ34" i="87"/>
  <c r="CH34" i="87"/>
  <c r="CG34" i="87"/>
  <c r="CE34" i="87"/>
  <c r="CD34" i="87"/>
  <c r="CB34" i="87"/>
  <c r="CA34" i="87"/>
  <c r="BY34" i="87"/>
  <c r="BX34" i="87"/>
  <c r="BV34" i="87"/>
  <c r="BU34" i="87"/>
  <c r="BO34" i="87"/>
  <c r="BN34" i="87"/>
  <c r="BL34" i="87"/>
  <c r="BK34" i="87"/>
  <c r="BF34" i="87"/>
  <c r="BE34" i="87"/>
  <c r="BC34" i="87"/>
  <c r="BB34" i="87"/>
  <c r="AC34" i="87"/>
  <c r="AB34" i="87"/>
  <c r="W34" i="87"/>
  <c r="V34" i="87"/>
  <c r="T34" i="87"/>
  <c r="S34" i="87"/>
  <c r="Q34" i="87"/>
  <c r="P34" i="87"/>
  <c r="E34" i="87"/>
  <c r="F34" i="87"/>
  <c r="H34" i="87"/>
  <c r="I34" i="87"/>
  <c r="J34" i="87"/>
  <c r="K34" i="87"/>
  <c r="L34" i="87" s="1"/>
  <c r="Y34" i="87" l="1"/>
  <c r="GK30" i="1"/>
  <c r="EP21" i="88" l="1"/>
  <c r="EQ21" i="88"/>
  <c r="ER21" i="88"/>
  <c r="ES21" i="88"/>
  <c r="ET21" i="88"/>
  <c r="EV21" i="88"/>
  <c r="EW21" i="88"/>
  <c r="EX21" i="88"/>
  <c r="EY21" i="88"/>
  <c r="EZ21" i="88"/>
  <c r="FA21" i="88"/>
  <c r="FB21" i="88"/>
  <c r="FC21" i="88"/>
  <c r="FD21" i="88"/>
  <c r="FE21" i="88"/>
  <c r="EO20" i="88"/>
  <c r="EU20" i="88" s="1"/>
  <c r="B15" i="83" l="1"/>
  <c r="EN10" i="1" l="1"/>
  <c r="EO10" i="1" l="1"/>
  <c r="AC15" i="76"/>
  <c r="AB15" i="76"/>
  <c r="Y15" i="76" s="1"/>
  <c r="AC14" i="76"/>
  <c r="Z14" i="76" s="1"/>
  <c r="AB14" i="76"/>
  <c r="Y14" i="76" s="1"/>
  <c r="AB11" i="76"/>
  <c r="Y11" i="76" s="1"/>
  <c r="AC11" i="76"/>
  <c r="Z11" i="76" s="1"/>
  <c r="AB12" i="76"/>
  <c r="Y12" i="76" s="1"/>
  <c r="AC12" i="76"/>
  <c r="Z12" i="76" s="1"/>
  <c r="AC10" i="76"/>
  <c r="Z10" i="76" s="1"/>
  <c r="AB10" i="76"/>
  <c r="Y10" i="76" s="1"/>
  <c r="Z15" i="76"/>
  <c r="Y16" i="76" l="1"/>
  <c r="AT12" i="53"/>
  <c r="AS12" i="53"/>
  <c r="AU11" i="53"/>
  <c r="AU12" i="53" l="1"/>
  <c r="AU16" i="76" l="1"/>
  <c r="AT16" i="76"/>
  <c r="AV15" i="76"/>
  <c r="AV14" i="76"/>
  <c r="AU13" i="76"/>
  <c r="AU17" i="76" s="1"/>
  <c r="AT13" i="76"/>
  <c r="AV12" i="76"/>
  <c r="AV11" i="76"/>
  <c r="AV10" i="76"/>
  <c r="AR16" i="76"/>
  <c r="AQ16" i="76"/>
  <c r="AS15" i="76"/>
  <c r="AS14" i="76"/>
  <c r="AR13" i="76"/>
  <c r="AQ13" i="76"/>
  <c r="AS12" i="76"/>
  <c r="AS11" i="76"/>
  <c r="AS10" i="76"/>
  <c r="AV16" i="76" l="1"/>
  <c r="AT17" i="76"/>
  <c r="AQ17" i="76"/>
  <c r="AS17" i="76" s="1"/>
  <c r="AR17" i="76"/>
  <c r="AS16" i="76"/>
  <c r="AV17" i="76"/>
  <c r="AV13" i="76"/>
  <c r="AS13" i="76"/>
  <c r="BS17" i="1" l="1"/>
  <c r="BU30" i="1"/>
  <c r="EI31" i="88" l="1"/>
  <c r="EH31" i="88"/>
  <c r="EA31" i="88"/>
  <c r="DX31" i="88"/>
  <c r="DP31" i="88"/>
  <c r="DO31" i="88"/>
  <c r="DN31" i="88"/>
  <c r="DK31" i="88"/>
  <c r="DH31" i="88"/>
  <c r="DE31" i="88"/>
  <c r="DB31" i="88"/>
  <c r="CU31" i="88"/>
  <c r="CO31" i="88"/>
  <c r="CL31" i="88"/>
  <c r="CI31" i="88"/>
  <c r="CF31" i="88"/>
  <c r="CC31" i="88"/>
  <c r="BV31" i="88"/>
  <c r="BS31" i="88"/>
  <c r="BO31" i="88"/>
  <c r="CQ31" i="88" s="1"/>
  <c r="BN31" i="88"/>
  <c r="CP31" i="88" s="1"/>
  <c r="BH31" i="88"/>
  <c r="BG31" i="88"/>
  <c r="BF31" i="88"/>
  <c r="BC31" i="88"/>
  <c r="AZ31" i="88"/>
  <c r="AW31" i="88"/>
  <c r="AT31" i="88"/>
  <c r="AQ31" i="88"/>
  <c r="AN31" i="88"/>
  <c r="AC31" i="88"/>
  <c r="Z31" i="88"/>
  <c r="W31" i="88"/>
  <c r="T31" i="88"/>
  <c r="Q31" i="88"/>
  <c r="N31" i="88"/>
  <c r="K31" i="88"/>
  <c r="G31" i="88"/>
  <c r="F31" i="88"/>
  <c r="EI30" i="88"/>
  <c r="EH30" i="88"/>
  <c r="EA30" i="88"/>
  <c r="DX30" i="88"/>
  <c r="DP30" i="88"/>
  <c r="DO30" i="88"/>
  <c r="DN30" i="88"/>
  <c r="DK30" i="88"/>
  <c r="DH30" i="88"/>
  <c r="DE30" i="88"/>
  <c r="DB30" i="88"/>
  <c r="CU30" i="88"/>
  <c r="CO30" i="88"/>
  <c r="CL30" i="88"/>
  <c r="CI30" i="88"/>
  <c r="CF30" i="88"/>
  <c r="CC30" i="88"/>
  <c r="BV30" i="88"/>
  <c r="BS30" i="88"/>
  <c r="BO30" i="88"/>
  <c r="CQ30" i="88" s="1"/>
  <c r="BN30" i="88"/>
  <c r="CP30" i="88" s="1"/>
  <c r="BH30" i="88"/>
  <c r="BG30" i="88"/>
  <c r="BF30" i="88"/>
  <c r="BC30" i="88"/>
  <c r="AZ30" i="88"/>
  <c r="AW30" i="88"/>
  <c r="AT30" i="88"/>
  <c r="AQ30" i="88"/>
  <c r="AN30" i="88"/>
  <c r="AC30" i="88"/>
  <c r="Z30" i="88"/>
  <c r="W30" i="88"/>
  <c r="T30" i="88"/>
  <c r="Q30" i="88"/>
  <c r="N30" i="88"/>
  <c r="K30" i="88"/>
  <c r="G30" i="88"/>
  <c r="F30" i="88"/>
  <c r="EI29" i="88"/>
  <c r="EH29" i="88"/>
  <c r="EA29" i="88"/>
  <c r="DX29" i="88"/>
  <c r="DP29" i="88"/>
  <c r="DO29" i="88"/>
  <c r="DN29" i="88"/>
  <c r="DK29" i="88"/>
  <c r="DH29" i="88"/>
  <c r="DE29" i="88"/>
  <c r="DB29" i="88"/>
  <c r="CU29" i="88"/>
  <c r="CO29" i="88"/>
  <c r="CL29" i="88"/>
  <c r="CI29" i="88"/>
  <c r="CF29" i="88"/>
  <c r="CC29" i="88"/>
  <c r="BV29" i="88"/>
  <c r="BS29" i="88"/>
  <c r="BO29" i="88"/>
  <c r="CQ29" i="88" s="1"/>
  <c r="BN29" i="88"/>
  <c r="BW29" i="88" s="1"/>
  <c r="BH29" i="88"/>
  <c r="BG29" i="88"/>
  <c r="BF29" i="88"/>
  <c r="BC29" i="88"/>
  <c r="AZ29" i="88"/>
  <c r="AW29" i="88"/>
  <c r="AT29" i="88"/>
  <c r="AQ29" i="88"/>
  <c r="AN29" i="88"/>
  <c r="AC29" i="88"/>
  <c r="Z29" i="88"/>
  <c r="W29" i="88"/>
  <c r="T29" i="88"/>
  <c r="Q29" i="88"/>
  <c r="N29" i="88"/>
  <c r="K29" i="88"/>
  <c r="G29" i="88"/>
  <c r="F29" i="88"/>
  <c r="EI28" i="88"/>
  <c r="EH28" i="88"/>
  <c r="EA28" i="88"/>
  <c r="DX28" i="88"/>
  <c r="DP28" i="88"/>
  <c r="DO28" i="88"/>
  <c r="DN28" i="88"/>
  <c r="DK28" i="88"/>
  <c r="DH28" i="88"/>
  <c r="DE28" i="88"/>
  <c r="DB28" i="88"/>
  <c r="CU28" i="88"/>
  <c r="CO28" i="88"/>
  <c r="CL28" i="88"/>
  <c r="CI28" i="88"/>
  <c r="CF28" i="88"/>
  <c r="CC28" i="88"/>
  <c r="BV28" i="88"/>
  <c r="BS28" i="88"/>
  <c r="BO28" i="88"/>
  <c r="CQ28" i="88" s="1"/>
  <c r="BN28" i="88"/>
  <c r="CP28" i="88" s="1"/>
  <c r="BH28" i="88"/>
  <c r="BG28" i="88"/>
  <c r="BI28" i="88" s="1"/>
  <c r="BF28" i="88"/>
  <c r="BC28" i="88"/>
  <c r="AZ28" i="88"/>
  <c r="AW28" i="88"/>
  <c r="AT28" i="88"/>
  <c r="AQ28" i="88"/>
  <c r="AN28" i="88"/>
  <c r="AC28" i="88"/>
  <c r="Z28" i="88"/>
  <c r="W28" i="88"/>
  <c r="T28" i="88"/>
  <c r="Q28" i="88"/>
  <c r="N28" i="88"/>
  <c r="K28" i="88"/>
  <c r="G28" i="88"/>
  <c r="F28" i="88"/>
  <c r="EI27" i="88"/>
  <c r="EH27" i="88"/>
  <c r="EA27" i="88"/>
  <c r="DX27" i="88"/>
  <c r="DN27" i="88"/>
  <c r="DK27" i="88"/>
  <c r="DH27" i="88"/>
  <c r="DE27" i="88"/>
  <c r="DB27" i="88"/>
  <c r="CU27" i="88"/>
  <c r="CO27" i="88"/>
  <c r="CL27" i="88"/>
  <c r="CI27" i="88"/>
  <c r="CF27" i="88"/>
  <c r="CC27" i="88"/>
  <c r="BV27" i="88"/>
  <c r="BS27" i="88"/>
  <c r="BO27" i="88"/>
  <c r="BN27" i="88"/>
  <c r="BW27" i="88" s="1"/>
  <c r="BH27" i="88"/>
  <c r="BG27" i="88"/>
  <c r="BF27" i="88"/>
  <c r="BC27" i="88"/>
  <c r="AZ27" i="88"/>
  <c r="AW27" i="88"/>
  <c r="AT27" i="88"/>
  <c r="AQ27" i="88"/>
  <c r="AN27" i="88"/>
  <c r="AC27" i="88"/>
  <c r="Z27" i="88"/>
  <c r="W27" i="88"/>
  <c r="T27" i="88"/>
  <c r="Q27" i="88"/>
  <c r="N27" i="88"/>
  <c r="K27" i="88"/>
  <c r="G27" i="88"/>
  <c r="F27" i="88"/>
  <c r="EI26" i="88"/>
  <c r="EH26" i="88"/>
  <c r="EA26" i="88"/>
  <c r="DX26" i="88"/>
  <c r="DP26" i="88"/>
  <c r="DO26" i="88"/>
  <c r="DN26" i="88"/>
  <c r="DK26" i="88"/>
  <c r="DH26" i="88"/>
  <c r="DE26" i="88"/>
  <c r="DB26" i="88"/>
  <c r="CU26" i="88"/>
  <c r="CO26" i="88"/>
  <c r="CL26" i="88"/>
  <c r="CI26" i="88"/>
  <c r="CF26" i="88"/>
  <c r="CC26" i="88"/>
  <c r="BV26" i="88"/>
  <c r="BS26" i="88"/>
  <c r="BO26" i="88"/>
  <c r="CQ26" i="88" s="1"/>
  <c r="BN26" i="88"/>
  <c r="BW26" i="88" s="1"/>
  <c r="BH26" i="88"/>
  <c r="BG26" i="88"/>
  <c r="BF26" i="88"/>
  <c r="BC26" i="88"/>
  <c r="AZ26" i="88"/>
  <c r="AW26" i="88"/>
  <c r="AT26" i="88"/>
  <c r="AQ26" i="88"/>
  <c r="AN26" i="88"/>
  <c r="AC26" i="88"/>
  <c r="Z26" i="88"/>
  <c r="W26" i="88"/>
  <c r="T26" i="88"/>
  <c r="Q26" i="88"/>
  <c r="N26" i="88"/>
  <c r="K26" i="88"/>
  <c r="G26" i="88"/>
  <c r="F26" i="88"/>
  <c r="EG24" i="88"/>
  <c r="EF24" i="88"/>
  <c r="EE24" i="88"/>
  <c r="ED24" i="88"/>
  <c r="EC24" i="88"/>
  <c r="EB24" i="88"/>
  <c r="DZ24" i="88"/>
  <c r="DY24" i="88"/>
  <c r="DW24" i="88"/>
  <c r="DV24" i="88"/>
  <c r="DM24" i="88"/>
  <c r="DL24" i="88"/>
  <c r="DJ24" i="88"/>
  <c r="DI24" i="88"/>
  <c r="DG24" i="88"/>
  <c r="DF24" i="88"/>
  <c r="DD24" i="88"/>
  <c r="DC24" i="88"/>
  <c r="DA24" i="88"/>
  <c r="CZ24" i="88"/>
  <c r="CT24" i="88"/>
  <c r="CS24" i="88"/>
  <c r="CN24" i="88"/>
  <c r="CM24" i="88"/>
  <c r="CK24" i="88"/>
  <c r="CJ24" i="88"/>
  <c r="CH24" i="88"/>
  <c r="CG24" i="88"/>
  <c r="CE24" i="88"/>
  <c r="CD24" i="88"/>
  <c r="CB24" i="88"/>
  <c r="CA24" i="88"/>
  <c r="BU24" i="88"/>
  <c r="BT24" i="88"/>
  <c r="BR24" i="88"/>
  <c r="BQ24" i="88"/>
  <c r="BE24" i="88"/>
  <c r="BF24" i="88" s="1"/>
  <c r="BD24" i="88"/>
  <c r="BB24" i="88"/>
  <c r="BA24" i="88"/>
  <c r="AY24" i="88"/>
  <c r="AX24" i="88"/>
  <c r="AV24" i="88"/>
  <c r="AU24" i="88"/>
  <c r="AS24" i="88"/>
  <c r="AR24" i="88"/>
  <c r="AP24" i="88"/>
  <c r="AO24" i="88"/>
  <c r="AM24" i="88"/>
  <c r="AN24" i="88" s="1"/>
  <c r="AL24" i="88"/>
  <c r="AG24" i="88"/>
  <c r="AF24" i="88"/>
  <c r="AE24" i="88"/>
  <c r="AD24" i="88"/>
  <c r="AB24" i="88"/>
  <c r="AA24" i="88"/>
  <c r="Y24" i="88"/>
  <c r="X24" i="88"/>
  <c r="V24" i="88"/>
  <c r="U24" i="88"/>
  <c r="S24" i="88"/>
  <c r="T24" i="88" s="1"/>
  <c r="R24" i="88"/>
  <c r="P24" i="88"/>
  <c r="O24" i="88"/>
  <c r="M24" i="88"/>
  <c r="L24" i="88"/>
  <c r="J24" i="88"/>
  <c r="DP27" i="88" s="1"/>
  <c r="I24" i="88"/>
  <c r="DO27" i="88" s="1"/>
  <c r="EI23" i="88"/>
  <c r="EH23" i="88"/>
  <c r="EA23" i="88"/>
  <c r="DX23" i="88"/>
  <c r="DP23" i="88"/>
  <c r="DO23" i="88"/>
  <c r="DN23" i="88"/>
  <c r="DK23" i="88"/>
  <c r="DH23" i="88"/>
  <c r="DE23" i="88"/>
  <c r="DB23" i="88"/>
  <c r="CU23" i="88"/>
  <c r="CO23" i="88"/>
  <c r="CL23" i="88"/>
  <c r="CI23" i="88"/>
  <c r="CF23" i="88"/>
  <c r="CC23" i="88"/>
  <c r="BV23" i="88"/>
  <c r="BS23" i="88"/>
  <c r="BO23" i="88"/>
  <c r="CQ23" i="88" s="1"/>
  <c r="BN23" i="88"/>
  <c r="BW23" i="88" s="1"/>
  <c r="BH23" i="88"/>
  <c r="BG23" i="88"/>
  <c r="BF23" i="88"/>
  <c r="BC23" i="88"/>
  <c r="AZ23" i="88"/>
  <c r="AW23" i="88"/>
  <c r="AT23" i="88"/>
  <c r="AQ23" i="88"/>
  <c r="AN23" i="88"/>
  <c r="AC23" i="88"/>
  <c r="Z23" i="88"/>
  <c r="W23" i="88"/>
  <c r="T23" i="88"/>
  <c r="Q23" i="88"/>
  <c r="N23" i="88"/>
  <c r="K23" i="88"/>
  <c r="G23" i="88"/>
  <c r="F23" i="88"/>
  <c r="EI22" i="88"/>
  <c r="EH22" i="88"/>
  <c r="EA22" i="88"/>
  <c r="DX22" i="88"/>
  <c r="DP22" i="88"/>
  <c r="DO22" i="88"/>
  <c r="DN22" i="88"/>
  <c r="DK22" i="88"/>
  <c r="DH22" i="88"/>
  <c r="DE22" i="88"/>
  <c r="DB22" i="88"/>
  <c r="CU22" i="88"/>
  <c r="CO22" i="88"/>
  <c r="CL22" i="88"/>
  <c r="CI22" i="88"/>
  <c r="CF22" i="88"/>
  <c r="CC22" i="88"/>
  <c r="BV22" i="88"/>
  <c r="BS22" i="88"/>
  <c r="BO22" i="88"/>
  <c r="CQ22" i="88" s="1"/>
  <c r="BN22" i="88"/>
  <c r="CP22" i="88" s="1"/>
  <c r="BH22" i="88"/>
  <c r="BG22" i="88"/>
  <c r="BF22" i="88"/>
  <c r="BC22" i="88"/>
  <c r="AZ22" i="88"/>
  <c r="AW22" i="88"/>
  <c r="AT22" i="88"/>
  <c r="AQ22" i="88"/>
  <c r="AN22" i="88"/>
  <c r="AC22" i="88"/>
  <c r="Z22" i="88"/>
  <c r="W22" i="88"/>
  <c r="T22" i="88"/>
  <c r="Q22" i="88"/>
  <c r="N22" i="88"/>
  <c r="K22" i="88"/>
  <c r="G22" i="88"/>
  <c r="F22" i="88"/>
  <c r="EI21" i="88"/>
  <c r="EH21" i="88"/>
  <c r="EA21" i="88"/>
  <c r="DX21" i="88"/>
  <c r="DP21" i="88"/>
  <c r="DO21" i="88"/>
  <c r="DN21" i="88"/>
  <c r="DK21" i="88"/>
  <c r="DH21" i="88"/>
  <c r="DE21" i="88"/>
  <c r="DB21" i="88"/>
  <c r="CU21" i="88"/>
  <c r="CO21" i="88"/>
  <c r="CL21" i="88"/>
  <c r="CI21" i="88"/>
  <c r="CF21" i="88"/>
  <c r="CC21" i="88"/>
  <c r="BV21" i="88"/>
  <c r="BS21" i="88"/>
  <c r="BO21" i="88"/>
  <c r="BX21" i="88" s="1"/>
  <c r="BN21" i="88"/>
  <c r="BH21" i="88"/>
  <c r="BG21" i="88"/>
  <c r="BF21" i="88"/>
  <c r="BC21" i="88"/>
  <c r="AZ21" i="88"/>
  <c r="AW21" i="88"/>
  <c r="AT21" i="88"/>
  <c r="AQ21" i="88"/>
  <c r="AN21" i="88"/>
  <c r="AC21" i="88"/>
  <c r="Z21" i="88"/>
  <c r="W21" i="88"/>
  <c r="T21" i="88"/>
  <c r="Q21" i="88"/>
  <c r="N21" i="88"/>
  <c r="K21" i="88"/>
  <c r="G21" i="88"/>
  <c r="F21" i="88"/>
  <c r="EI20" i="88"/>
  <c r="EH20" i="88"/>
  <c r="EA20" i="88"/>
  <c r="DX20" i="88"/>
  <c r="DP20" i="88"/>
  <c r="DO20" i="88"/>
  <c r="DN20" i="88"/>
  <c r="DK20" i="88"/>
  <c r="DH20" i="88"/>
  <c r="DE20" i="88"/>
  <c r="DB20" i="88"/>
  <c r="CU20" i="88"/>
  <c r="CO20" i="88"/>
  <c r="CL20" i="88"/>
  <c r="CI20" i="88"/>
  <c r="CF20" i="88"/>
  <c r="CC20" i="88"/>
  <c r="BV20" i="88"/>
  <c r="BS20" i="88"/>
  <c r="BO20" i="88"/>
  <c r="CQ20" i="88" s="1"/>
  <c r="BN20" i="88"/>
  <c r="BH20" i="88"/>
  <c r="BG20" i="88"/>
  <c r="BF20" i="88"/>
  <c r="BC20" i="88"/>
  <c r="AZ20" i="88"/>
  <c r="AW20" i="88"/>
  <c r="AT20" i="88"/>
  <c r="AQ20" i="88"/>
  <c r="AN20" i="88"/>
  <c r="AC20" i="88"/>
  <c r="Z20" i="88"/>
  <c r="W20" i="88"/>
  <c r="T20" i="88"/>
  <c r="Q20" i="88"/>
  <c r="N20" i="88"/>
  <c r="K20" i="88"/>
  <c r="G20" i="88"/>
  <c r="F20" i="88"/>
  <c r="EO19" i="88"/>
  <c r="EI19" i="88"/>
  <c r="EH19" i="88"/>
  <c r="EA19" i="88"/>
  <c r="DX19" i="88"/>
  <c r="DP19" i="88"/>
  <c r="DO19" i="88"/>
  <c r="DN19" i="88"/>
  <c r="DK19" i="88"/>
  <c r="DH19" i="88"/>
  <c r="DE19" i="88"/>
  <c r="DB19" i="88"/>
  <c r="CU19" i="88"/>
  <c r="CO19" i="88"/>
  <c r="CL19" i="88"/>
  <c r="CI19" i="88"/>
  <c r="CF19" i="88"/>
  <c r="CC19" i="88"/>
  <c r="BV19" i="88"/>
  <c r="BS19" i="88"/>
  <c r="BO19" i="88"/>
  <c r="CQ19" i="88" s="1"/>
  <c r="BN19" i="88"/>
  <c r="BH19" i="88"/>
  <c r="BG19" i="88"/>
  <c r="BF19" i="88"/>
  <c r="BC19" i="88"/>
  <c r="AZ19" i="88"/>
  <c r="AW19" i="88"/>
  <c r="AT19" i="88"/>
  <c r="AQ19" i="88"/>
  <c r="AN19" i="88"/>
  <c r="AC19" i="88"/>
  <c r="Z19" i="88"/>
  <c r="W19" i="88"/>
  <c r="T19" i="88"/>
  <c r="Q19" i="88"/>
  <c r="N19" i="88"/>
  <c r="K19" i="88"/>
  <c r="G19" i="88"/>
  <c r="F19" i="88"/>
  <c r="EO18" i="88"/>
  <c r="EU18" i="88" s="1"/>
  <c r="EI18" i="88"/>
  <c r="EH18" i="88"/>
  <c r="EA18" i="88"/>
  <c r="DX18" i="88"/>
  <c r="DP18" i="88"/>
  <c r="DO18" i="88"/>
  <c r="DN18" i="88"/>
  <c r="DK18" i="88"/>
  <c r="DH18" i="88"/>
  <c r="DE18" i="88"/>
  <c r="DB18" i="88"/>
  <c r="CU18" i="88"/>
  <c r="CO18" i="88"/>
  <c r="CL18" i="88"/>
  <c r="CI18" i="88"/>
  <c r="CF18" i="88"/>
  <c r="CC18" i="88"/>
  <c r="BV18" i="88"/>
  <c r="BS18" i="88"/>
  <c r="BO18" i="88"/>
  <c r="BX18" i="88" s="1"/>
  <c r="BN18" i="88"/>
  <c r="BH18" i="88"/>
  <c r="BG18" i="88"/>
  <c r="BF18" i="88"/>
  <c r="BC18" i="88"/>
  <c r="AZ18" i="88"/>
  <c r="AW18" i="88"/>
  <c r="AT18" i="88"/>
  <c r="AQ18" i="88"/>
  <c r="AN18" i="88"/>
  <c r="AC18" i="88"/>
  <c r="Z18" i="88"/>
  <c r="W18" i="88"/>
  <c r="T18" i="88"/>
  <c r="Q18" i="88"/>
  <c r="N18" i="88"/>
  <c r="K18" i="88"/>
  <c r="G18" i="88"/>
  <c r="F18" i="88"/>
  <c r="EI17" i="88"/>
  <c r="EH17" i="88"/>
  <c r="EA17" i="88"/>
  <c r="DX17" i="88"/>
  <c r="DP17" i="88"/>
  <c r="DO17" i="88"/>
  <c r="DN17" i="88"/>
  <c r="DK17" i="88"/>
  <c r="DH17" i="88"/>
  <c r="DE17" i="88"/>
  <c r="DB17" i="88"/>
  <c r="CU17" i="88"/>
  <c r="CO17" i="88"/>
  <c r="CL17" i="88"/>
  <c r="CI17" i="88"/>
  <c r="CF17" i="88"/>
  <c r="CC17" i="88"/>
  <c r="BV17" i="88"/>
  <c r="BS17" i="88"/>
  <c r="BO17" i="88"/>
  <c r="CQ17" i="88" s="1"/>
  <c r="BN17" i="88"/>
  <c r="BN15" i="88" s="1"/>
  <c r="BH17" i="88"/>
  <c r="BG17" i="88"/>
  <c r="BF17" i="88"/>
  <c r="BC17" i="88"/>
  <c r="AZ17" i="88"/>
  <c r="AW17" i="88"/>
  <c r="AT17" i="88"/>
  <c r="AQ17" i="88"/>
  <c r="AN17" i="88"/>
  <c r="AC17" i="88"/>
  <c r="Z17" i="88"/>
  <c r="W17" i="88"/>
  <c r="T17" i="88"/>
  <c r="Q17" i="88"/>
  <c r="N17" i="88"/>
  <c r="K17" i="88"/>
  <c r="G17" i="88"/>
  <c r="G15" i="88" s="1"/>
  <c r="F17" i="88"/>
  <c r="F15" i="88" s="1"/>
  <c r="EO16" i="88"/>
  <c r="EU16" i="88" s="1"/>
  <c r="EO15" i="88"/>
  <c r="EU15" i="88" s="1"/>
  <c r="EG15" i="88"/>
  <c r="EF15" i="88"/>
  <c r="EE15" i="88"/>
  <c r="ED15" i="88"/>
  <c r="EC15" i="88"/>
  <c r="EB15" i="88"/>
  <c r="DZ15" i="88"/>
  <c r="DY15" i="88"/>
  <c r="DW15" i="88"/>
  <c r="DV15" i="88"/>
  <c r="DM15" i="88"/>
  <c r="DL15" i="88"/>
  <c r="DJ15" i="88"/>
  <c r="DI15" i="88"/>
  <c r="DG15" i="88"/>
  <c r="DF15" i="88"/>
  <c r="DD15" i="88"/>
  <c r="DC15" i="88"/>
  <c r="DE15" i="88" s="1"/>
  <c r="DA15" i="88"/>
  <c r="CZ15" i="88"/>
  <c r="CT15" i="88"/>
  <c r="CS15" i="88"/>
  <c r="CU15" i="88" s="1"/>
  <c r="CN15" i="88"/>
  <c r="CM15" i="88"/>
  <c r="CK15" i="88"/>
  <c r="CJ15" i="88"/>
  <c r="CH15" i="88"/>
  <c r="CG15" i="88"/>
  <c r="CE15" i="88"/>
  <c r="CD15" i="88"/>
  <c r="CB15" i="88"/>
  <c r="CA15" i="88"/>
  <c r="BU15" i="88"/>
  <c r="BT15" i="88"/>
  <c r="BR15" i="88"/>
  <c r="BQ15" i="88"/>
  <c r="BE15" i="88"/>
  <c r="BD15" i="88"/>
  <c r="BB15" i="88"/>
  <c r="BA15" i="88"/>
  <c r="AY15" i="88"/>
  <c r="AX15" i="88"/>
  <c r="AV15" i="88"/>
  <c r="AU15" i="88"/>
  <c r="AS15" i="88"/>
  <c r="AR15" i="88"/>
  <c r="AP15" i="88"/>
  <c r="AO15" i="88"/>
  <c r="AM15" i="88"/>
  <c r="AL15" i="88"/>
  <c r="AG15" i="88"/>
  <c r="AF15" i="88"/>
  <c r="AE15" i="88"/>
  <c r="AD15" i="88"/>
  <c r="AB15" i="88"/>
  <c r="AA15" i="88"/>
  <c r="Y15" i="88"/>
  <c r="X15" i="88"/>
  <c r="V15" i="88"/>
  <c r="U15" i="88"/>
  <c r="S15" i="88"/>
  <c r="R15" i="88"/>
  <c r="P15" i="88"/>
  <c r="O15" i="88"/>
  <c r="M15" i="88"/>
  <c r="L15" i="88"/>
  <c r="J15" i="88"/>
  <c r="I15" i="88"/>
  <c r="EO14" i="88"/>
  <c r="EU14" i="88" s="1"/>
  <c r="EI14" i="88"/>
  <c r="EH14" i="88"/>
  <c r="EA14" i="88"/>
  <c r="DX14" i="88"/>
  <c r="DP14" i="88"/>
  <c r="DO14" i="88"/>
  <c r="DN14" i="88"/>
  <c r="DK14" i="88"/>
  <c r="DH14" i="88"/>
  <c r="DE14" i="88"/>
  <c r="DB14" i="88"/>
  <c r="CU14" i="88"/>
  <c r="CO14" i="88"/>
  <c r="CL14" i="88"/>
  <c r="CI14" i="88"/>
  <c r="CF14" i="88"/>
  <c r="CC14" i="88"/>
  <c r="BV14" i="88"/>
  <c r="BS14" i="88"/>
  <c r="BO14" i="88"/>
  <c r="BX14" i="88" s="1"/>
  <c r="BN14" i="88"/>
  <c r="BH14" i="88"/>
  <c r="BG14" i="88"/>
  <c r="BF14" i="88"/>
  <c r="BC14" i="88"/>
  <c r="AZ14" i="88"/>
  <c r="AW14" i="88"/>
  <c r="AT14" i="88"/>
  <c r="AQ14" i="88"/>
  <c r="AN14" i="88"/>
  <c r="AC14" i="88"/>
  <c r="Z14" i="88"/>
  <c r="W14" i="88"/>
  <c r="T14" i="88"/>
  <c r="Q14" i="88"/>
  <c r="N14" i="88"/>
  <c r="K14" i="88"/>
  <c r="G14" i="88"/>
  <c r="F14" i="88"/>
  <c r="EO13" i="88"/>
  <c r="EU13" i="88" s="1"/>
  <c r="EI13" i="88"/>
  <c r="EH13" i="88"/>
  <c r="EA13" i="88"/>
  <c r="DX13" i="88"/>
  <c r="DP13" i="88"/>
  <c r="DO13" i="88"/>
  <c r="DN13" i="88"/>
  <c r="DK13" i="88"/>
  <c r="DH13" i="88"/>
  <c r="DE13" i="88"/>
  <c r="DB13" i="88"/>
  <c r="CU13" i="88"/>
  <c r="CO13" i="88"/>
  <c r="CL13" i="88"/>
  <c r="CI13" i="88"/>
  <c r="CF13" i="88"/>
  <c r="CC13" i="88"/>
  <c r="BV13" i="88"/>
  <c r="BS13" i="88"/>
  <c r="BO13" i="88"/>
  <c r="CQ13" i="88" s="1"/>
  <c r="BN13" i="88"/>
  <c r="BH13" i="88"/>
  <c r="BG13" i="88"/>
  <c r="BF13" i="88"/>
  <c r="BC13" i="88"/>
  <c r="AZ13" i="88"/>
  <c r="AW13" i="88"/>
  <c r="AT13" i="88"/>
  <c r="AQ13" i="88"/>
  <c r="AN13" i="88"/>
  <c r="AC13" i="88"/>
  <c r="Z13" i="88"/>
  <c r="W13" i="88"/>
  <c r="T13" i="88"/>
  <c r="Q13" i="88"/>
  <c r="N13" i="88"/>
  <c r="K13" i="88"/>
  <c r="G13" i="88"/>
  <c r="F13" i="88"/>
  <c r="EO12" i="88"/>
  <c r="EU12" i="88" s="1"/>
  <c r="EI12" i="88"/>
  <c r="EH12" i="88"/>
  <c r="EA12" i="88"/>
  <c r="DX12" i="88"/>
  <c r="DP12" i="88"/>
  <c r="DO12" i="88"/>
  <c r="DN12" i="88"/>
  <c r="DK12" i="88"/>
  <c r="DH12" i="88"/>
  <c r="DE12" i="88"/>
  <c r="DB12" i="88"/>
  <c r="CU12" i="88"/>
  <c r="CO12" i="88"/>
  <c r="CL12" i="88"/>
  <c r="CI12" i="88"/>
  <c r="CF12" i="88"/>
  <c r="CC12" i="88"/>
  <c r="BV12" i="88"/>
  <c r="BS12" i="88"/>
  <c r="BO12" i="88"/>
  <c r="BX12" i="88" s="1"/>
  <c r="BN12" i="88"/>
  <c r="BH12" i="88"/>
  <c r="BG12" i="88"/>
  <c r="BF12" i="88"/>
  <c r="BC12" i="88"/>
  <c r="AZ12" i="88"/>
  <c r="AW12" i="88"/>
  <c r="AT12" i="88"/>
  <c r="AQ12" i="88"/>
  <c r="AN12" i="88"/>
  <c r="AC12" i="88"/>
  <c r="Z12" i="88"/>
  <c r="W12" i="88"/>
  <c r="T12" i="88"/>
  <c r="Q12" i="88"/>
  <c r="N12" i="88"/>
  <c r="K12" i="88"/>
  <c r="G12" i="88"/>
  <c r="F12" i="88"/>
  <c r="EO11" i="88"/>
  <c r="EU11" i="88" s="1"/>
  <c r="EI11" i="88"/>
  <c r="EH11" i="88"/>
  <c r="EA11" i="88"/>
  <c r="DX11" i="88"/>
  <c r="DP11" i="88"/>
  <c r="DO11" i="88"/>
  <c r="DN11" i="88"/>
  <c r="DK11" i="88"/>
  <c r="DH11" i="88"/>
  <c r="DE11" i="88"/>
  <c r="DB11" i="88"/>
  <c r="CU11" i="88"/>
  <c r="CO11" i="88"/>
  <c r="CL11" i="88"/>
  <c r="CI11" i="88"/>
  <c r="CF11" i="88"/>
  <c r="CC11" i="88"/>
  <c r="BV11" i="88"/>
  <c r="BS11" i="88"/>
  <c r="BO11" i="88"/>
  <c r="CQ11" i="88" s="1"/>
  <c r="BN11" i="88"/>
  <c r="BH11" i="88"/>
  <c r="BG11" i="88"/>
  <c r="BF11" i="88"/>
  <c r="BC11" i="88"/>
  <c r="AZ11" i="88"/>
  <c r="AW11" i="88"/>
  <c r="AT11" i="88"/>
  <c r="AQ11" i="88"/>
  <c r="AN11" i="88"/>
  <c r="AC11" i="88"/>
  <c r="Z11" i="88"/>
  <c r="W11" i="88"/>
  <c r="T11" i="88"/>
  <c r="Q11" i="88"/>
  <c r="N11" i="88"/>
  <c r="K11" i="88"/>
  <c r="G11" i="88"/>
  <c r="F11" i="88"/>
  <c r="EI10" i="88"/>
  <c r="EH10" i="88"/>
  <c r="EA10" i="88"/>
  <c r="DX10" i="88"/>
  <c r="DP10" i="88"/>
  <c r="DO10" i="88"/>
  <c r="DN10" i="88"/>
  <c r="DK10" i="88"/>
  <c r="DH10" i="88"/>
  <c r="DE10" i="88"/>
  <c r="DB10" i="88"/>
  <c r="CU10" i="88"/>
  <c r="CO10" i="88"/>
  <c r="CL10" i="88"/>
  <c r="CI10" i="88"/>
  <c r="CF10" i="88"/>
  <c r="CC10" i="88"/>
  <c r="BV10" i="88"/>
  <c r="BS10" i="88"/>
  <c r="BO10" i="88"/>
  <c r="CQ10" i="88" s="1"/>
  <c r="BN10" i="88"/>
  <c r="BH10" i="88"/>
  <c r="BG10" i="88"/>
  <c r="BF10" i="88"/>
  <c r="BC10" i="88"/>
  <c r="AZ10" i="88"/>
  <c r="AW10" i="88"/>
  <c r="AT10" i="88"/>
  <c r="AQ10" i="88"/>
  <c r="AN10" i="88"/>
  <c r="AC10" i="88"/>
  <c r="Z10" i="88"/>
  <c r="W10" i="88"/>
  <c r="T10" i="88"/>
  <c r="Q10" i="88"/>
  <c r="N10" i="88"/>
  <c r="K10" i="88"/>
  <c r="G10" i="88"/>
  <c r="F10" i="88"/>
  <c r="EO9" i="88"/>
  <c r="EU9" i="88" s="1"/>
  <c r="EO8" i="88"/>
  <c r="EG8" i="88"/>
  <c r="EF8" i="88"/>
  <c r="EE8" i="88"/>
  <c r="ED8" i="88"/>
  <c r="EC8" i="88"/>
  <c r="EB8" i="88"/>
  <c r="DZ8" i="88"/>
  <c r="DY8" i="88"/>
  <c r="DW8" i="88"/>
  <c r="DV8" i="88"/>
  <c r="DM8" i="88"/>
  <c r="DM32" i="88" s="1"/>
  <c r="DL8" i="88"/>
  <c r="DJ8" i="88"/>
  <c r="DJ32" i="88" s="1"/>
  <c r="DI8" i="88"/>
  <c r="DG8" i="88"/>
  <c r="DG32" i="88" s="1"/>
  <c r="DF8" i="88"/>
  <c r="DF32" i="88" s="1"/>
  <c r="DD8" i="88"/>
  <c r="DD32" i="88" s="1"/>
  <c r="DC8" i="88"/>
  <c r="DA8" i="88"/>
  <c r="DA32" i="88" s="1"/>
  <c r="CZ8" i="88"/>
  <c r="CT8" i="88"/>
  <c r="CT32" i="88" s="1"/>
  <c r="CS8" i="88"/>
  <c r="CN8" i="88"/>
  <c r="CN32" i="88" s="1"/>
  <c r="CM8" i="88"/>
  <c r="CK8" i="88"/>
  <c r="CK32" i="88" s="1"/>
  <c r="CJ8" i="88"/>
  <c r="CH8" i="88"/>
  <c r="CG8" i="88"/>
  <c r="CE8" i="88"/>
  <c r="CE32" i="88" s="1"/>
  <c r="CD8" i="88"/>
  <c r="CB8" i="88"/>
  <c r="CA8" i="88"/>
  <c r="BU8" i="88"/>
  <c r="BU32" i="88" s="1"/>
  <c r="BT8" i="88"/>
  <c r="BR8" i="88"/>
  <c r="BR32" i="88" s="1"/>
  <c r="BQ8" i="88"/>
  <c r="BQ32" i="88" s="1"/>
  <c r="BE8" i="88"/>
  <c r="BE32" i="88" s="1"/>
  <c r="BD8" i="88"/>
  <c r="BD32" i="88" s="1"/>
  <c r="BB8" i="88"/>
  <c r="BA8" i="88"/>
  <c r="AY8" i="88"/>
  <c r="AY32" i="88" s="1"/>
  <c r="AX8" i="88"/>
  <c r="AV8" i="88"/>
  <c r="AU8" i="88"/>
  <c r="AS8" i="88"/>
  <c r="AS32" i="88" s="1"/>
  <c r="AR8" i="88"/>
  <c r="AR32" i="88" s="1"/>
  <c r="AP8" i="88"/>
  <c r="AP32" i="88" s="1"/>
  <c r="AO8" i="88"/>
  <c r="AO32" i="88" s="1"/>
  <c r="AM8" i="88"/>
  <c r="AM32" i="88" s="1"/>
  <c r="AL8" i="88"/>
  <c r="AL32" i="88" s="1"/>
  <c r="AG8" i="88"/>
  <c r="AG32" i="88" s="1"/>
  <c r="AF8" i="88"/>
  <c r="AF32" i="88" s="1"/>
  <c r="AE8" i="88"/>
  <c r="AE32" i="88" s="1"/>
  <c r="AD8" i="88"/>
  <c r="AD32" i="88" s="1"/>
  <c r="AB8" i="88"/>
  <c r="AA8" i="88"/>
  <c r="Y8" i="88"/>
  <c r="Y32" i="88" s="1"/>
  <c r="X8" i="88"/>
  <c r="X32" i="88" s="1"/>
  <c r="V8" i="88"/>
  <c r="V32" i="88" s="1"/>
  <c r="U8" i="88"/>
  <c r="U32" i="88" s="1"/>
  <c r="S8" i="88"/>
  <c r="S32" i="88" s="1"/>
  <c r="R8" i="88"/>
  <c r="P8" i="88"/>
  <c r="P32" i="88" s="1"/>
  <c r="O8" i="88"/>
  <c r="O32" i="88" s="1"/>
  <c r="M8" i="88"/>
  <c r="M32" i="88" s="1"/>
  <c r="L8" i="88"/>
  <c r="L32" i="88" s="1"/>
  <c r="J8" i="88"/>
  <c r="I8" i="88"/>
  <c r="EC32" i="88" l="1"/>
  <c r="DW32" i="88"/>
  <c r="DZ32" i="88"/>
  <c r="BO15" i="88"/>
  <c r="BX15" i="88" s="1"/>
  <c r="EB32" i="88"/>
  <c r="BO8" i="88"/>
  <c r="H12" i="88"/>
  <c r="BX10" i="88"/>
  <c r="DH24" i="88"/>
  <c r="I32" i="88"/>
  <c r="J32" i="88"/>
  <c r="DP32" i="88" s="1"/>
  <c r="AB32" i="88"/>
  <c r="AV32" i="88"/>
  <c r="DY32" i="88"/>
  <c r="BI12" i="88"/>
  <c r="AZ8" i="88"/>
  <c r="AX32" i="88"/>
  <c r="BA32" i="88"/>
  <c r="AA32" i="88"/>
  <c r="ED32" i="88"/>
  <c r="BP10" i="88"/>
  <c r="BI13" i="88"/>
  <c r="BO24" i="88"/>
  <c r="BP13" i="88"/>
  <c r="BI11" i="88"/>
  <c r="BI14" i="88"/>
  <c r="AU32" i="88"/>
  <c r="F24" i="88"/>
  <c r="EU8" i="88"/>
  <c r="EO21" i="88"/>
  <c r="EU21" i="88" s="1"/>
  <c r="EJ27" i="88"/>
  <c r="EJ28" i="88"/>
  <c r="EJ30" i="88"/>
  <c r="EJ31" i="88"/>
  <c r="EJ23" i="88"/>
  <c r="CB32" i="88"/>
  <c r="BX13" i="88"/>
  <c r="CQ27" i="88"/>
  <c r="CQ24" i="88" s="1"/>
  <c r="BX27" i="88"/>
  <c r="BS24" i="88"/>
  <c r="BX17" i="88"/>
  <c r="BP21" i="88"/>
  <c r="CQ18" i="88"/>
  <c r="CQ15" i="88" s="1"/>
  <c r="CQ21" i="88"/>
  <c r="BP11" i="88"/>
  <c r="BX11" i="88"/>
  <c r="BI23" i="88"/>
  <c r="BI27" i="88"/>
  <c r="BI29" i="88"/>
  <c r="AQ24" i="88"/>
  <c r="W24" i="88"/>
  <c r="K24" i="88"/>
  <c r="DP24" i="88"/>
  <c r="H17" i="88"/>
  <c r="DQ18" i="88"/>
  <c r="DQ20" i="88"/>
  <c r="H14" i="88"/>
  <c r="DQ10" i="88"/>
  <c r="H11" i="88"/>
  <c r="DQ11" i="88"/>
  <c r="R32" i="88"/>
  <c r="EF32" i="88"/>
  <c r="EJ18" i="88"/>
  <c r="EJ10" i="88"/>
  <c r="EJ12" i="88"/>
  <c r="EJ14" i="88"/>
  <c r="DV32" i="88"/>
  <c r="DL32" i="88"/>
  <c r="DI32" i="88"/>
  <c r="DE24" i="88"/>
  <c r="DC32" i="88"/>
  <c r="CZ32" i="88"/>
  <c r="CU8" i="88"/>
  <c r="CS32" i="88"/>
  <c r="CU32" i="88" s="1"/>
  <c r="CO24" i="88"/>
  <c r="CO8" i="88"/>
  <c r="CM32" i="88"/>
  <c r="CO32" i="88" s="1"/>
  <c r="CJ32" i="88"/>
  <c r="CL32" i="88" s="1"/>
  <c r="CL15" i="88"/>
  <c r="CI8" i="88"/>
  <c r="CG32" i="88"/>
  <c r="CD32" i="88"/>
  <c r="CF32" i="88" s="1"/>
  <c r="CC24" i="88"/>
  <c r="CC8" i="88"/>
  <c r="CA32" i="88"/>
  <c r="CC32" i="88" s="1"/>
  <c r="BT32" i="88"/>
  <c r="BN8" i="88"/>
  <c r="BW28" i="88"/>
  <c r="CP29" i="88"/>
  <c r="CR29" i="88" s="1"/>
  <c r="BW30" i="88"/>
  <c r="CP23" i="88"/>
  <c r="CR23" i="88" s="1"/>
  <c r="DQ26" i="88"/>
  <c r="H27" i="88"/>
  <c r="DQ31" i="88"/>
  <c r="DQ22" i="88"/>
  <c r="H23" i="88"/>
  <c r="DQ23" i="88"/>
  <c r="DO15" i="88"/>
  <c r="T8" i="88"/>
  <c r="AN8" i="88"/>
  <c r="BF8" i="88"/>
  <c r="DE8" i="88"/>
  <c r="CQ12" i="88"/>
  <c r="CQ14" i="88"/>
  <c r="BP15" i="88"/>
  <c r="BH24" i="88"/>
  <c r="CF24" i="88"/>
  <c r="BI26" i="88"/>
  <c r="CP26" i="88"/>
  <c r="EJ29" i="88"/>
  <c r="DQ13" i="88"/>
  <c r="DK15" i="88"/>
  <c r="DQ19" i="88"/>
  <c r="BI20" i="88"/>
  <c r="EA24" i="88"/>
  <c r="BI10" i="88"/>
  <c r="BP12" i="88"/>
  <c r="BP14" i="88"/>
  <c r="Z15" i="88"/>
  <c r="AT15" i="88"/>
  <c r="DQ30" i="88"/>
  <c r="CR31" i="88"/>
  <c r="BI18" i="88"/>
  <c r="EJ21" i="88"/>
  <c r="BN24" i="88"/>
  <c r="BW24" i="88" s="1"/>
  <c r="CI24" i="88"/>
  <c r="H30" i="88"/>
  <c r="Z8" i="88"/>
  <c r="AT8" i="88"/>
  <c r="DK8" i="88"/>
  <c r="EI8" i="88"/>
  <c r="BV15" i="88"/>
  <c r="DQ17" i="88"/>
  <c r="BP18" i="88"/>
  <c r="CL24" i="88"/>
  <c r="EH24" i="88"/>
  <c r="DQ28" i="88"/>
  <c r="BW22" i="88"/>
  <c r="EI24" i="88"/>
  <c r="CP27" i="88"/>
  <c r="H28" i="88"/>
  <c r="BW31" i="88"/>
  <c r="BV8" i="88"/>
  <c r="EG32" i="88"/>
  <c r="EJ11" i="88"/>
  <c r="EJ13" i="88"/>
  <c r="N15" i="88"/>
  <c r="AZ15" i="88"/>
  <c r="G24" i="88"/>
  <c r="H24" i="88" s="1"/>
  <c r="Z24" i="88"/>
  <c r="AT24" i="88"/>
  <c r="DK24" i="88"/>
  <c r="BI30" i="88"/>
  <c r="DQ12" i="88"/>
  <c r="DQ14" i="88"/>
  <c r="AC24" i="88"/>
  <c r="AW24" i="88"/>
  <c r="DN24" i="88"/>
  <c r="H22" i="88"/>
  <c r="H31" i="88"/>
  <c r="DO8" i="88"/>
  <c r="H10" i="88"/>
  <c r="F8" i="88"/>
  <c r="F32" i="88" s="1"/>
  <c r="EJ17" i="88"/>
  <c r="BI19" i="88"/>
  <c r="H26" i="88"/>
  <c r="DQ29" i="88"/>
  <c r="CR30" i="88"/>
  <c r="BX8" i="88"/>
  <c r="G8" i="88"/>
  <c r="T15" i="88"/>
  <c r="BF15" i="88"/>
  <c r="CF15" i="88"/>
  <c r="BI17" i="88"/>
  <c r="H18" i="88"/>
  <c r="EJ22" i="88"/>
  <c r="N24" i="88"/>
  <c r="AZ24" i="88"/>
  <c r="CU24" i="88"/>
  <c r="DX24" i="88"/>
  <c r="H29" i="88"/>
  <c r="N8" i="88"/>
  <c r="BH8" i="88"/>
  <c r="EA8" i="88"/>
  <c r="BP17" i="88"/>
  <c r="H21" i="88"/>
  <c r="BI22" i="88"/>
  <c r="Q24" i="88"/>
  <c r="BG24" i="88"/>
  <c r="DB24" i="88"/>
  <c r="EJ26" i="88"/>
  <c r="CR28" i="88"/>
  <c r="BI31" i="88"/>
  <c r="AN15" i="88"/>
  <c r="CH32" i="88"/>
  <c r="EA15" i="88"/>
  <c r="EH15" i="88"/>
  <c r="N32" i="88"/>
  <c r="DO32" i="88"/>
  <c r="K15" i="88"/>
  <c r="Q15" i="88"/>
  <c r="W15" i="88"/>
  <c r="AC15" i="88"/>
  <c r="AQ15" i="88"/>
  <c r="AW15" i="88"/>
  <c r="BH15" i="88"/>
  <c r="BS15" i="88"/>
  <c r="CC15" i="88"/>
  <c r="CI15" i="88"/>
  <c r="CO15" i="88"/>
  <c r="DB15" i="88"/>
  <c r="DH15" i="88"/>
  <c r="DP15" i="88"/>
  <c r="H19" i="88"/>
  <c r="BP19" i="88"/>
  <c r="BX19" i="88"/>
  <c r="EJ19" i="88"/>
  <c r="BI21" i="88"/>
  <c r="DQ21" i="88"/>
  <c r="CR22" i="88"/>
  <c r="H15" i="88"/>
  <c r="DX15" i="88"/>
  <c r="EI15" i="88"/>
  <c r="EU19" i="88"/>
  <c r="BG15" i="88"/>
  <c r="DX32" i="88"/>
  <c r="H20" i="88"/>
  <c r="BP20" i="88"/>
  <c r="BX20" i="88"/>
  <c r="EJ20" i="88"/>
  <c r="K32" i="88"/>
  <c r="DN32" i="88"/>
  <c r="CR26" i="88"/>
  <c r="Q32" i="88"/>
  <c r="W32" i="88"/>
  <c r="AC32" i="88"/>
  <c r="AQ32" i="88"/>
  <c r="AW32" i="88"/>
  <c r="BS32" i="88"/>
  <c r="DB32" i="88"/>
  <c r="DH32" i="88"/>
  <c r="K8" i="88"/>
  <c r="Q8" i="88"/>
  <c r="W8" i="88"/>
  <c r="AC8" i="88"/>
  <c r="AQ8" i="88"/>
  <c r="AW8" i="88"/>
  <c r="BC8" i="88"/>
  <c r="BG8" i="88"/>
  <c r="BS8" i="88"/>
  <c r="BW8" i="88"/>
  <c r="CF8" i="88"/>
  <c r="CL8" i="88"/>
  <c r="DB8" i="88"/>
  <c r="DH8" i="88"/>
  <c r="DN8" i="88"/>
  <c r="DP8" i="88"/>
  <c r="DQ8" i="88" s="1"/>
  <c r="DX8" i="88"/>
  <c r="EH8" i="88"/>
  <c r="BW10" i="88"/>
  <c r="BY10" i="88" s="1"/>
  <c r="CP10" i="88"/>
  <c r="BW11" i="88"/>
  <c r="CP11" i="88"/>
  <c r="CR11" i="88" s="1"/>
  <c r="BW12" i="88"/>
  <c r="BY12" i="88" s="1"/>
  <c r="CP12" i="88"/>
  <c r="BW13" i="88"/>
  <c r="BY13" i="88" s="1"/>
  <c r="CP13" i="88"/>
  <c r="CR13" i="88" s="1"/>
  <c r="BW14" i="88"/>
  <c r="BY14" i="88" s="1"/>
  <c r="CP14" i="88"/>
  <c r="CR14" i="88" s="1"/>
  <c r="BC15" i="88"/>
  <c r="BW15" i="88"/>
  <c r="DN15" i="88"/>
  <c r="BW17" i="88"/>
  <c r="CP17" i="88"/>
  <c r="BW18" i="88"/>
  <c r="BY18" i="88" s="1"/>
  <c r="CP18" i="88"/>
  <c r="BW19" i="88"/>
  <c r="CP19" i="88"/>
  <c r="CR19" i="88" s="1"/>
  <c r="BW20" i="88"/>
  <c r="CP20" i="88"/>
  <c r="CR20" i="88" s="1"/>
  <c r="BW21" i="88"/>
  <c r="BY21" i="88" s="1"/>
  <c r="CP21" i="88"/>
  <c r="CR21" i="88" s="1"/>
  <c r="BP22" i="88"/>
  <c r="BX22" i="88"/>
  <c r="BP23" i="88"/>
  <c r="BX23" i="88"/>
  <c r="BY23" i="88" s="1"/>
  <c r="BV24" i="88"/>
  <c r="DO24" i="88"/>
  <c r="BP26" i="88"/>
  <c r="BX26" i="88"/>
  <c r="BY26" i="88" s="1"/>
  <c r="BP27" i="88"/>
  <c r="BY27" i="88"/>
  <c r="DQ27" i="88"/>
  <c r="BP28" i="88"/>
  <c r="BX28" i="88"/>
  <c r="BY28" i="88" s="1"/>
  <c r="BP29" i="88"/>
  <c r="BX29" i="88"/>
  <c r="BY29" i="88" s="1"/>
  <c r="BP30" i="88"/>
  <c r="BX30" i="88"/>
  <c r="BY30" i="88" s="1"/>
  <c r="BP31" i="88"/>
  <c r="BX31" i="88"/>
  <c r="BY31" i="88" s="1"/>
  <c r="T32" i="88"/>
  <c r="Z32" i="88"/>
  <c r="AN32" i="88"/>
  <c r="AT32" i="88"/>
  <c r="AZ32" i="88"/>
  <c r="BB32" i="88"/>
  <c r="BF32" i="88"/>
  <c r="DE32" i="88"/>
  <c r="DK32" i="88"/>
  <c r="EE32" i="88"/>
  <c r="H13" i="88"/>
  <c r="BC24" i="88"/>
  <c r="EJ24" i="88" l="1"/>
  <c r="BY20" i="88"/>
  <c r="EH32" i="88"/>
  <c r="BP24" i="88"/>
  <c r="H8" i="88"/>
  <c r="EJ8" i="88"/>
  <c r="BP8" i="88"/>
  <c r="BN32" i="88"/>
  <c r="BW32" i="88"/>
  <c r="BX24" i="88"/>
  <c r="BY24" i="88" s="1"/>
  <c r="BY8" i="88"/>
  <c r="BI8" i="88"/>
  <c r="BO32" i="88"/>
  <c r="BY22" i="88"/>
  <c r="EJ15" i="88"/>
  <c r="DQ24" i="88"/>
  <c r="CR18" i="88"/>
  <c r="CQ8" i="88"/>
  <c r="CQ32" i="88" s="1"/>
  <c r="BY15" i="88"/>
  <c r="CR12" i="88"/>
  <c r="CR27" i="88"/>
  <c r="BY19" i="88"/>
  <c r="BY17" i="88"/>
  <c r="BY11" i="88"/>
  <c r="G32" i="88"/>
  <c r="H32" i="88" s="1"/>
  <c r="DQ15" i="88"/>
  <c r="BI24" i="88"/>
  <c r="CP24" i="88"/>
  <c r="CR24" i="88" s="1"/>
  <c r="CI32" i="88"/>
  <c r="DQ32" i="88"/>
  <c r="BI15" i="88"/>
  <c r="EI32" i="88"/>
  <c r="EJ32" i="88" s="1"/>
  <c r="EA32" i="88"/>
  <c r="BC32" i="88"/>
  <c r="BH32" i="88"/>
  <c r="CP15" i="88"/>
  <c r="CR15" i="88" s="1"/>
  <c r="CR17" i="88"/>
  <c r="BG32" i="88"/>
  <c r="CP8" i="88"/>
  <c r="CR10" i="88"/>
  <c r="BV32" i="88"/>
  <c r="BP32" i="88" l="1"/>
  <c r="BX32" i="88"/>
  <c r="BY32" i="88" s="1"/>
  <c r="BI32" i="88"/>
  <c r="CP32" i="88"/>
  <c r="CR8" i="88"/>
  <c r="CR32" i="88"/>
  <c r="CU34" i="87" l="1"/>
  <c r="CO34" i="87"/>
  <c r="CI34" i="87"/>
  <c r="CC34" i="87"/>
  <c r="BW34" i="87"/>
  <c r="X34" i="87"/>
  <c r="R34" i="87"/>
  <c r="FU30" i="87"/>
  <c r="FL30" i="87"/>
  <c r="FK30" i="87"/>
  <c r="FJ30" i="87"/>
  <c r="FG30" i="87"/>
  <c r="FD30" i="87"/>
  <c r="FA30" i="87"/>
  <c r="EX30" i="87"/>
  <c r="EO30" i="87"/>
  <c r="EN30" i="87"/>
  <c r="EM30" i="87"/>
  <c r="EJ30" i="87"/>
  <c r="EF30" i="87"/>
  <c r="EE30" i="87"/>
  <c r="ED30" i="87"/>
  <c r="EA30" i="87"/>
  <c r="DT30" i="87"/>
  <c r="DQ30" i="87"/>
  <c r="DN30" i="87"/>
  <c r="DK30" i="87"/>
  <c r="DD30" i="87"/>
  <c r="DA30" i="87"/>
  <c r="CX30" i="87"/>
  <c r="CU30" i="87"/>
  <c r="CR30" i="87"/>
  <c r="CO30" i="87"/>
  <c r="CL30" i="87"/>
  <c r="CI30" i="87"/>
  <c r="CF30" i="87"/>
  <c r="CC30" i="87"/>
  <c r="BZ30" i="87"/>
  <c r="BW30" i="87"/>
  <c r="BR30" i="87"/>
  <c r="BQ30" i="87"/>
  <c r="BP30" i="87"/>
  <c r="BM30" i="87"/>
  <c r="BG30" i="87"/>
  <c r="BD30" i="87"/>
  <c r="AD30" i="87"/>
  <c r="Z30" i="87"/>
  <c r="Y30" i="87"/>
  <c r="X30" i="87"/>
  <c r="U30" i="87"/>
  <c r="R30" i="87"/>
  <c r="L30" i="87"/>
  <c r="G30" i="87"/>
  <c r="D30" i="87"/>
  <c r="FU33" i="87"/>
  <c r="GB33" i="87" s="1"/>
  <c r="FL33" i="87"/>
  <c r="FK33" i="87"/>
  <c r="FJ33" i="87"/>
  <c r="FG33" i="87"/>
  <c r="FD33" i="87"/>
  <c r="FA33" i="87"/>
  <c r="EX33" i="87"/>
  <c r="EO33" i="87"/>
  <c r="EN33" i="87"/>
  <c r="EM33" i="87"/>
  <c r="EJ33" i="87"/>
  <c r="EF33" i="87"/>
  <c r="EE33" i="87"/>
  <c r="ED33" i="87"/>
  <c r="EA33" i="87"/>
  <c r="DT33" i="87"/>
  <c r="DQ33" i="87"/>
  <c r="DN33" i="87"/>
  <c r="DK33" i="87"/>
  <c r="DD33" i="87"/>
  <c r="DA33" i="87"/>
  <c r="CX33" i="87"/>
  <c r="CU33" i="87"/>
  <c r="CR33" i="87"/>
  <c r="CO33" i="87"/>
  <c r="CL33" i="87"/>
  <c r="CI33" i="87"/>
  <c r="CF33" i="87"/>
  <c r="CC33" i="87"/>
  <c r="BZ33" i="87"/>
  <c r="BW33" i="87"/>
  <c r="BR33" i="87"/>
  <c r="BQ33" i="87"/>
  <c r="BP33" i="87"/>
  <c r="BM33" i="87"/>
  <c r="BG33" i="87"/>
  <c r="BD33" i="87"/>
  <c r="AD33" i="87"/>
  <c r="Z33" i="87"/>
  <c r="Y33" i="87"/>
  <c r="AA33" i="87" s="1"/>
  <c r="X33" i="87"/>
  <c r="U33" i="87"/>
  <c r="R33" i="87"/>
  <c r="L33" i="87"/>
  <c r="G33" i="87"/>
  <c r="D33" i="87"/>
  <c r="FU32" i="87"/>
  <c r="GB32" i="87" s="1"/>
  <c r="FL32" i="87"/>
  <c r="FK32" i="87"/>
  <c r="FJ32" i="87"/>
  <c r="FG32" i="87"/>
  <c r="FD32" i="87"/>
  <c r="FA32" i="87"/>
  <c r="EX32" i="87"/>
  <c r="EO32" i="87"/>
  <c r="EN32" i="87"/>
  <c r="EM32" i="87"/>
  <c r="EJ32" i="87"/>
  <c r="EF32" i="87"/>
  <c r="EE32" i="87"/>
  <c r="ED32" i="87"/>
  <c r="EA32" i="87"/>
  <c r="DT32" i="87"/>
  <c r="DQ32" i="87"/>
  <c r="DN32" i="87"/>
  <c r="DK32" i="87"/>
  <c r="DD32" i="87"/>
  <c r="DA32" i="87"/>
  <c r="CX32" i="87"/>
  <c r="CU32" i="87"/>
  <c r="CR32" i="87"/>
  <c r="CO32" i="87"/>
  <c r="CL32" i="87"/>
  <c r="CI32" i="87"/>
  <c r="CF32" i="87"/>
  <c r="CC32" i="87"/>
  <c r="BZ32" i="87"/>
  <c r="BW32" i="87"/>
  <c r="BR32" i="87"/>
  <c r="BQ32" i="87"/>
  <c r="BP32" i="87"/>
  <c r="BM32" i="87"/>
  <c r="BG32" i="87"/>
  <c r="BD32" i="87"/>
  <c r="AD32" i="87"/>
  <c r="Z32" i="87"/>
  <c r="Y32" i="87"/>
  <c r="X32" i="87"/>
  <c r="U32" i="87"/>
  <c r="R32" i="87"/>
  <c r="L32" i="87"/>
  <c r="G32" i="87"/>
  <c r="D32" i="87"/>
  <c r="FU31" i="87"/>
  <c r="FL31" i="87"/>
  <c r="FK31" i="87"/>
  <c r="FJ31" i="87"/>
  <c r="FG31" i="87"/>
  <c r="FD31" i="87"/>
  <c r="FA31" i="87"/>
  <c r="EX31" i="87"/>
  <c r="EO31" i="87"/>
  <c r="EN31" i="87"/>
  <c r="EM31" i="87"/>
  <c r="EJ31" i="87"/>
  <c r="EF31" i="87"/>
  <c r="EE31" i="87"/>
  <c r="ED31" i="87"/>
  <c r="EA31" i="87"/>
  <c r="DT31" i="87"/>
  <c r="DQ31" i="87"/>
  <c r="DN31" i="87"/>
  <c r="DK31" i="87"/>
  <c r="DD31" i="87"/>
  <c r="DA31" i="87"/>
  <c r="CX31" i="87"/>
  <c r="CU31" i="87"/>
  <c r="CR31" i="87"/>
  <c r="CO31" i="87"/>
  <c r="CL31" i="87"/>
  <c r="CI31" i="87"/>
  <c r="CF31" i="87"/>
  <c r="CC31" i="87"/>
  <c r="BZ31" i="87"/>
  <c r="BW31" i="87"/>
  <c r="BR31" i="87"/>
  <c r="BQ31" i="87"/>
  <c r="BP31" i="87"/>
  <c r="BM31" i="87"/>
  <c r="BG31" i="87"/>
  <c r="BD31" i="87"/>
  <c r="AD31" i="87"/>
  <c r="Z31" i="87"/>
  <c r="Y31" i="87"/>
  <c r="X31" i="87"/>
  <c r="U31" i="87"/>
  <c r="R31" i="87"/>
  <c r="L31" i="87"/>
  <c r="G31" i="87"/>
  <c r="D31" i="87"/>
  <c r="GH29" i="87"/>
  <c r="GH35" i="87" s="1"/>
  <c r="GG29" i="87"/>
  <c r="GG35" i="87" s="1"/>
  <c r="GF29" i="87"/>
  <c r="GF35" i="87" s="1"/>
  <c r="GE29" i="87"/>
  <c r="GE35" i="87" s="1"/>
  <c r="GD29" i="87"/>
  <c r="GD35" i="87" s="1"/>
  <c r="GC29" i="87"/>
  <c r="GC35" i="87" s="1"/>
  <c r="GA29" i="87"/>
  <c r="GA35" i="87" s="1"/>
  <c r="FZ29" i="87"/>
  <c r="FZ35" i="87" s="1"/>
  <c r="FY29" i="87"/>
  <c r="FY35" i="87" s="1"/>
  <c r="FX29" i="87"/>
  <c r="FX35" i="87" s="1"/>
  <c r="FW29" i="87"/>
  <c r="FW35" i="87" s="1"/>
  <c r="FI29" i="87"/>
  <c r="FI35" i="87" s="1"/>
  <c r="FH29" i="87"/>
  <c r="FH35" i="87" s="1"/>
  <c r="FF29" i="87"/>
  <c r="FF35" i="87" s="1"/>
  <c r="FE29" i="87"/>
  <c r="FE35" i="87" s="1"/>
  <c r="FC29" i="87"/>
  <c r="FC35" i="87" s="1"/>
  <c r="FB29" i="87"/>
  <c r="FB35" i="87" s="1"/>
  <c r="EZ29" i="87"/>
  <c r="EZ35" i="87" s="1"/>
  <c r="EY29" i="87"/>
  <c r="EY35" i="87" s="1"/>
  <c r="EW29" i="87"/>
  <c r="EW35" i="87" s="1"/>
  <c r="EV29" i="87"/>
  <c r="EV35" i="87" s="1"/>
  <c r="EL29" i="87"/>
  <c r="EL35" i="87" s="1"/>
  <c r="EK29" i="87"/>
  <c r="EK35" i="87" s="1"/>
  <c r="EI29" i="87"/>
  <c r="EI35" i="87" s="1"/>
  <c r="EH29" i="87"/>
  <c r="EH35" i="87" s="1"/>
  <c r="EC29" i="87"/>
  <c r="EC35" i="87" s="1"/>
  <c r="EB29" i="87"/>
  <c r="EB35" i="87" s="1"/>
  <c r="DZ29" i="87"/>
  <c r="DZ35" i="87" s="1"/>
  <c r="DY29" i="87"/>
  <c r="DY35" i="87" s="1"/>
  <c r="DS29" i="87"/>
  <c r="DS35" i="87" s="1"/>
  <c r="DR29" i="87"/>
  <c r="DR35" i="87" s="1"/>
  <c r="DP29" i="87"/>
  <c r="DP35" i="87" s="1"/>
  <c r="DO29" i="87"/>
  <c r="DO35" i="87" s="1"/>
  <c r="DM29" i="87"/>
  <c r="DM35" i="87" s="1"/>
  <c r="DL29" i="87"/>
  <c r="DL35" i="87" s="1"/>
  <c r="DJ29" i="87"/>
  <c r="DJ35" i="87" s="1"/>
  <c r="DI29" i="87"/>
  <c r="DI35" i="87" s="1"/>
  <c r="DC29" i="87"/>
  <c r="DC35" i="87" s="1"/>
  <c r="DB29" i="87"/>
  <c r="DB35" i="87" s="1"/>
  <c r="CZ29" i="87"/>
  <c r="CZ35" i="87" s="1"/>
  <c r="CY29" i="87"/>
  <c r="CY35" i="87" s="1"/>
  <c r="CW29" i="87"/>
  <c r="CW35" i="87" s="1"/>
  <c r="CV29" i="87"/>
  <c r="CV35" i="87" s="1"/>
  <c r="CT29" i="87"/>
  <c r="CT35" i="87" s="1"/>
  <c r="CS29" i="87"/>
  <c r="CS35" i="87" s="1"/>
  <c r="CQ29" i="87"/>
  <c r="CQ35" i="87" s="1"/>
  <c r="CP29" i="87"/>
  <c r="CP35" i="87" s="1"/>
  <c r="CN29" i="87"/>
  <c r="CN35" i="87" s="1"/>
  <c r="CM29" i="87"/>
  <c r="CM35" i="87" s="1"/>
  <c r="CK29" i="87"/>
  <c r="CK35" i="87" s="1"/>
  <c r="CJ29" i="87"/>
  <c r="CJ35" i="87" s="1"/>
  <c r="CH29" i="87"/>
  <c r="CH35" i="87" s="1"/>
  <c r="CG29" i="87"/>
  <c r="CG35" i="87" s="1"/>
  <c r="CE29" i="87"/>
  <c r="CE35" i="87" s="1"/>
  <c r="CD29" i="87"/>
  <c r="CD35" i="87" s="1"/>
  <c r="CB29" i="87"/>
  <c r="CB35" i="87" s="1"/>
  <c r="CA29" i="87"/>
  <c r="CA35" i="87" s="1"/>
  <c r="BY29" i="87"/>
  <c r="BY35" i="87" s="1"/>
  <c r="BX29" i="87"/>
  <c r="BX35" i="87" s="1"/>
  <c r="BV29" i="87"/>
  <c r="BV35" i="87" s="1"/>
  <c r="BU29" i="87"/>
  <c r="BU35" i="87" s="1"/>
  <c r="BO29" i="87"/>
  <c r="BO35" i="87" s="1"/>
  <c r="BN29" i="87"/>
  <c r="BN35" i="87" s="1"/>
  <c r="BL29" i="87"/>
  <c r="BL35" i="87" s="1"/>
  <c r="BK29" i="87"/>
  <c r="BK35" i="87" s="1"/>
  <c r="BF29" i="87"/>
  <c r="BF35" i="87" s="1"/>
  <c r="BE29" i="87"/>
  <c r="BE35" i="87" s="1"/>
  <c r="BC29" i="87"/>
  <c r="BC35" i="87" s="1"/>
  <c r="BB29" i="87"/>
  <c r="BB35" i="87" s="1"/>
  <c r="AN29" i="87"/>
  <c r="AM29" i="87"/>
  <c r="AK29" i="87"/>
  <c r="AJ29" i="87"/>
  <c r="AC29" i="87"/>
  <c r="AC35" i="87" s="1"/>
  <c r="AB29" i="87"/>
  <c r="AB35" i="87" s="1"/>
  <c r="W29" i="87"/>
  <c r="W35" i="87" s="1"/>
  <c r="V29" i="87"/>
  <c r="V35" i="87" s="1"/>
  <c r="T29" i="87"/>
  <c r="T35" i="87" s="1"/>
  <c r="S29" i="87"/>
  <c r="Q29" i="87"/>
  <c r="Q35" i="87" s="1"/>
  <c r="P29" i="87"/>
  <c r="P35" i="87" s="1"/>
  <c r="K29" i="87"/>
  <c r="K35" i="87" s="1"/>
  <c r="J29" i="87"/>
  <c r="J35" i="87" s="1"/>
  <c r="I29" i="87"/>
  <c r="I35" i="87" s="1"/>
  <c r="H29" i="87"/>
  <c r="H35" i="87" s="1"/>
  <c r="F29" i="87"/>
  <c r="F35" i="87" s="1"/>
  <c r="E29" i="87"/>
  <c r="E35" i="87" s="1"/>
  <c r="FU28" i="87"/>
  <c r="GB28" i="87" s="1"/>
  <c r="FL28" i="87"/>
  <c r="FK28" i="87"/>
  <c r="FJ28" i="87"/>
  <c r="FG28" i="87"/>
  <c r="FD28" i="87"/>
  <c r="FA28" i="87"/>
  <c r="EX28" i="87"/>
  <c r="EO28" i="87"/>
  <c r="EN28" i="87"/>
  <c r="EM28" i="87"/>
  <c r="EJ28" i="87"/>
  <c r="EF28" i="87"/>
  <c r="EE28" i="87"/>
  <c r="ED28" i="87"/>
  <c r="EA28" i="87"/>
  <c r="DT28" i="87"/>
  <c r="DQ28" i="87"/>
  <c r="DN28" i="87"/>
  <c r="DK28" i="87"/>
  <c r="DD28" i="87"/>
  <c r="DA28" i="87"/>
  <c r="CX28" i="87"/>
  <c r="CU28" i="87"/>
  <c r="CR28" i="87"/>
  <c r="CO28" i="87"/>
  <c r="CL28" i="87"/>
  <c r="CI28" i="87"/>
  <c r="CF28" i="87"/>
  <c r="CC28" i="87"/>
  <c r="BZ28" i="87"/>
  <c r="BW28" i="87"/>
  <c r="BR28" i="87"/>
  <c r="BQ28" i="87"/>
  <c r="BP28" i="87"/>
  <c r="BM28" i="87"/>
  <c r="BG28" i="87"/>
  <c r="BD28" i="87"/>
  <c r="AT28" i="87"/>
  <c r="AS28" i="87"/>
  <c r="AQ28" i="87"/>
  <c r="AP28" i="87"/>
  <c r="AL28" i="87"/>
  <c r="AR28" i="87" s="1"/>
  <c r="AI28" i="87"/>
  <c r="AD28" i="87"/>
  <c r="Z28" i="87"/>
  <c r="Y28" i="87"/>
  <c r="AA28" i="87" s="1"/>
  <c r="X28" i="87"/>
  <c r="U28" i="87"/>
  <c r="R28" i="87"/>
  <c r="L28" i="87"/>
  <c r="G28" i="87"/>
  <c r="FO28" i="87" s="1"/>
  <c r="D28" i="87"/>
  <c r="FN28" i="87" s="1"/>
  <c r="FU27" i="87"/>
  <c r="GB27" i="87" s="1"/>
  <c r="FL27" i="87"/>
  <c r="FK27" i="87"/>
  <c r="FJ27" i="87"/>
  <c r="FG27" i="87"/>
  <c r="FD27" i="87"/>
  <c r="FA27" i="87"/>
  <c r="EX27" i="87"/>
  <c r="EO27" i="87"/>
  <c r="EN27" i="87"/>
  <c r="EM27" i="87"/>
  <c r="EJ27" i="87"/>
  <c r="EF27" i="87"/>
  <c r="EE27" i="87"/>
  <c r="ED27" i="87"/>
  <c r="EA27" i="87"/>
  <c r="DT27" i="87"/>
  <c r="DQ27" i="87"/>
  <c r="DN27" i="87"/>
  <c r="DK27" i="87"/>
  <c r="DD27" i="87"/>
  <c r="DA27" i="87"/>
  <c r="CX27" i="87"/>
  <c r="CU27" i="87"/>
  <c r="CR27" i="87"/>
  <c r="CO27" i="87"/>
  <c r="CL27" i="87"/>
  <c r="CI27" i="87"/>
  <c r="CF27" i="87"/>
  <c r="CC27" i="87"/>
  <c r="BZ27" i="87"/>
  <c r="BW27" i="87"/>
  <c r="BR27" i="87"/>
  <c r="BQ27" i="87"/>
  <c r="BP27" i="87"/>
  <c r="BM27" i="87"/>
  <c r="BG27" i="87"/>
  <c r="BD27" i="87"/>
  <c r="AS27" i="87"/>
  <c r="AW27" i="87"/>
  <c r="AP27" i="87"/>
  <c r="AL27" i="87"/>
  <c r="AI27" i="87"/>
  <c r="AD27" i="87"/>
  <c r="Z27" i="87"/>
  <c r="Y27" i="87"/>
  <c r="X27" i="87"/>
  <c r="U27" i="87"/>
  <c r="R27" i="87"/>
  <c r="L27" i="87"/>
  <c r="G27" i="87"/>
  <c r="FO27" i="87" s="1"/>
  <c r="D27" i="87"/>
  <c r="FN27" i="87" s="1"/>
  <c r="FU26" i="87"/>
  <c r="GB26" i="87" s="1"/>
  <c r="FL26" i="87"/>
  <c r="FK26" i="87"/>
  <c r="FJ26" i="87"/>
  <c r="FG26" i="87"/>
  <c r="FD26" i="87"/>
  <c r="FA26" i="87"/>
  <c r="EX26" i="87"/>
  <c r="EO26" i="87"/>
  <c r="EN26" i="87"/>
  <c r="EM26" i="87"/>
  <c r="EJ26" i="87"/>
  <c r="EF26" i="87"/>
  <c r="EE26" i="87"/>
  <c r="ED26" i="87"/>
  <c r="EA26" i="87"/>
  <c r="DT26" i="87"/>
  <c r="DQ26" i="87"/>
  <c r="DN26" i="87"/>
  <c r="DK26" i="87"/>
  <c r="DD26" i="87"/>
  <c r="DA26" i="87"/>
  <c r="CX26" i="87"/>
  <c r="CU26" i="87"/>
  <c r="CR26" i="87"/>
  <c r="CO26" i="87"/>
  <c r="CL26" i="87"/>
  <c r="CI26" i="87"/>
  <c r="CF26" i="87"/>
  <c r="CC26" i="87"/>
  <c r="BZ26" i="87"/>
  <c r="BW26" i="87"/>
  <c r="BR26" i="87"/>
  <c r="BQ26" i="87"/>
  <c r="BP26" i="87"/>
  <c r="BM26" i="87"/>
  <c r="BG26" i="87"/>
  <c r="BD26" i="87"/>
  <c r="AS26" i="87"/>
  <c r="AP26" i="87"/>
  <c r="AL26" i="87"/>
  <c r="AI26" i="87"/>
  <c r="AD26" i="87"/>
  <c r="Z26" i="87"/>
  <c r="Y26" i="87"/>
  <c r="X26" i="87"/>
  <c r="U26" i="87"/>
  <c r="R26" i="87"/>
  <c r="L26" i="87"/>
  <c r="G26" i="87"/>
  <c r="FO26" i="87" s="1"/>
  <c r="D26" i="87"/>
  <c r="FN26" i="87" s="1"/>
  <c r="FU25" i="87"/>
  <c r="GB25" i="87" s="1"/>
  <c r="FL25" i="87"/>
  <c r="FK25" i="87"/>
  <c r="FJ25" i="87"/>
  <c r="FG25" i="87"/>
  <c r="FD25" i="87"/>
  <c r="FA25" i="87"/>
  <c r="EX25" i="87"/>
  <c r="EO25" i="87"/>
  <c r="EN25" i="87"/>
  <c r="EM25" i="87"/>
  <c r="EJ25" i="87"/>
  <c r="EF25" i="87"/>
  <c r="EE25" i="87"/>
  <c r="ED25" i="87"/>
  <c r="EA25" i="87"/>
  <c r="DT25" i="87"/>
  <c r="DQ25" i="87"/>
  <c r="DN25" i="87"/>
  <c r="DK25" i="87"/>
  <c r="DD25" i="87"/>
  <c r="DA25" i="87"/>
  <c r="CX25" i="87"/>
  <c r="CU25" i="87"/>
  <c r="CR25" i="87"/>
  <c r="CO25" i="87"/>
  <c r="CL25" i="87"/>
  <c r="CI25" i="87"/>
  <c r="CF25" i="87"/>
  <c r="CC25" i="87"/>
  <c r="BZ25" i="87"/>
  <c r="BW25" i="87"/>
  <c r="BR25" i="87"/>
  <c r="BQ25" i="87"/>
  <c r="BP25" i="87"/>
  <c r="BM25" i="87"/>
  <c r="BG25" i="87"/>
  <c r="BD25" i="87"/>
  <c r="AT25" i="87"/>
  <c r="AS25" i="87"/>
  <c r="AQ25" i="87"/>
  <c r="AP25" i="87"/>
  <c r="AL25" i="87"/>
  <c r="AI25" i="87"/>
  <c r="AD25" i="87"/>
  <c r="Z25" i="87"/>
  <c r="Y25" i="87"/>
  <c r="X25" i="87"/>
  <c r="U25" i="87"/>
  <c r="R25" i="87"/>
  <c r="L25" i="87"/>
  <c r="G25" i="87"/>
  <c r="FO25" i="87" s="1"/>
  <c r="D25" i="87"/>
  <c r="FN25" i="87" s="1"/>
  <c r="FU24" i="87"/>
  <c r="GB24" i="87" s="1"/>
  <c r="FL24" i="87"/>
  <c r="FK24" i="87"/>
  <c r="FJ24" i="87"/>
  <c r="FG24" i="87"/>
  <c r="FD24" i="87"/>
  <c r="FA24" i="87"/>
  <c r="EX24" i="87"/>
  <c r="EO24" i="87"/>
  <c r="EN24" i="87"/>
  <c r="EM24" i="87"/>
  <c r="EJ24" i="87"/>
  <c r="EF24" i="87"/>
  <c r="EE24" i="87"/>
  <c r="ED24" i="87"/>
  <c r="EA24" i="87"/>
  <c r="DT24" i="87"/>
  <c r="DQ24" i="87"/>
  <c r="DN24" i="87"/>
  <c r="DK24" i="87"/>
  <c r="DD24" i="87"/>
  <c r="DA24" i="87"/>
  <c r="CX24" i="87"/>
  <c r="CU24" i="87"/>
  <c r="CR24" i="87"/>
  <c r="CO24" i="87"/>
  <c r="CL24" i="87"/>
  <c r="CI24" i="87"/>
  <c r="CF24" i="87"/>
  <c r="CC24" i="87"/>
  <c r="BZ24" i="87"/>
  <c r="BW24" i="87"/>
  <c r="BR24" i="87"/>
  <c r="BQ24" i="87"/>
  <c r="BP24" i="87"/>
  <c r="BM24" i="87"/>
  <c r="BG24" i="87"/>
  <c r="BD24" i="87"/>
  <c r="AT24" i="87"/>
  <c r="AQ24" i="87"/>
  <c r="AL24" i="87"/>
  <c r="AI24" i="87"/>
  <c r="AD24" i="87"/>
  <c r="Z24" i="87"/>
  <c r="Y24" i="87"/>
  <c r="X24" i="87"/>
  <c r="U24" i="87"/>
  <c r="R24" i="87"/>
  <c r="L24" i="87"/>
  <c r="G24" i="87"/>
  <c r="FO24" i="87" s="1"/>
  <c r="D24" i="87"/>
  <c r="FN24" i="87" s="1"/>
  <c r="FU23" i="87"/>
  <c r="GB23" i="87" s="1"/>
  <c r="FL23" i="87"/>
  <c r="FK23" i="87"/>
  <c r="FJ23" i="87"/>
  <c r="FG23" i="87"/>
  <c r="FD23" i="87"/>
  <c r="FA23" i="87"/>
  <c r="EX23" i="87"/>
  <c r="EO23" i="87"/>
  <c r="EN23" i="87"/>
  <c r="EM23" i="87"/>
  <c r="EJ23" i="87"/>
  <c r="EF23" i="87"/>
  <c r="EE23" i="87"/>
  <c r="ED23" i="87"/>
  <c r="EA23" i="87"/>
  <c r="DT23" i="87"/>
  <c r="DQ23" i="87"/>
  <c r="DN23" i="87"/>
  <c r="DK23" i="87"/>
  <c r="DD23" i="87"/>
  <c r="DA23" i="87"/>
  <c r="CX23" i="87"/>
  <c r="CU23" i="87"/>
  <c r="CR23" i="87"/>
  <c r="CO23" i="87"/>
  <c r="CL23" i="87"/>
  <c r="CI23" i="87"/>
  <c r="CF23" i="87"/>
  <c r="CC23" i="87"/>
  <c r="BZ23" i="87"/>
  <c r="BW23" i="87"/>
  <c r="BR23" i="87"/>
  <c r="BQ23" i="87"/>
  <c r="BP23" i="87"/>
  <c r="BM23" i="87"/>
  <c r="BG23" i="87"/>
  <c r="BD23" i="87"/>
  <c r="AT23" i="87"/>
  <c r="AQ23" i="87"/>
  <c r="AW23" i="87" s="1"/>
  <c r="AL23" i="87"/>
  <c r="AI23" i="87"/>
  <c r="AD23" i="87"/>
  <c r="Z23" i="87"/>
  <c r="Y23" i="87"/>
  <c r="X23" i="87"/>
  <c r="U23" i="87"/>
  <c r="R23" i="87"/>
  <c r="L23" i="87"/>
  <c r="G23" i="87"/>
  <c r="FO23" i="87" s="1"/>
  <c r="D23" i="87"/>
  <c r="FN23" i="87" s="1"/>
  <c r="FU22" i="87"/>
  <c r="GB22" i="87" s="1"/>
  <c r="FL22" i="87"/>
  <c r="FK22" i="87"/>
  <c r="FJ22" i="87"/>
  <c r="FG22" i="87"/>
  <c r="FD22" i="87"/>
  <c r="FA22" i="87"/>
  <c r="EX22" i="87"/>
  <c r="EO22" i="87"/>
  <c r="EN22" i="87"/>
  <c r="EM22" i="87"/>
  <c r="EJ22" i="87"/>
  <c r="EF22" i="87"/>
  <c r="EE22" i="87"/>
  <c r="ED22" i="87"/>
  <c r="EA22" i="87"/>
  <c r="DT22" i="87"/>
  <c r="DQ22" i="87"/>
  <c r="DN22" i="87"/>
  <c r="DK22" i="87"/>
  <c r="DD22" i="87"/>
  <c r="DA22" i="87"/>
  <c r="CX22" i="87"/>
  <c r="CU22" i="87"/>
  <c r="CR22" i="87"/>
  <c r="CO22" i="87"/>
  <c r="CL22" i="87"/>
  <c r="CI22" i="87"/>
  <c r="CF22" i="87"/>
  <c r="CC22" i="87"/>
  <c r="BZ22" i="87"/>
  <c r="BW22" i="87"/>
  <c r="BR22" i="87"/>
  <c r="BQ22" i="87"/>
  <c r="BP22" i="87"/>
  <c r="BM22" i="87"/>
  <c r="BG22" i="87"/>
  <c r="BD22" i="87"/>
  <c r="AT22" i="87"/>
  <c r="AQ22" i="87"/>
  <c r="AL22" i="87"/>
  <c r="AI22" i="87"/>
  <c r="AD22" i="87"/>
  <c r="Z22" i="87"/>
  <c r="Y22" i="87"/>
  <c r="AA22" i="87" s="1"/>
  <c r="X22" i="87"/>
  <c r="U22" i="87"/>
  <c r="R22" i="87"/>
  <c r="L22" i="87"/>
  <c r="G22" i="87"/>
  <c r="FO22" i="87" s="1"/>
  <c r="D22" i="87"/>
  <c r="FN22" i="87" s="1"/>
  <c r="FU21" i="87"/>
  <c r="GB21" i="87" s="1"/>
  <c r="FL21" i="87"/>
  <c r="FK21" i="87"/>
  <c r="FJ21" i="87"/>
  <c r="FG21" i="87"/>
  <c r="FD21" i="87"/>
  <c r="FA21" i="87"/>
  <c r="EX21" i="87"/>
  <c r="EO21" i="87"/>
  <c r="EN21" i="87"/>
  <c r="EM21" i="87"/>
  <c r="EJ21" i="87"/>
  <c r="EF21" i="87"/>
  <c r="EE21" i="87"/>
  <c r="ED21" i="87"/>
  <c r="EA21" i="87"/>
  <c r="DT21" i="87"/>
  <c r="DQ21" i="87"/>
  <c r="DN21" i="87"/>
  <c r="DK21" i="87"/>
  <c r="DD21" i="87"/>
  <c r="DA21" i="87"/>
  <c r="CX21" i="87"/>
  <c r="CU21" i="87"/>
  <c r="CR21" i="87"/>
  <c r="CO21" i="87"/>
  <c r="CL21" i="87"/>
  <c r="CI21" i="87"/>
  <c r="CF21" i="87"/>
  <c r="CC21" i="87"/>
  <c r="BZ21" i="87"/>
  <c r="BW21" i="87"/>
  <c r="BR21" i="87"/>
  <c r="BQ21" i="87"/>
  <c r="BP21" i="87"/>
  <c r="BM21" i="87"/>
  <c r="BG21" i="87"/>
  <c r="BD21" i="87"/>
  <c r="AT21" i="87"/>
  <c r="AQ21" i="87"/>
  <c r="AL21" i="87"/>
  <c r="AI21" i="87"/>
  <c r="AD21" i="87"/>
  <c r="Z21" i="87"/>
  <c r="Y21" i="87"/>
  <c r="X21" i="87"/>
  <c r="U21" i="87"/>
  <c r="R21" i="87"/>
  <c r="L21" i="87"/>
  <c r="G21" i="87"/>
  <c r="D21" i="87"/>
  <c r="FN21" i="87" s="1"/>
  <c r="FU20" i="87"/>
  <c r="FL20" i="87"/>
  <c r="FK20" i="87"/>
  <c r="FJ20" i="87"/>
  <c r="FG20" i="87"/>
  <c r="FD20" i="87"/>
  <c r="FA20" i="87"/>
  <c r="EX20" i="87"/>
  <c r="EO20" i="87"/>
  <c r="EN20" i="87"/>
  <c r="EM20" i="87"/>
  <c r="EJ20" i="87"/>
  <c r="EF20" i="87"/>
  <c r="EE20" i="87"/>
  <c r="ED20" i="87"/>
  <c r="EA20" i="87"/>
  <c r="DT20" i="87"/>
  <c r="DQ20" i="87"/>
  <c r="DN20" i="87"/>
  <c r="DK20" i="87"/>
  <c r="DD20" i="87"/>
  <c r="DA20" i="87"/>
  <c r="CX20" i="87"/>
  <c r="CU20" i="87"/>
  <c r="CR20" i="87"/>
  <c r="CO20" i="87"/>
  <c r="CL20" i="87"/>
  <c r="CI20" i="87"/>
  <c r="CF20" i="87"/>
  <c r="CC20" i="87"/>
  <c r="BZ20" i="87"/>
  <c r="BW20" i="87"/>
  <c r="BR20" i="87"/>
  <c r="BQ20" i="87"/>
  <c r="BP20" i="87"/>
  <c r="BM20" i="87"/>
  <c r="BG20" i="87"/>
  <c r="BD20" i="87"/>
  <c r="AT20" i="87"/>
  <c r="AQ20" i="87"/>
  <c r="AL20" i="87"/>
  <c r="AI20" i="87"/>
  <c r="AD20" i="87"/>
  <c r="Z20" i="87"/>
  <c r="Y20" i="87"/>
  <c r="X20" i="87"/>
  <c r="U20" i="87"/>
  <c r="R20" i="87"/>
  <c r="L20" i="87"/>
  <c r="G20" i="87"/>
  <c r="N20" i="87" s="1"/>
  <c r="D20" i="87"/>
  <c r="FN20" i="87" s="1"/>
  <c r="FU19" i="87"/>
  <c r="GB19" i="87" s="1"/>
  <c r="FL19" i="87"/>
  <c r="FK19" i="87"/>
  <c r="FJ19" i="87"/>
  <c r="FG19" i="87"/>
  <c r="FD19" i="87"/>
  <c r="FA19" i="87"/>
  <c r="EX19" i="87"/>
  <c r="EO19" i="87"/>
  <c r="EN19" i="87"/>
  <c r="EM19" i="87"/>
  <c r="EJ19" i="87"/>
  <c r="EF19" i="87"/>
  <c r="EE19" i="87"/>
  <c r="ED19" i="87"/>
  <c r="EA19" i="87"/>
  <c r="DT19" i="87"/>
  <c r="DQ19" i="87"/>
  <c r="DN19" i="87"/>
  <c r="DK19" i="87"/>
  <c r="DD19" i="87"/>
  <c r="DA19" i="87"/>
  <c r="CX19" i="87"/>
  <c r="CU19" i="87"/>
  <c r="CR19" i="87"/>
  <c r="CO19" i="87"/>
  <c r="CL19" i="87"/>
  <c r="CI19" i="87"/>
  <c r="CF19" i="87"/>
  <c r="CC19" i="87"/>
  <c r="BZ19" i="87"/>
  <c r="BW19" i="87"/>
  <c r="BR19" i="87"/>
  <c r="BQ19" i="87"/>
  <c r="BP19" i="87"/>
  <c r="BM19" i="87"/>
  <c r="BG19" i="87"/>
  <c r="BD19" i="87"/>
  <c r="AT19" i="87"/>
  <c r="AQ19" i="87"/>
  <c r="AL19" i="87"/>
  <c r="AI19" i="87"/>
  <c r="AD19" i="87"/>
  <c r="Z19" i="87"/>
  <c r="Y19" i="87"/>
  <c r="X19" i="87"/>
  <c r="U19" i="87"/>
  <c r="R19" i="87"/>
  <c r="L19" i="87"/>
  <c r="G19" i="87"/>
  <c r="DV19" i="87" s="1"/>
  <c r="D19" i="87"/>
  <c r="FN19" i="87" s="1"/>
  <c r="FU18" i="87"/>
  <c r="GB18" i="87" s="1"/>
  <c r="FL18" i="87"/>
  <c r="FK18" i="87"/>
  <c r="FJ18" i="87"/>
  <c r="FG18" i="87"/>
  <c r="FD18" i="87"/>
  <c r="FA18" i="87"/>
  <c r="EX18" i="87"/>
  <c r="EO18" i="87"/>
  <c r="EN18" i="87"/>
  <c r="EM18" i="87"/>
  <c r="EJ18" i="87"/>
  <c r="EF18" i="87"/>
  <c r="EE18" i="87"/>
  <c r="ED18" i="87"/>
  <c r="EA18" i="87"/>
  <c r="DT18" i="87"/>
  <c r="DQ18" i="87"/>
  <c r="DN18" i="87"/>
  <c r="DK18" i="87"/>
  <c r="DD18" i="87"/>
  <c r="DA18" i="87"/>
  <c r="CX18" i="87"/>
  <c r="CU18" i="87"/>
  <c r="CR18" i="87"/>
  <c r="CO18" i="87"/>
  <c r="CL18" i="87"/>
  <c r="CI18" i="87"/>
  <c r="CF18" i="87"/>
  <c r="CC18" i="87"/>
  <c r="BZ18" i="87"/>
  <c r="BW18" i="87"/>
  <c r="BR18" i="87"/>
  <c r="BQ18" i="87"/>
  <c r="BP18" i="87"/>
  <c r="BM18" i="87"/>
  <c r="BG18" i="87"/>
  <c r="BD18" i="87"/>
  <c r="AT18" i="87"/>
  <c r="AQ18" i="87"/>
  <c r="AV18" i="87"/>
  <c r="AL18" i="87"/>
  <c r="AI18" i="87"/>
  <c r="AD18" i="87"/>
  <c r="Z18" i="87"/>
  <c r="Y18" i="87"/>
  <c r="X18" i="87"/>
  <c r="U18" i="87"/>
  <c r="R18" i="87"/>
  <c r="L18" i="87"/>
  <c r="G18" i="87"/>
  <c r="FO18" i="87" s="1"/>
  <c r="D18" i="87"/>
  <c r="M18" i="87" s="1"/>
  <c r="FU17" i="87"/>
  <c r="GB17" i="87" s="1"/>
  <c r="FL17" i="87"/>
  <c r="FK17" i="87"/>
  <c r="FJ17" i="87"/>
  <c r="FG17" i="87"/>
  <c r="FD17" i="87"/>
  <c r="FA17" i="87"/>
  <c r="EX17" i="87"/>
  <c r="EO17" i="87"/>
  <c r="EN17" i="87"/>
  <c r="EP17" i="87" s="1"/>
  <c r="EM17" i="87"/>
  <c r="EJ17" i="87"/>
  <c r="EF17" i="87"/>
  <c r="EE17" i="87"/>
  <c r="ED17" i="87"/>
  <c r="EA17" i="87"/>
  <c r="DT17" i="87"/>
  <c r="DQ17" i="87"/>
  <c r="DN17" i="87"/>
  <c r="DK17" i="87"/>
  <c r="DD17" i="87"/>
  <c r="DA17" i="87"/>
  <c r="CX17" i="87"/>
  <c r="CU17" i="87"/>
  <c r="CR17" i="87"/>
  <c r="CO17" i="87"/>
  <c r="CL17" i="87"/>
  <c r="CI17" i="87"/>
  <c r="CF17" i="87"/>
  <c r="CC17" i="87"/>
  <c r="BZ17" i="87"/>
  <c r="BW17" i="87"/>
  <c r="BR17" i="87"/>
  <c r="BQ17" i="87"/>
  <c r="BP17" i="87"/>
  <c r="BM17" i="87"/>
  <c r="BG17" i="87"/>
  <c r="BD17" i="87"/>
  <c r="AT17" i="87"/>
  <c r="AQ17" i="87"/>
  <c r="AV17" i="87"/>
  <c r="AL17" i="87"/>
  <c r="AI17" i="87"/>
  <c r="AD17" i="87"/>
  <c r="Z17" i="87"/>
  <c r="Y17" i="87"/>
  <c r="X17" i="87"/>
  <c r="U17" i="87"/>
  <c r="R17" i="87"/>
  <c r="L17" i="87"/>
  <c r="G17" i="87"/>
  <c r="FO17" i="87" s="1"/>
  <c r="D17" i="87"/>
  <c r="M17" i="87" s="1"/>
  <c r="FU16" i="87"/>
  <c r="GB16" i="87" s="1"/>
  <c r="FL16" i="87"/>
  <c r="FK16" i="87"/>
  <c r="FJ16" i="87"/>
  <c r="FG16" i="87"/>
  <c r="FD16" i="87"/>
  <c r="FA16" i="87"/>
  <c r="EX16" i="87"/>
  <c r="EO16" i="87"/>
  <c r="EN16" i="87"/>
  <c r="EM16" i="87"/>
  <c r="EJ16" i="87"/>
  <c r="EF16" i="87"/>
  <c r="EE16" i="87"/>
  <c r="ED16" i="87"/>
  <c r="EA16" i="87"/>
  <c r="DT16" i="87"/>
  <c r="DQ16" i="87"/>
  <c r="DN16" i="87"/>
  <c r="DK16" i="87"/>
  <c r="DD16" i="87"/>
  <c r="DA16" i="87"/>
  <c r="CX16" i="87"/>
  <c r="CU16" i="87"/>
  <c r="CR16" i="87"/>
  <c r="CO16" i="87"/>
  <c r="CL16" i="87"/>
  <c r="CI16" i="87"/>
  <c r="CF16" i="87"/>
  <c r="CC16" i="87"/>
  <c r="BZ16" i="87"/>
  <c r="BW16" i="87"/>
  <c r="BR16" i="87"/>
  <c r="BQ16" i="87"/>
  <c r="BP16" i="87"/>
  <c r="BM16" i="87"/>
  <c r="BG16" i="87"/>
  <c r="BD16" i="87"/>
  <c r="AT16" i="87"/>
  <c r="AS16" i="87"/>
  <c r="AQ16" i="87"/>
  <c r="AP16" i="87"/>
  <c r="AV16" i="87" s="1"/>
  <c r="AL16" i="87"/>
  <c r="AI16" i="87"/>
  <c r="AD16" i="87"/>
  <c r="Z16" i="87"/>
  <c r="Y16" i="87"/>
  <c r="X16" i="87"/>
  <c r="U16" i="87"/>
  <c r="R16" i="87"/>
  <c r="L16" i="87"/>
  <c r="G16" i="87"/>
  <c r="FO16" i="87" s="1"/>
  <c r="D16" i="87"/>
  <c r="M16" i="87" s="1"/>
  <c r="FU15" i="87"/>
  <c r="GB15" i="87" s="1"/>
  <c r="FL15" i="87"/>
  <c r="FK15" i="87"/>
  <c r="FJ15" i="87"/>
  <c r="FG15" i="87"/>
  <c r="FD15" i="87"/>
  <c r="FA15" i="87"/>
  <c r="EX15" i="87"/>
  <c r="EO15" i="87"/>
  <c r="EN15" i="87"/>
  <c r="EP15" i="87" s="1"/>
  <c r="EM15" i="87"/>
  <c r="EJ15" i="87"/>
  <c r="EF15" i="87"/>
  <c r="EE15" i="87"/>
  <c r="ED15" i="87"/>
  <c r="EA15" i="87"/>
  <c r="DT15" i="87"/>
  <c r="DQ15" i="87"/>
  <c r="DN15" i="87"/>
  <c r="DK15" i="87"/>
  <c r="DD15" i="87"/>
  <c r="DA15" i="87"/>
  <c r="CX15" i="87"/>
  <c r="CU15" i="87"/>
  <c r="CR15" i="87"/>
  <c r="CO15" i="87"/>
  <c r="CL15" i="87"/>
  <c r="CI15" i="87"/>
  <c r="CF15" i="87"/>
  <c r="CC15" i="87"/>
  <c r="BZ15" i="87"/>
  <c r="BW15" i="87"/>
  <c r="BR15" i="87"/>
  <c r="BQ15" i="87"/>
  <c r="BP15" i="87"/>
  <c r="BM15" i="87"/>
  <c r="BG15" i="87"/>
  <c r="BD15" i="87"/>
  <c r="AT15" i="87"/>
  <c r="AQ15" i="87"/>
  <c r="AL15" i="87"/>
  <c r="AI15" i="87"/>
  <c r="AD15" i="87"/>
  <c r="Z15" i="87"/>
  <c r="Y15" i="87"/>
  <c r="X15" i="87"/>
  <c r="U15" i="87"/>
  <c r="R15" i="87"/>
  <c r="L15" i="87"/>
  <c r="G15" i="87"/>
  <c r="FO15" i="87" s="1"/>
  <c r="D15" i="87"/>
  <c r="M15" i="87" s="1"/>
  <c r="FU14" i="87"/>
  <c r="GB14" i="87" s="1"/>
  <c r="FL14" i="87"/>
  <c r="FK14" i="87"/>
  <c r="FJ14" i="87"/>
  <c r="FG14" i="87"/>
  <c r="FD14" i="87"/>
  <c r="FA14" i="87"/>
  <c r="EX14" i="87"/>
  <c r="EO14" i="87"/>
  <c r="EN14" i="87"/>
  <c r="EM14" i="87"/>
  <c r="EJ14" i="87"/>
  <c r="EF14" i="87"/>
  <c r="EE14" i="87"/>
  <c r="ED14" i="87"/>
  <c r="EA14" i="87"/>
  <c r="DT14" i="87"/>
  <c r="DQ14" i="87"/>
  <c r="DN14" i="87"/>
  <c r="DK14" i="87"/>
  <c r="DD14" i="87"/>
  <c r="DA14" i="87"/>
  <c r="CX14" i="87"/>
  <c r="CU14" i="87"/>
  <c r="CR14" i="87"/>
  <c r="CO14" i="87"/>
  <c r="CL14" i="87"/>
  <c r="CI14" i="87"/>
  <c r="CF14" i="87"/>
  <c r="CC14" i="87"/>
  <c r="BZ14" i="87"/>
  <c r="BW14" i="87"/>
  <c r="BR14" i="87"/>
  <c r="BQ14" i="87"/>
  <c r="BP14" i="87"/>
  <c r="BM14" i="87"/>
  <c r="BG14" i="87"/>
  <c r="BD14" i="87"/>
  <c r="AT14" i="87"/>
  <c r="AQ14" i="87"/>
  <c r="AL14" i="87"/>
  <c r="AI14" i="87"/>
  <c r="AD14" i="87"/>
  <c r="Z14" i="87"/>
  <c r="Y14" i="87"/>
  <c r="X14" i="87"/>
  <c r="U14" i="87"/>
  <c r="R14" i="87"/>
  <c r="L14" i="87"/>
  <c r="G14" i="87"/>
  <c r="FO14" i="87" s="1"/>
  <c r="D14" i="87"/>
  <c r="M14" i="87" s="1"/>
  <c r="FU13" i="87"/>
  <c r="GB13" i="87" s="1"/>
  <c r="FL13" i="87"/>
  <c r="FK13" i="87"/>
  <c r="FJ13" i="87"/>
  <c r="FG13" i="87"/>
  <c r="FD13" i="87"/>
  <c r="FA13" i="87"/>
  <c r="EX13" i="87"/>
  <c r="EO13" i="87"/>
  <c r="EN13" i="87"/>
  <c r="EM13" i="87"/>
  <c r="EJ13" i="87"/>
  <c r="EF13" i="87"/>
  <c r="EE13" i="87"/>
  <c r="ED13" i="87"/>
  <c r="EA13" i="87"/>
  <c r="DT13" i="87"/>
  <c r="DQ13" i="87"/>
  <c r="DN13" i="87"/>
  <c r="DK13" i="87"/>
  <c r="DD13" i="87"/>
  <c r="DA13" i="87"/>
  <c r="CX13" i="87"/>
  <c r="CU13" i="87"/>
  <c r="CR13" i="87"/>
  <c r="CO13" i="87"/>
  <c r="CL13" i="87"/>
  <c r="CI13" i="87"/>
  <c r="CF13" i="87"/>
  <c r="CC13" i="87"/>
  <c r="BZ13" i="87"/>
  <c r="BW13" i="87"/>
  <c r="BR13" i="87"/>
  <c r="BQ13" i="87"/>
  <c r="BP13" i="87"/>
  <c r="BM13" i="87"/>
  <c r="BG13" i="87"/>
  <c r="BD13" i="87"/>
  <c r="AT13" i="87"/>
  <c r="AQ13" i="87"/>
  <c r="AL13" i="87"/>
  <c r="AI13" i="87"/>
  <c r="AD13" i="87"/>
  <c r="Z13" i="87"/>
  <c r="Y13" i="87"/>
  <c r="X13" i="87"/>
  <c r="U13" i="87"/>
  <c r="R13" i="87"/>
  <c r="L13" i="87"/>
  <c r="G13" i="87"/>
  <c r="FO13" i="87" s="1"/>
  <c r="D13" i="87"/>
  <c r="M13" i="87" s="1"/>
  <c r="FU12" i="87"/>
  <c r="GB12" i="87" s="1"/>
  <c r="FL12" i="87"/>
  <c r="FK12" i="87"/>
  <c r="FJ12" i="87"/>
  <c r="FG12" i="87"/>
  <c r="FD12" i="87"/>
  <c r="FA12" i="87"/>
  <c r="EX12" i="87"/>
  <c r="EO12" i="87"/>
  <c r="EN12" i="87"/>
  <c r="EM12" i="87"/>
  <c r="EJ12" i="87"/>
  <c r="EF12" i="87"/>
  <c r="EE12" i="87"/>
  <c r="ED12" i="87"/>
  <c r="EA12" i="87"/>
  <c r="DT12" i="87"/>
  <c r="DQ12" i="87"/>
  <c r="DN12" i="87"/>
  <c r="DK12" i="87"/>
  <c r="DD12" i="87"/>
  <c r="DA12" i="87"/>
  <c r="CX12" i="87"/>
  <c r="CU12" i="87"/>
  <c r="CR12" i="87"/>
  <c r="CO12" i="87"/>
  <c r="CL12" i="87"/>
  <c r="CI12" i="87"/>
  <c r="CF12" i="87"/>
  <c r="CC12" i="87"/>
  <c r="BZ12" i="87"/>
  <c r="BW12" i="87"/>
  <c r="BR12" i="87"/>
  <c r="BQ12" i="87"/>
  <c r="BP12" i="87"/>
  <c r="BM12" i="87"/>
  <c r="BG12" i="87"/>
  <c r="BD12" i="87"/>
  <c r="AT12" i="87"/>
  <c r="AS12" i="87"/>
  <c r="AQ12" i="87"/>
  <c r="AP12" i="87"/>
  <c r="AL12" i="87"/>
  <c r="AI12" i="87"/>
  <c r="AD12" i="87"/>
  <c r="Z12" i="87"/>
  <c r="Y12" i="87"/>
  <c r="X12" i="87"/>
  <c r="U12" i="87"/>
  <c r="R12" i="87"/>
  <c r="L12" i="87"/>
  <c r="G12" i="87"/>
  <c r="FO12" i="87" s="1"/>
  <c r="D12" i="87"/>
  <c r="M12" i="87" s="1"/>
  <c r="FU11" i="87"/>
  <c r="GB11" i="87" s="1"/>
  <c r="FL11" i="87"/>
  <c r="FK11" i="87"/>
  <c r="FJ11" i="87"/>
  <c r="FG11" i="87"/>
  <c r="FD11" i="87"/>
  <c r="FA11" i="87"/>
  <c r="EX11" i="87"/>
  <c r="EO11" i="87"/>
  <c r="EN11" i="87"/>
  <c r="EM11" i="87"/>
  <c r="EJ11" i="87"/>
  <c r="EF11" i="87"/>
  <c r="EE11" i="87"/>
  <c r="ED11" i="87"/>
  <c r="EA11" i="87"/>
  <c r="DT11" i="87"/>
  <c r="DQ11" i="87"/>
  <c r="DN11" i="87"/>
  <c r="DK11" i="87"/>
  <c r="DD11" i="87"/>
  <c r="DA11" i="87"/>
  <c r="CX11" i="87"/>
  <c r="CU11" i="87"/>
  <c r="CR11" i="87"/>
  <c r="CO11" i="87"/>
  <c r="CL11" i="87"/>
  <c r="CI11" i="87"/>
  <c r="CF11" i="87"/>
  <c r="CC11" i="87"/>
  <c r="BZ11" i="87"/>
  <c r="BW11" i="87"/>
  <c r="BR11" i="87"/>
  <c r="BQ11" i="87"/>
  <c r="BP11" i="87"/>
  <c r="BM11" i="87"/>
  <c r="BG11" i="87"/>
  <c r="BD11" i="87"/>
  <c r="AT11" i="87"/>
  <c r="AQ11" i="87"/>
  <c r="AV11" i="87"/>
  <c r="AL11" i="87"/>
  <c r="AI11" i="87"/>
  <c r="AD11" i="87"/>
  <c r="Z11" i="87"/>
  <c r="Y11" i="87"/>
  <c r="X11" i="87"/>
  <c r="U11" i="87"/>
  <c r="R11" i="87"/>
  <c r="L11" i="87"/>
  <c r="G11" i="87"/>
  <c r="FO11" i="87" s="1"/>
  <c r="D11" i="87"/>
  <c r="M11" i="87" s="1"/>
  <c r="FU10" i="87"/>
  <c r="GB10" i="87" s="1"/>
  <c r="FL10" i="87"/>
  <c r="FK10" i="87"/>
  <c r="FJ10" i="87"/>
  <c r="FG10" i="87"/>
  <c r="FD10" i="87"/>
  <c r="FA10" i="87"/>
  <c r="EX10" i="87"/>
  <c r="EO10" i="87"/>
  <c r="EN10" i="87"/>
  <c r="EM10" i="87"/>
  <c r="EJ10" i="87"/>
  <c r="EF10" i="87"/>
  <c r="EE10" i="87"/>
  <c r="ED10" i="87"/>
  <c r="EA10" i="87"/>
  <c r="DT10" i="87"/>
  <c r="DQ10" i="87"/>
  <c r="DN10" i="87"/>
  <c r="DK10" i="87"/>
  <c r="DD10" i="87"/>
  <c r="DA10" i="87"/>
  <c r="CX10" i="87"/>
  <c r="CU10" i="87"/>
  <c r="CR10" i="87"/>
  <c r="CO10" i="87"/>
  <c r="CL10" i="87"/>
  <c r="CI10" i="87"/>
  <c r="CF10" i="87"/>
  <c r="CC10" i="87"/>
  <c r="BZ10" i="87"/>
  <c r="BW10" i="87"/>
  <c r="BR10" i="87"/>
  <c r="BQ10" i="87"/>
  <c r="BP10" i="87"/>
  <c r="BM10" i="87"/>
  <c r="BG10" i="87"/>
  <c r="BD10" i="87"/>
  <c r="AT10" i="87"/>
  <c r="AS10" i="87"/>
  <c r="AQ10" i="87"/>
  <c r="AP10" i="87"/>
  <c r="AL10" i="87"/>
  <c r="AI10" i="87"/>
  <c r="AD10" i="87"/>
  <c r="Z10" i="87"/>
  <c r="Y10" i="87"/>
  <c r="X10" i="87"/>
  <c r="U10" i="87"/>
  <c r="R10" i="87"/>
  <c r="L10" i="87"/>
  <c r="G10" i="87"/>
  <c r="FO10" i="87" s="1"/>
  <c r="D10" i="87"/>
  <c r="M10" i="87" s="1"/>
  <c r="FU9" i="87"/>
  <c r="FL9" i="87"/>
  <c r="FK9" i="87"/>
  <c r="FJ9" i="87"/>
  <c r="FG9" i="87"/>
  <c r="FD9" i="87"/>
  <c r="FA9" i="87"/>
  <c r="EX9" i="87"/>
  <c r="EO9" i="87"/>
  <c r="EN9" i="87"/>
  <c r="EM9" i="87"/>
  <c r="EJ9" i="87"/>
  <c r="EF9" i="87"/>
  <c r="EE9" i="87"/>
  <c r="ED9" i="87"/>
  <c r="EA9" i="87"/>
  <c r="DT9" i="87"/>
  <c r="DQ9" i="87"/>
  <c r="DN9" i="87"/>
  <c r="DK9" i="87"/>
  <c r="DD9" i="87"/>
  <c r="DA9" i="87"/>
  <c r="CX9" i="87"/>
  <c r="CU9" i="87"/>
  <c r="CR9" i="87"/>
  <c r="CO9" i="87"/>
  <c r="CL9" i="87"/>
  <c r="CI9" i="87"/>
  <c r="CF9" i="87"/>
  <c r="CC9" i="87"/>
  <c r="BZ9" i="87"/>
  <c r="BW9" i="87"/>
  <c r="BR9" i="87"/>
  <c r="BQ9" i="87"/>
  <c r="BP9" i="87"/>
  <c r="BM9" i="87"/>
  <c r="BG9" i="87"/>
  <c r="BD9" i="87"/>
  <c r="AT9" i="87"/>
  <c r="AQ9" i="87"/>
  <c r="AL9" i="87"/>
  <c r="AI9" i="87"/>
  <c r="AD9" i="87"/>
  <c r="Z9" i="87"/>
  <c r="Y9" i="87"/>
  <c r="X9" i="87"/>
  <c r="U9" i="87"/>
  <c r="R9" i="87"/>
  <c r="L9" i="87"/>
  <c r="G9" i="87"/>
  <c r="D9" i="87"/>
  <c r="P11" i="53"/>
  <c r="R11" i="53"/>
  <c r="O11" i="53" s="1"/>
  <c r="AE12" i="53"/>
  <c r="AD12" i="53"/>
  <c r="AF11" i="53"/>
  <c r="AA24" i="87" l="1"/>
  <c r="AW25" i="87"/>
  <c r="D34" i="87"/>
  <c r="G34" i="87"/>
  <c r="AV13" i="87"/>
  <c r="AA26" i="87"/>
  <c r="FV32" i="87"/>
  <c r="EG25" i="87"/>
  <c r="AA30" i="87"/>
  <c r="AW21" i="87"/>
  <c r="AA32" i="87"/>
  <c r="FU34" i="87"/>
  <c r="EG27" i="87"/>
  <c r="EG30" i="87"/>
  <c r="AA31" i="87"/>
  <c r="G29" i="87"/>
  <c r="EP9" i="87"/>
  <c r="EG10" i="87"/>
  <c r="EP11" i="87"/>
  <c r="EG12" i="87"/>
  <c r="DA34" i="87"/>
  <c r="DK34" i="87"/>
  <c r="EX34" i="87"/>
  <c r="FD34" i="87"/>
  <c r="DQ34" i="87"/>
  <c r="FJ34" i="87"/>
  <c r="EP10" i="87"/>
  <c r="AR11" i="87"/>
  <c r="EG11" i="87"/>
  <c r="EP12" i="87"/>
  <c r="BS13" i="87"/>
  <c r="EG13" i="87"/>
  <c r="EP14" i="87"/>
  <c r="AA16" i="87"/>
  <c r="EP16" i="87"/>
  <c r="AR17" i="87"/>
  <c r="EG17" i="87"/>
  <c r="BS20" i="87"/>
  <c r="EG20" i="87"/>
  <c r="AA21" i="87"/>
  <c r="EP21" i="87"/>
  <c r="EG22" i="87"/>
  <c r="AA23" i="87"/>
  <c r="EP23" i="87"/>
  <c r="EG24" i="87"/>
  <c r="AA25" i="87"/>
  <c r="EP25" i="87"/>
  <c r="EG26" i="87"/>
  <c r="AA27" i="87"/>
  <c r="EP27" i="87"/>
  <c r="BS28" i="87"/>
  <c r="EG28" i="87"/>
  <c r="BS31" i="87"/>
  <c r="EP31" i="87"/>
  <c r="BS32" i="87"/>
  <c r="BS33" i="87"/>
  <c r="EP33" i="87"/>
  <c r="BZ34" i="87"/>
  <c r="CF34" i="87"/>
  <c r="CR34" i="87"/>
  <c r="EF34" i="87"/>
  <c r="N12" i="87"/>
  <c r="AR12" i="87"/>
  <c r="N13" i="87"/>
  <c r="AR13" i="87"/>
  <c r="N14" i="87"/>
  <c r="O14" i="87" s="1"/>
  <c r="N15" i="87"/>
  <c r="O15" i="87" s="1"/>
  <c r="FV10" i="87"/>
  <c r="AR18" i="87"/>
  <c r="N19" i="87"/>
  <c r="AR19" i="87"/>
  <c r="AU19" i="87" s="1"/>
  <c r="FO19" i="87"/>
  <c r="FP19" i="87" s="1"/>
  <c r="AR22" i="87"/>
  <c r="AR24" i="87"/>
  <c r="AR26" i="87"/>
  <c r="FA35" i="87"/>
  <c r="ED35" i="87"/>
  <c r="EP24" i="87"/>
  <c r="DT35" i="87"/>
  <c r="DQ35" i="87"/>
  <c r="DN34" i="87"/>
  <c r="EG31" i="87"/>
  <c r="EE34" i="87"/>
  <c r="DD35" i="87"/>
  <c r="CX35" i="87"/>
  <c r="CU35" i="87"/>
  <c r="CL35" i="87"/>
  <c r="CF35" i="87"/>
  <c r="CC35" i="87"/>
  <c r="BP35" i="87"/>
  <c r="BG35" i="87"/>
  <c r="BS18" i="87"/>
  <c r="BS19" i="87"/>
  <c r="AD35" i="87"/>
  <c r="AA13" i="87"/>
  <c r="AA14" i="87"/>
  <c r="R35" i="87"/>
  <c r="Y29" i="87"/>
  <c r="AW12" i="87"/>
  <c r="AW13" i="87"/>
  <c r="AW14" i="87"/>
  <c r="AW15" i="87"/>
  <c r="AO18" i="87"/>
  <c r="AO19" i="87"/>
  <c r="M20" i="87"/>
  <c r="O20" i="87" s="1"/>
  <c r="M21" i="87"/>
  <c r="FP22" i="87"/>
  <c r="M22" i="87"/>
  <c r="FP23" i="87"/>
  <c r="M23" i="87"/>
  <c r="FP24" i="87"/>
  <c r="M24" i="87"/>
  <c r="FP25" i="87"/>
  <c r="M25" i="87"/>
  <c r="FP26" i="87"/>
  <c r="M26" i="87"/>
  <c r="FP27" i="87"/>
  <c r="M27" i="87"/>
  <c r="FP28" i="87"/>
  <c r="M28" i="87"/>
  <c r="AO12" i="87"/>
  <c r="AU12" i="87" s="1"/>
  <c r="AO13" i="87"/>
  <c r="AO14" i="87"/>
  <c r="AO15" i="87"/>
  <c r="AW19" i="87"/>
  <c r="AO20" i="87"/>
  <c r="AV20" i="87"/>
  <c r="AV21" i="87"/>
  <c r="AO22" i="87"/>
  <c r="AV22" i="87"/>
  <c r="AV23" i="87"/>
  <c r="AO24" i="87"/>
  <c r="AU24" i="87" s="1"/>
  <c r="AV24" i="87"/>
  <c r="AV25" i="87"/>
  <c r="AO26" i="87"/>
  <c r="AV26" i="87"/>
  <c r="AV27" i="87"/>
  <c r="AO28" i="87"/>
  <c r="AU28" i="87" s="1"/>
  <c r="AV28" i="87"/>
  <c r="D29" i="87"/>
  <c r="M29" i="87" s="1"/>
  <c r="AV9" i="87"/>
  <c r="AO11" i="87"/>
  <c r="AU11" i="87" s="1"/>
  <c r="O12" i="87"/>
  <c r="EP13" i="87"/>
  <c r="FV15" i="87"/>
  <c r="AR16" i="87"/>
  <c r="AA20" i="87"/>
  <c r="AA15" i="87"/>
  <c r="FV17" i="87"/>
  <c r="BS22" i="87"/>
  <c r="BS24" i="87"/>
  <c r="BS26" i="87"/>
  <c r="AP29" i="87"/>
  <c r="BS30" i="87"/>
  <c r="EP30" i="87"/>
  <c r="BD34" i="87"/>
  <c r="FV12" i="87"/>
  <c r="BS15" i="87"/>
  <c r="EG19" i="87"/>
  <c r="EP20" i="87"/>
  <c r="EP22" i="87"/>
  <c r="EP26" i="87"/>
  <c r="EP28" i="87"/>
  <c r="AQ29" i="87"/>
  <c r="BW35" i="87"/>
  <c r="CO35" i="87"/>
  <c r="FJ35" i="87"/>
  <c r="BG34" i="87"/>
  <c r="AA10" i="87"/>
  <c r="EG14" i="87"/>
  <c r="N16" i="87"/>
  <c r="O16" i="87" s="1"/>
  <c r="AW16" i="87"/>
  <c r="AA17" i="87"/>
  <c r="EG21" i="87"/>
  <c r="EG23" i="87"/>
  <c r="EP32" i="87"/>
  <c r="CX34" i="87"/>
  <c r="DT34" i="87"/>
  <c r="FA34" i="87"/>
  <c r="BS10" i="87"/>
  <c r="EG9" i="87"/>
  <c r="AO10" i="87"/>
  <c r="N11" i="87"/>
  <c r="O11" i="87" s="1"/>
  <c r="AA12" i="87"/>
  <c r="FV14" i="87"/>
  <c r="BS17" i="87"/>
  <c r="AU26" i="87"/>
  <c r="BZ35" i="87"/>
  <c r="CR35" i="87"/>
  <c r="DN35" i="87"/>
  <c r="EM35" i="87"/>
  <c r="BQ34" i="87"/>
  <c r="AW9" i="87"/>
  <c r="FU29" i="87"/>
  <c r="GB29" i="87" s="1"/>
  <c r="AW11" i="87"/>
  <c r="AR15" i="87"/>
  <c r="FV9" i="87"/>
  <c r="AR10" i="87"/>
  <c r="BS12" i="87"/>
  <c r="AV15" i="87"/>
  <c r="EG16" i="87"/>
  <c r="AO17" i="87"/>
  <c r="AU17" i="87" s="1"/>
  <c r="N18" i="87"/>
  <c r="O18" i="87" s="1"/>
  <c r="AW18" i="87"/>
  <c r="AA19" i="87"/>
  <c r="EP19" i="87"/>
  <c r="BM34" i="87"/>
  <c r="FV16" i="87"/>
  <c r="AW20" i="87"/>
  <c r="AW22" i="87"/>
  <c r="AW24" i="87"/>
  <c r="AW26" i="87"/>
  <c r="AW28" i="87"/>
  <c r="EX35" i="87"/>
  <c r="BP34" i="87"/>
  <c r="FK34" i="87"/>
  <c r="FV11" i="87"/>
  <c r="BS14" i="87"/>
  <c r="EG18" i="87"/>
  <c r="BS21" i="87"/>
  <c r="BS23" i="87"/>
  <c r="BS25" i="87"/>
  <c r="BS27" i="87"/>
  <c r="U34" i="87"/>
  <c r="CL34" i="87"/>
  <c r="DD34" i="87"/>
  <c r="ED34" i="87"/>
  <c r="FG34" i="87"/>
  <c r="FV18" i="87"/>
  <c r="EN34" i="87"/>
  <c r="AA9" i="87"/>
  <c r="AI29" i="87"/>
  <c r="N10" i="87"/>
  <c r="O10" i="87" s="1"/>
  <c r="AA11" i="87"/>
  <c r="FV13" i="87"/>
  <c r="AR14" i="87"/>
  <c r="AU14" i="87" s="1"/>
  <c r="BS16" i="87"/>
  <c r="AV19" i="87"/>
  <c r="AO21" i="87"/>
  <c r="AO23" i="87"/>
  <c r="AO25" i="87"/>
  <c r="AO27" i="87"/>
  <c r="FV30" i="87"/>
  <c r="EJ34" i="87"/>
  <c r="N9" i="87"/>
  <c r="BS9" i="87"/>
  <c r="AW10" i="87"/>
  <c r="AL29" i="87"/>
  <c r="BS11" i="87"/>
  <c r="AV14" i="87"/>
  <c r="EG15" i="87"/>
  <c r="AO16" i="87"/>
  <c r="N17" i="87"/>
  <c r="O17" i="87" s="1"/>
  <c r="AW17" i="87"/>
  <c r="AA18" i="87"/>
  <c r="EP18" i="87"/>
  <c r="AR23" i="87"/>
  <c r="AR25" i="87"/>
  <c r="AR27" i="87"/>
  <c r="X35" i="87"/>
  <c r="CI35" i="87"/>
  <c r="DA35" i="87"/>
  <c r="EG32" i="87"/>
  <c r="EG33" i="87"/>
  <c r="AD34" i="87"/>
  <c r="EM34" i="87"/>
  <c r="AV10" i="87"/>
  <c r="AV12" i="87"/>
  <c r="O13" i="87"/>
  <c r="L35" i="87"/>
  <c r="Z35" i="87"/>
  <c r="BD35" i="87"/>
  <c r="BM35" i="87"/>
  <c r="BR35" i="87"/>
  <c r="DK35" i="87"/>
  <c r="EA35" i="87"/>
  <c r="EF35" i="87"/>
  <c r="EO35" i="87"/>
  <c r="EJ35" i="87"/>
  <c r="FD35" i="87"/>
  <c r="FL35" i="87"/>
  <c r="FG35" i="87"/>
  <c r="BH11" i="87"/>
  <c r="FN12" i="87"/>
  <c r="FP12" i="87" s="1"/>
  <c r="FN13" i="87"/>
  <c r="FP13" i="87" s="1"/>
  <c r="FN14" i="87"/>
  <c r="FP14" i="87" s="1"/>
  <c r="BH15" i="87"/>
  <c r="BH16" i="87"/>
  <c r="DU16" i="87"/>
  <c r="FN16" i="87"/>
  <c r="FP16" i="87" s="1"/>
  <c r="BH17" i="87"/>
  <c r="DU17" i="87"/>
  <c r="FN17" i="87"/>
  <c r="FP17" i="87" s="1"/>
  <c r="BH18" i="87"/>
  <c r="DU18" i="87"/>
  <c r="FN18" i="87"/>
  <c r="FP18" i="87" s="1"/>
  <c r="BH19" i="87"/>
  <c r="DU19" i="87"/>
  <c r="DW19" i="87" s="1"/>
  <c r="AR20" i="87"/>
  <c r="AU20" i="87" s="1"/>
  <c r="BI20" i="87"/>
  <c r="DV20" i="87"/>
  <c r="FV20" i="87"/>
  <c r="D35" i="87"/>
  <c r="M35" i="87" s="1"/>
  <c r="FO29" i="87"/>
  <c r="G35" i="87"/>
  <c r="N35" i="87" s="1"/>
  <c r="FO21" i="87"/>
  <c r="FP21" i="87" s="1"/>
  <c r="DV21" i="87"/>
  <c r="N21" i="87"/>
  <c r="AR9" i="87"/>
  <c r="BH9" i="87"/>
  <c r="DU9" i="87"/>
  <c r="FN9" i="87"/>
  <c r="BH10" i="87"/>
  <c r="DU10" i="87"/>
  <c r="FN10" i="87"/>
  <c r="FP10" i="87" s="1"/>
  <c r="DU11" i="87"/>
  <c r="FN11" i="87"/>
  <c r="FP11" i="87" s="1"/>
  <c r="BH12" i="87"/>
  <c r="DU12" i="87"/>
  <c r="BH13" i="87"/>
  <c r="DU13" i="87"/>
  <c r="BH14" i="87"/>
  <c r="DU14" i="87"/>
  <c r="DU15" i="87"/>
  <c r="FN15" i="87"/>
  <c r="FP15" i="87" s="1"/>
  <c r="M9" i="87"/>
  <c r="O9" i="87" s="1"/>
  <c r="AO9" i="87"/>
  <c r="BI9" i="87"/>
  <c r="BJ9" i="87" s="1"/>
  <c r="DV9" i="87"/>
  <c r="DW9" i="87" s="1"/>
  <c r="FO9" i="87"/>
  <c r="GB9" i="87"/>
  <c r="BI10" i="87"/>
  <c r="DV10" i="87"/>
  <c r="BI11" i="87"/>
  <c r="DV11" i="87"/>
  <c r="BI12" i="87"/>
  <c r="DV12" i="87"/>
  <c r="BI13" i="87"/>
  <c r="DV13" i="87"/>
  <c r="DW13" i="87" s="1"/>
  <c r="BI14" i="87"/>
  <c r="BJ14" i="87" s="1"/>
  <c r="DV14" i="87"/>
  <c r="DW14" i="87" s="1"/>
  <c r="BI15" i="87"/>
  <c r="DV15" i="87"/>
  <c r="BI16" i="87"/>
  <c r="DV16" i="87"/>
  <c r="BI17" i="87"/>
  <c r="DV17" i="87"/>
  <c r="BI18" i="87"/>
  <c r="DV18" i="87"/>
  <c r="M19" i="87"/>
  <c r="O19" i="87" s="1"/>
  <c r="BI19" i="87"/>
  <c r="BJ19" i="87" s="1"/>
  <c r="FV19" i="87"/>
  <c r="FO20" i="87"/>
  <c r="FP20" i="87" s="1"/>
  <c r="GB20" i="87"/>
  <c r="AR21" i="87"/>
  <c r="AU21" i="87" s="1"/>
  <c r="BI21" i="87"/>
  <c r="BQ35" i="87"/>
  <c r="DU35" i="87"/>
  <c r="EE35" i="87"/>
  <c r="EN35" i="87"/>
  <c r="FK35" i="87"/>
  <c r="GB34" i="87"/>
  <c r="BH20" i="87"/>
  <c r="DU20" i="87"/>
  <c r="BH21" i="87"/>
  <c r="DU21" i="87"/>
  <c r="FV21" i="87"/>
  <c r="N22" i="87"/>
  <c r="BH22" i="87"/>
  <c r="DU22" i="87"/>
  <c r="FV22" i="87"/>
  <c r="N23" i="87"/>
  <c r="BH23" i="87"/>
  <c r="DU23" i="87"/>
  <c r="FV23" i="87"/>
  <c r="N24" i="87"/>
  <c r="BH24" i="87"/>
  <c r="DU24" i="87"/>
  <c r="FV24" i="87"/>
  <c r="N25" i="87"/>
  <c r="BH25" i="87"/>
  <c r="DU25" i="87"/>
  <c r="FV25" i="87"/>
  <c r="N26" i="87"/>
  <c r="BH26" i="87"/>
  <c r="DU26" i="87"/>
  <c r="FV26" i="87"/>
  <c r="N27" i="87"/>
  <c r="BH27" i="87"/>
  <c r="DU27" i="87"/>
  <c r="FV27" i="87"/>
  <c r="N28" i="87"/>
  <c r="BH28" i="87"/>
  <c r="DU28" i="87"/>
  <c r="FV28" i="87"/>
  <c r="L29" i="87"/>
  <c r="N29" i="87"/>
  <c r="R29" i="87"/>
  <c r="X29" i="87"/>
  <c r="Z29" i="87"/>
  <c r="AD29" i="87"/>
  <c r="AT29" i="87"/>
  <c r="AW29" i="87" s="1"/>
  <c r="BD29" i="87"/>
  <c r="BH29" i="87"/>
  <c r="BP29" i="87"/>
  <c r="BR29" i="87"/>
  <c r="BW29" i="87"/>
  <c r="CC29" i="87"/>
  <c r="CI29" i="87"/>
  <c r="CO29" i="87"/>
  <c r="CU29" i="87"/>
  <c r="DA29" i="87"/>
  <c r="DK29" i="87"/>
  <c r="DQ29" i="87"/>
  <c r="DU29" i="87"/>
  <c r="ED29" i="87"/>
  <c r="EF29" i="87"/>
  <c r="EJ29" i="87"/>
  <c r="EN29" i="87"/>
  <c r="FA29" i="87"/>
  <c r="FG29" i="87"/>
  <c r="FK29" i="87"/>
  <c r="FN29" i="87"/>
  <c r="FV31" i="87"/>
  <c r="FV33" i="87"/>
  <c r="GB30" i="87"/>
  <c r="Z34" i="87"/>
  <c r="BR34" i="87"/>
  <c r="EA34" i="87"/>
  <c r="EO34" i="87"/>
  <c r="FL34" i="87"/>
  <c r="S35" i="87"/>
  <c r="Y35" i="87" s="1"/>
  <c r="BI22" i="87"/>
  <c r="BJ22" i="87" s="1"/>
  <c r="DV22" i="87"/>
  <c r="BI23" i="87"/>
  <c r="DV23" i="87"/>
  <c r="BI24" i="87"/>
  <c r="BJ24" i="87" s="1"/>
  <c r="DV24" i="87"/>
  <c r="DW24" i="87" s="1"/>
  <c r="BI25" i="87"/>
  <c r="BJ25" i="87" s="1"/>
  <c r="DV25" i="87"/>
  <c r="BI26" i="87"/>
  <c r="DV26" i="87"/>
  <c r="BI27" i="87"/>
  <c r="DV27" i="87"/>
  <c r="BI28" i="87"/>
  <c r="BJ28" i="87" s="1"/>
  <c r="DV28" i="87"/>
  <c r="U29" i="87"/>
  <c r="AS29" i="87"/>
  <c r="AV29" i="87" s="1"/>
  <c r="BG29" i="87"/>
  <c r="BI29" i="87"/>
  <c r="BM29" i="87"/>
  <c r="BQ29" i="87"/>
  <c r="BZ29" i="87"/>
  <c r="CF29" i="87"/>
  <c r="CL29" i="87"/>
  <c r="CR29" i="87"/>
  <c r="CX29" i="87"/>
  <c r="DD29" i="87"/>
  <c r="DN29" i="87"/>
  <c r="DT29" i="87"/>
  <c r="DV29" i="87"/>
  <c r="EA29" i="87"/>
  <c r="EE29" i="87"/>
  <c r="EM29" i="87"/>
  <c r="EO29" i="87"/>
  <c r="EX29" i="87"/>
  <c r="FD29" i="87"/>
  <c r="FJ29" i="87"/>
  <c r="FL29" i="87"/>
  <c r="GB31" i="87"/>
  <c r="AF12" i="53"/>
  <c r="EP34" i="87" l="1"/>
  <c r="FV34" i="87"/>
  <c r="FP9" i="87"/>
  <c r="DW29" i="87"/>
  <c r="DW28" i="87"/>
  <c r="DW22" i="87"/>
  <c r="AU22" i="87"/>
  <c r="DW18" i="87"/>
  <c r="BJ27" i="87"/>
  <c r="BJ18" i="87"/>
  <c r="DW27" i="87"/>
  <c r="BH35" i="87"/>
  <c r="FV29" i="87"/>
  <c r="FU35" i="87"/>
  <c r="FV35" i="87" s="1"/>
  <c r="EG34" i="87"/>
  <c r="BJ15" i="87"/>
  <c r="BJ11" i="87"/>
  <c r="AU15" i="87"/>
  <c r="AU13" i="87"/>
  <c r="AU18" i="87"/>
  <c r="BS34" i="87"/>
  <c r="BJ13" i="87"/>
  <c r="AU25" i="87"/>
  <c r="AA34" i="87"/>
  <c r="AA29" i="87"/>
  <c r="O28" i="87"/>
  <c r="O27" i="87"/>
  <c r="O26" i="87"/>
  <c r="O25" i="87"/>
  <c r="O24" i="87"/>
  <c r="O23" i="87"/>
  <c r="O22" i="87"/>
  <c r="O21" i="87"/>
  <c r="O29" i="87"/>
  <c r="FN35" i="87"/>
  <c r="DW17" i="87"/>
  <c r="AO29" i="87"/>
  <c r="AU27" i="87"/>
  <c r="AU23" i="87"/>
  <c r="AU16" i="87"/>
  <c r="BJ26" i="87"/>
  <c r="DW25" i="87"/>
  <c r="DW12" i="87"/>
  <c r="O35" i="87"/>
  <c r="EP29" i="87"/>
  <c r="BJ12" i="87"/>
  <c r="DW26" i="87"/>
  <c r="AR29" i="87"/>
  <c r="BJ17" i="87"/>
  <c r="AU10" i="87"/>
  <c r="DW16" i="87"/>
  <c r="BJ29" i="87"/>
  <c r="DW23" i="87"/>
  <c r="BJ23" i="87"/>
  <c r="BJ16" i="87"/>
  <c r="BJ10" i="87"/>
  <c r="EG29" i="87"/>
  <c r="BJ21" i="87"/>
  <c r="FP29" i="87"/>
  <c r="DW20" i="87"/>
  <c r="EG35" i="87"/>
  <c r="BS35" i="87"/>
  <c r="U35" i="87"/>
  <c r="BS29" i="87"/>
  <c r="DW15" i="87"/>
  <c r="DW11" i="87"/>
  <c r="DW10" i="87"/>
  <c r="AU9" i="87"/>
  <c r="DW21" i="87"/>
  <c r="BJ20" i="87"/>
  <c r="FO35" i="87"/>
  <c r="EP35" i="87"/>
  <c r="DV35" i="87"/>
  <c r="DW35" i="87" s="1"/>
  <c r="BI35" i="87"/>
  <c r="AA35" i="87"/>
  <c r="BJ35" i="87" l="1"/>
  <c r="GB35" i="87"/>
  <c r="FP35" i="87"/>
  <c r="AU29" i="87"/>
  <c r="AF38" i="84" l="1"/>
  <c r="AE38" i="84"/>
  <c r="EJ37" i="84"/>
  <c r="EI37" i="84"/>
  <c r="EH37" i="84"/>
  <c r="EG37" i="84"/>
  <c r="EF37" i="84"/>
  <c r="EE37" i="84"/>
  <c r="ED37" i="84"/>
  <c r="EC37" i="84"/>
  <c r="EB37" i="84"/>
  <c r="DZ37" i="84"/>
  <c r="DY37" i="84"/>
  <c r="DX37" i="84"/>
  <c r="DW37" i="84"/>
  <c r="DV37" i="84"/>
  <c r="DJ37" i="84"/>
  <c r="DI37" i="84"/>
  <c r="DG37" i="84"/>
  <c r="DF37" i="84"/>
  <c r="DD37" i="84"/>
  <c r="DC37" i="84"/>
  <c r="DA37" i="84"/>
  <c r="CZ37" i="84"/>
  <c r="CX37" i="84"/>
  <c r="CW37" i="84"/>
  <c r="CN37" i="84"/>
  <c r="CM37" i="84"/>
  <c r="CK37" i="84"/>
  <c r="CJ37" i="84"/>
  <c r="CI37" i="84"/>
  <c r="CG37" i="84"/>
  <c r="CF37" i="84"/>
  <c r="CE37" i="84"/>
  <c r="CC37" i="84"/>
  <c r="CB37" i="84"/>
  <c r="CA37" i="84"/>
  <c r="BY37" i="84"/>
  <c r="BX37" i="84"/>
  <c r="BW37" i="84"/>
  <c r="BU37" i="84"/>
  <c r="BT37" i="84"/>
  <c r="BS37" i="84"/>
  <c r="BQ37" i="84"/>
  <c r="BP37" i="84"/>
  <c r="BO37" i="84"/>
  <c r="BM37" i="84"/>
  <c r="BL37" i="84"/>
  <c r="BK37" i="84"/>
  <c r="BI37" i="84"/>
  <c r="BH37" i="84"/>
  <c r="BG37" i="84"/>
  <c r="BE37" i="84"/>
  <c r="AY37" i="84"/>
  <c r="AX37" i="84"/>
  <c r="AV37" i="84"/>
  <c r="AU37" i="84"/>
  <c r="AR37" i="84"/>
  <c r="AQ37" i="84"/>
  <c r="AO37" i="84"/>
  <c r="AN37" i="84"/>
  <c r="AK37" i="84"/>
  <c r="AJ37" i="84"/>
  <c r="Y37" i="84"/>
  <c r="X37" i="84"/>
  <c r="V37" i="84"/>
  <c r="U37" i="84"/>
  <c r="W37" i="84" s="1"/>
  <c r="S37" i="84"/>
  <c r="R37" i="84"/>
  <c r="N37" i="84"/>
  <c r="M37" i="84"/>
  <c r="K37" i="84"/>
  <c r="J37" i="84"/>
  <c r="H37" i="84"/>
  <c r="G37" i="84"/>
  <c r="I37" i="84" s="1"/>
  <c r="E37" i="84"/>
  <c r="D37" i="84"/>
  <c r="DT36" i="84"/>
  <c r="EA36" i="84" s="1"/>
  <c r="DM36" i="84"/>
  <c r="DL36" i="84"/>
  <c r="DK36" i="84"/>
  <c r="DH36" i="84"/>
  <c r="DE36" i="84"/>
  <c r="DB36" i="84"/>
  <c r="CY36" i="84"/>
  <c r="CR36" i="84"/>
  <c r="CQ36" i="84"/>
  <c r="CO36" i="84"/>
  <c r="CL36" i="84"/>
  <c r="CH36" i="84"/>
  <c r="CD36" i="84"/>
  <c r="BZ36" i="84"/>
  <c r="BV36" i="84"/>
  <c r="BR36" i="84"/>
  <c r="BN36" i="84"/>
  <c r="BJ36" i="84"/>
  <c r="BF36" i="84"/>
  <c r="AW36" i="84"/>
  <c r="AT36" i="84"/>
  <c r="AP36" i="84"/>
  <c r="AM36" i="84"/>
  <c r="AL36" i="84"/>
  <c r="AH36" i="84"/>
  <c r="AG36" i="84"/>
  <c r="Z36" i="84"/>
  <c r="W36" i="84"/>
  <c r="T36" i="84"/>
  <c r="Q36" i="84"/>
  <c r="P36" i="84"/>
  <c r="O36" i="84"/>
  <c r="L36" i="84"/>
  <c r="I36" i="84"/>
  <c r="F36" i="84"/>
  <c r="DT35" i="84"/>
  <c r="EA35" i="84" s="1"/>
  <c r="DM35" i="84"/>
  <c r="DL35" i="84"/>
  <c r="DK35" i="84"/>
  <c r="DH35" i="84"/>
  <c r="DE35" i="84"/>
  <c r="DB35" i="84"/>
  <c r="CY35" i="84"/>
  <c r="CR35" i="84"/>
  <c r="CQ35" i="84"/>
  <c r="CO35" i="84"/>
  <c r="CL35" i="84"/>
  <c r="CH35" i="84"/>
  <c r="CD35" i="84"/>
  <c r="BZ35" i="84"/>
  <c r="BV35" i="84"/>
  <c r="BR35" i="84"/>
  <c r="BN35" i="84"/>
  <c r="BJ35" i="84"/>
  <c r="BF35" i="84"/>
  <c r="AW35" i="84"/>
  <c r="AT35" i="84"/>
  <c r="AP35" i="84"/>
  <c r="AM35" i="84"/>
  <c r="AL35" i="84"/>
  <c r="AH35" i="84"/>
  <c r="AG35" i="84"/>
  <c r="Z35" i="84"/>
  <c r="W35" i="84"/>
  <c r="T35" i="84"/>
  <c r="Q35" i="84"/>
  <c r="P35" i="84"/>
  <c r="O35" i="84"/>
  <c r="L35" i="84"/>
  <c r="I35" i="84"/>
  <c r="F35" i="84"/>
  <c r="DT34" i="84"/>
  <c r="EA34" i="84" s="1"/>
  <c r="DM34" i="84"/>
  <c r="DL34" i="84"/>
  <c r="DK34" i="84"/>
  <c r="DH34" i="84"/>
  <c r="DE34" i="84"/>
  <c r="DB34" i="84"/>
  <c r="CY34" i="84"/>
  <c r="CR34" i="84"/>
  <c r="CQ34" i="84"/>
  <c r="CO34" i="84"/>
  <c r="CL34" i="84"/>
  <c r="CH34" i="84"/>
  <c r="CD34" i="84"/>
  <c r="BZ34" i="84"/>
  <c r="BV34" i="84"/>
  <c r="BR34" i="84"/>
  <c r="BN34" i="84"/>
  <c r="BJ34" i="84"/>
  <c r="BF34" i="84"/>
  <c r="AW34" i="84"/>
  <c r="AT34" i="84"/>
  <c r="AP34" i="84"/>
  <c r="AM34" i="84"/>
  <c r="AL34" i="84"/>
  <c r="AH34" i="84"/>
  <c r="AG34" i="84"/>
  <c r="Z34" i="84"/>
  <c r="W34" i="84"/>
  <c r="T34" i="84"/>
  <c r="Q34" i="84"/>
  <c r="P34" i="84"/>
  <c r="O34" i="84"/>
  <c r="L34" i="84"/>
  <c r="I34" i="84"/>
  <c r="F34" i="84"/>
  <c r="DT33" i="84"/>
  <c r="EA33" i="84" s="1"/>
  <c r="DM33" i="84"/>
  <c r="DL33" i="84"/>
  <c r="DK33" i="84"/>
  <c r="DH33" i="84"/>
  <c r="DE33" i="84"/>
  <c r="DB33" i="84"/>
  <c r="CY33" i="84"/>
  <c r="CR33" i="84"/>
  <c r="CQ33" i="84"/>
  <c r="CO33" i="84"/>
  <c r="CL33" i="84"/>
  <c r="CH33" i="84"/>
  <c r="CD33" i="84"/>
  <c r="BZ33" i="84"/>
  <c r="BV33" i="84"/>
  <c r="BR33" i="84"/>
  <c r="BN33" i="84"/>
  <c r="BJ33" i="84"/>
  <c r="BF33" i="84"/>
  <c r="AW33" i="84"/>
  <c r="AT33" i="84"/>
  <c r="AP33" i="84"/>
  <c r="AM33" i="84"/>
  <c r="AL33" i="84"/>
  <c r="AH33" i="84"/>
  <c r="AG33" i="84"/>
  <c r="Z33" i="84"/>
  <c r="W33" i="84"/>
  <c r="T33" i="84"/>
  <c r="Q33" i="84"/>
  <c r="P33" i="84"/>
  <c r="O33" i="84"/>
  <c r="L33" i="84"/>
  <c r="I33" i="84"/>
  <c r="F33" i="84"/>
  <c r="DT32" i="84"/>
  <c r="EA32" i="84" s="1"/>
  <c r="DM32" i="84"/>
  <c r="DL32" i="84"/>
  <c r="DK32" i="84"/>
  <c r="DH32" i="84"/>
  <c r="DE32" i="84"/>
  <c r="DB32" i="84"/>
  <c r="CY32" i="84"/>
  <c r="CR32" i="84"/>
  <c r="CQ32" i="84"/>
  <c r="CO32" i="84"/>
  <c r="CL32" i="84"/>
  <c r="CH32" i="84"/>
  <c r="CD32" i="84"/>
  <c r="BZ32" i="84"/>
  <c r="BV32" i="84"/>
  <c r="BR32" i="84"/>
  <c r="BN32" i="84"/>
  <c r="BJ32" i="84"/>
  <c r="BF32" i="84"/>
  <c r="AW32" i="84"/>
  <c r="AT32" i="84"/>
  <c r="AP32" i="84"/>
  <c r="AM32" i="84"/>
  <c r="AL32" i="84"/>
  <c r="AH32" i="84"/>
  <c r="AG32" i="84"/>
  <c r="Z32" i="84"/>
  <c r="W32" i="84"/>
  <c r="T32" i="84"/>
  <c r="Q32" i="84"/>
  <c r="P32" i="84"/>
  <c r="O32" i="84"/>
  <c r="L32" i="84"/>
  <c r="I32" i="84"/>
  <c r="F32" i="84"/>
  <c r="DT31" i="84"/>
  <c r="DM31" i="84"/>
  <c r="DL31" i="84"/>
  <c r="DK31" i="84"/>
  <c r="DH31" i="84"/>
  <c r="DE31" i="84"/>
  <c r="DB31" i="84"/>
  <c r="CY31" i="84"/>
  <c r="CR31" i="84"/>
  <c r="CQ31" i="84"/>
  <c r="CO31" i="84"/>
  <c r="CL31" i="84"/>
  <c r="CH31" i="84"/>
  <c r="CH37" i="84" s="1"/>
  <c r="CD31" i="84"/>
  <c r="BZ31" i="84"/>
  <c r="BV31" i="84"/>
  <c r="BR31" i="84"/>
  <c r="BR37" i="84" s="1"/>
  <c r="BN31" i="84"/>
  <c r="BN37" i="84" s="1"/>
  <c r="BJ31" i="84"/>
  <c r="BF31" i="84"/>
  <c r="AW31" i="84"/>
  <c r="AT31" i="84"/>
  <c r="AP31" i="84"/>
  <c r="AM31" i="84"/>
  <c r="AL31" i="84"/>
  <c r="AH31" i="84"/>
  <c r="AG31" i="84"/>
  <c r="Z31" i="84"/>
  <c r="W31" i="84"/>
  <c r="T31" i="84"/>
  <c r="Q31" i="84"/>
  <c r="P31" i="84"/>
  <c r="O31" i="84"/>
  <c r="L31" i="84"/>
  <c r="I31" i="84"/>
  <c r="F31" i="84"/>
  <c r="EJ30" i="84"/>
  <c r="EJ38" i="84" s="1"/>
  <c r="EI30" i="84"/>
  <c r="EH30" i="84"/>
  <c r="EH38" i="84" s="1"/>
  <c r="EG30" i="84"/>
  <c r="EG38" i="84" s="1"/>
  <c r="EF30" i="84"/>
  <c r="EF38" i="84" s="1"/>
  <c r="EE30" i="84"/>
  <c r="ED30" i="84"/>
  <c r="ED38" i="84" s="1"/>
  <c r="EC30" i="84"/>
  <c r="EC38" i="84" s="1"/>
  <c r="EB30" i="84"/>
  <c r="DZ30" i="84"/>
  <c r="DZ38" i="84" s="1"/>
  <c r="DY30" i="84"/>
  <c r="DY38" i="84" s="1"/>
  <c r="DX30" i="84"/>
  <c r="DX38" i="84" s="1"/>
  <c r="DW30" i="84"/>
  <c r="DW38" i="84" s="1"/>
  <c r="DV30" i="84"/>
  <c r="DV38" i="84" s="1"/>
  <c r="DJ30" i="84"/>
  <c r="DI30" i="84"/>
  <c r="DI38" i="84" s="1"/>
  <c r="DG30" i="84"/>
  <c r="DG38" i="84" s="1"/>
  <c r="DF30" i="84"/>
  <c r="DF38" i="84" s="1"/>
  <c r="DD30" i="84"/>
  <c r="DC30" i="84"/>
  <c r="DC38" i="84" s="1"/>
  <c r="DA30" i="84"/>
  <c r="CZ30" i="84"/>
  <c r="CZ38" i="84" s="1"/>
  <c r="CX30" i="84"/>
  <c r="CW30" i="84"/>
  <c r="CW38" i="84" s="1"/>
  <c r="CN30" i="84"/>
  <c r="CN38" i="84" s="1"/>
  <c r="CN40" i="84" s="1"/>
  <c r="CM30" i="84"/>
  <c r="CM38" i="84" s="1"/>
  <c r="CM40" i="84" s="1"/>
  <c r="CK30" i="84"/>
  <c r="CK38" i="84" s="1"/>
  <c r="CK40" i="84" s="1"/>
  <c r="CJ30" i="84"/>
  <c r="CJ38" i="84" s="1"/>
  <c r="CJ40" i="84" s="1"/>
  <c r="CI30" i="84"/>
  <c r="CI38" i="84" s="1"/>
  <c r="CI40" i="84" s="1"/>
  <c r="CG30" i="84"/>
  <c r="CG38" i="84" s="1"/>
  <c r="CG40" i="84" s="1"/>
  <c r="CF30" i="84"/>
  <c r="CF38" i="84" s="1"/>
  <c r="CF40" i="84" s="1"/>
  <c r="CE30" i="84"/>
  <c r="CE38" i="84" s="1"/>
  <c r="CE40" i="84" s="1"/>
  <c r="CC30" i="84"/>
  <c r="CB30" i="84"/>
  <c r="CA30" i="84"/>
  <c r="CA38" i="84" s="1"/>
  <c r="CA40" i="84" s="1"/>
  <c r="BY30" i="84"/>
  <c r="BY38" i="84" s="1"/>
  <c r="BY40" i="84" s="1"/>
  <c r="BX30" i="84"/>
  <c r="BX38" i="84" s="1"/>
  <c r="BX40" i="84" s="1"/>
  <c r="BW30" i="84"/>
  <c r="BW38" i="84" s="1"/>
  <c r="BW40" i="84" s="1"/>
  <c r="BU30" i="84"/>
  <c r="BU38" i="84" s="1"/>
  <c r="BU40" i="84" s="1"/>
  <c r="BT30" i="84"/>
  <c r="BT38" i="84" s="1"/>
  <c r="BT40" i="84" s="1"/>
  <c r="BS30" i="84"/>
  <c r="BS38" i="84" s="1"/>
  <c r="BS40" i="84" s="1"/>
  <c r="BQ30" i="84"/>
  <c r="BQ38" i="84" s="1"/>
  <c r="BQ40" i="84" s="1"/>
  <c r="BP30" i="84"/>
  <c r="BP38" i="84" s="1"/>
  <c r="BP40" i="84" s="1"/>
  <c r="BO30" i="84"/>
  <c r="BO38" i="84" s="1"/>
  <c r="BO40" i="84" s="1"/>
  <c r="BM30" i="84"/>
  <c r="BL30" i="84"/>
  <c r="BK30" i="84"/>
  <c r="BK38" i="84" s="1"/>
  <c r="BK40" i="84" s="1"/>
  <c r="BI30" i="84"/>
  <c r="BI38" i="84" s="1"/>
  <c r="BI40" i="84" s="1"/>
  <c r="BH30" i="84"/>
  <c r="BH38" i="84" s="1"/>
  <c r="BH40" i="84" s="1"/>
  <c r="BG30" i="84"/>
  <c r="BG38" i="84" s="1"/>
  <c r="BG40" i="84" s="1"/>
  <c r="BE30" i="84"/>
  <c r="BE38" i="84" s="1"/>
  <c r="BE40" i="84" s="1"/>
  <c r="AY30" i="84"/>
  <c r="AY38" i="84" s="1"/>
  <c r="AX30" i="84"/>
  <c r="AX38" i="84" s="1"/>
  <c r="AV30" i="84"/>
  <c r="AV38" i="84" s="1"/>
  <c r="AU30" i="84"/>
  <c r="AU38" i="84" s="1"/>
  <c r="AR30" i="84"/>
  <c r="AR38" i="84" s="1"/>
  <c r="AO30" i="84"/>
  <c r="AO38" i="84" s="1"/>
  <c r="AN30" i="84"/>
  <c r="AN38" i="84" s="1"/>
  <c r="AK30" i="84"/>
  <c r="AK38" i="84" s="1"/>
  <c r="AJ30" i="84"/>
  <c r="AJ38" i="84" s="1"/>
  <c r="AG38" i="84" s="1"/>
  <c r="Y30" i="84"/>
  <c r="Y38" i="84" s="1"/>
  <c r="X30" i="84"/>
  <c r="X38" i="84" s="1"/>
  <c r="V30" i="84"/>
  <c r="V38" i="84" s="1"/>
  <c r="U30" i="84"/>
  <c r="U38" i="84" s="1"/>
  <c r="S30" i="84"/>
  <c r="S38" i="84" s="1"/>
  <c r="R30" i="84"/>
  <c r="R38" i="84" s="1"/>
  <c r="N30" i="84"/>
  <c r="N38" i="84" s="1"/>
  <c r="M30" i="84"/>
  <c r="K30" i="84"/>
  <c r="K38" i="84" s="1"/>
  <c r="J30" i="84"/>
  <c r="H30" i="84"/>
  <c r="H38" i="84" s="1"/>
  <c r="G30" i="84"/>
  <c r="G38" i="84" s="1"/>
  <c r="E30" i="84"/>
  <c r="E38" i="84" s="1"/>
  <c r="D30" i="84"/>
  <c r="D38" i="84" s="1"/>
  <c r="DT29" i="84"/>
  <c r="EA29" i="84" s="1"/>
  <c r="DM29" i="84"/>
  <c r="DL29" i="84"/>
  <c r="DK29" i="84"/>
  <c r="DH29" i="84"/>
  <c r="DE29" i="84"/>
  <c r="DB29" i="84"/>
  <c r="CY29" i="84"/>
  <c r="CR29" i="84"/>
  <c r="CQ29" i="84"/>
  <c r="CO29" i="84"/>
  <c r="CL29" i="84"/>
  <c r="CH29" i="84"/>
  <c r="CD29" i="84"/>
  <c r="BV29" i="84"/>
  <c r="BR29" i="84"/>
  <c r="BN29" i="84"/>
  <c r="BJ29" i="84"/>
  <c r="BF29" i="84"/>
  <c r="AW29" i="84"/>
  <c r="AT29" i="84"/>
  <c r="AP29" i="84"/>
  <c r="AM29" i="84"/>
  <c r="AL29" i="84"/>
  <c r="AH29" i="84"/>
  <c r="AG29" i="84"/>
  <c r="Z29" i="84"/>
  <c r="W29" i="84"/>
  <c r="T29" i="84"/>
  <c r="Q29" i="84"/>
  <c r="P29" i="84"/>
  <c r="O29" i="84"/>
  <c r="L29" i="84"/>
  <c r="I29" i="84"/>
  <c r="F29" i="84"/>
  <c r="DT28" i="84"/>
  <c r="DU28" i="84" s="1"/>
  <c r="DM28" i="84"/>
  <c r="DL28" i="84"/>
  <c r="DK28" i="84"/>
  <c r="DH28" i="84"/>
  <c r="DE28" i="84"/>
  <c r="DB28" i="84"/>
  <c r="CY28" i="84"/>
  <c r="CR28" i="84"/>
  <c r="CQ28" i="84"/>
  <c r="CO28" i="84"/>
  <c r="CL28" i="84"/>
  <c r="CH28" i="84"/>
  <c r="CD28" i="84"/>
  <c r="BZ28" i="84"/>
  <c r="BV28" i="84"/>
  <c r="BR28" i="84"/>
  <c r="BN28" i="84"/>
  <c r="BJ28" i="84"/>
  <c r="BF28" i="84"/>
  <c r="AW28" i="84"/>
  <c r="AT28" i="84"/>
  <c r="AP28" i="84"/>
  <c r="AM28" i="84"/>
  <c r="AL28" i="84"/>
  <c r="AH28" i="84"/>
  <c r="AG28" i="84"/>
  <c r="Z28" i="84"/>
  <c r="W28" i="84"/>
  <c r="T28" i="84"/>
  <c r="Q28" i="84"/>
  <c r="P28" i="84"/>
  <c r="O28" i="84"/>
  <c r="L28" i="84"/>
  <c r="I28" i="84"/>
  <c r="F28" i="84"/>
  <c r="DT27" i="84"/>
  <c r="DU27" i="84" s="1"/>
  <c r="DM27" i="84"/>
  <c r="DN27" i="84" s="1"/>
  <c r="DL27" i="84"/>
  <c r="DK27" i="84"/>
  <c r="DH27" i="84"/>
  <c r="DE27" i="84"/>
  <c r="DB27" i="84"/>
  <c r="CY27" i="84"/>
  <c r="CR27" i="84"/>
  <c r="CQ27" i="84"/>
  <c r="CO27" i="84"/>
  <c r="CL27" i="84"/>
  <c r="CH27" i="84"/>
  <c r="CD27" i="84"/>
  <c r="BZ27" i="84"/>
  <c r="BV27" i="84"/>
  <c r="BR27" i="84"/>
  <c r="BN27" i="84"/>
  <c r="BJ27" i="84"/>
  <c r="BF27" i="84"/>
  <c r="AW27" i="84"/>
  <c r="AT27" i="84"/>
  <c r="AP27" i="84"/>
  <c r="AM27" i="84"/>
  <c r="AL27" i="84"/>
  <c r="AH27" i="84"/>
  <c r="AI27" i="84" s="1"/>
  <c r="AG27" i="84"/>
  <c r="Z27" i="84"/>
  <c r="W27" i="84"/>
  <c r="T27" i="84"/>
  <c r="Q27" i="84"/>
  <c r="P27" i="84"/>
  <c r="O27" i="84"/>
  <c r="L27" i="84"/>
  <c r="I27" i="84"/>
  <c r="F27" i="84"/>
  <c r="DT26" i="84"/>
  <c r="DU26" i="84" s="1"/>
  <c r="DM26" i="84"/>
  <c r="DL26" i="84"/>
  <c r="DK26" i="84"/>
  <c r="DH26" i="84"/>
  <c r="DE26" i="84"/>
  <c r="DB26" i="84"/>
  <c r="CY26" i="84"/>
  <c r="CR26" i="84"/>
  <c r="CQ26" i="84"/>
  <c r="CO26" i="84"/>
  <c r="CL26" i="84"/>
  <c r="CH26" i="84"/>
  <c r="CD26" i="84"/>
  <c r="BZ26" i="84"/>
  <c r="BV26" i="84"/>
  <c r="BR26" i="84"/>
  <c r="BN26" i="84"/>
  <c r="BJ26" i="84"/>
  <c r="BF26" i="84"/>
  <c r="AW26" i="84"/>
  <c r="AT26" i="84"/>
  <c r="AP26" i="84"/>
  <c r="AM26" i="84"/>
  <c r="AL26" i="84"/>
  <c r="AH26" i="84"/>
  <c r="AG26" i="84"/>
  <c r="Z26" i="84"/>
  <c r="W26" i="84"/>
  <c r="T26" i="84"/>
  <c r="Q26" i="84"/>
  <c r="P26" i="84"/>
  <c r="O26" i="84"/>
  <c r="L26" i="84"/>
  <c r="I26" i="84"/>
  <c r="F26" i="84"/>
  <c r="DT25" i="84"/>
  <c r="DK25" i="84"/>
  <c r="DH25" i="84"/>
  <c r="DE25" i="84"/>
  <c r="DB25" i="84"/>
  <c r="CY25" i="84"/>
  <c r="CR25" i="84"/>
  <c r="CQ25" i="84"/>
  <c r="CO25" i="84"/>
  <c r="CL25" i="84"/>
  <c r="CH25" i="84"/>
  <c r="CD25" i="84"/>
  <c r="BZ25" i="84"/>
  <c r="BV25" i="84"/>
  <c r="BR25" i="84"/>
  <c r="BN25" i="84"/>
  <c r="BJ25" i="84"/>
  <c r="BF25" i="84"/>
  <c r="AW25" i="84"/>
  <c r="AT25" i="84"/>
  <c r="AP25" i="84"/>
  <c r="AM25" i="84"/>
  <c r="AL25" i="84"/>
  <c r="Z25" i="84"/>
  <c r="W25" i="84"/>
  <c r="T25" i="84"/>
  <c r="O25" i="84"/>
  <c r="L25" i="84"/>
  <c r="I25" i="84"/>
  <c r="F25" i="84"/>
  <c r="DT24" i="84"/>
  <c r="EA24" i="84" s="1"/>
  <c r="DM24" i="84"/>
  <c r="DL24" i="84"/>
  <c r="DK24" i="84"/>
  <c r="DH24" i="84"/>
  <c r="DE24" i="84"/>
  <c r="DB24" i="84"/>
  <c r="CY24" i="84"/>
  <c r="CR24" i="84"/>
  <c r="CQ24" i="84"/>
  <c r="CO24" i="84"/>
  <c r="CL24" i="84"/>
  <c r="CH24" i="84"/>
  <c r="CD24" i="84"/>
  <c r="BZ24" i="84"/>
  <c r="BV24" i="84"/>
  <c r="BR24" i="84"/>
  <c r="BN24" i="84"/>
  <c r="BJ24" i="84"/>
  <c r="BF24" i="84"/>
  <c r="AW24" i="84"/>
  <c r="AT24" i="84"/>
  <c r="AM24" i="84"/>
  <c r="AL24" i="84"/>
  <c r="AH24" i="84"/>
  <c r="AG24" i="84"/>
  <c r="Z24" i="84"/>
  <c r="W24" i="84"/>
  <c r="T24" i="84"/>
  <c r="Q24" i="84"/>
  <c r="P24" i="84"/>
  <c r="O24" i="84"/>
  <c r="L24" i="84"/>
  <c r="I24" i="84"/>
  <c r="F24" i="84"/>
  <c r="DT23" i="84"/>
  <c r="EA23" i="84" s="1"/>
  <c r="DM23" i="84"/>
  <c r="DL23" i="84"/>
  <c r="DK23" i="84"/>
  <c r="DH23" i="84"/>
  <c r="DE23" i="84"/>
  <c r="DB23" i="84"/>
  <c r="CY23" i="84"/>
  <c r="CR23" i="84"/>
  <c r="CQ23" i="84"/>
  <c r="CO23" i="84"/>
  <c r="CL23" i="84"/>
  <c r="CH23" i="84"/>
  <c r="CD23" i="84"/>
  <c r="BZ23" i="84"/>
  <c r="BV23" i="84"/>
  <c r="BR23" i="84"/>
  <c r="BN23" i="84"/>
  <c r="BJ23" i="84"/>
  <c r="BF23" i="84"/>
  <c r="AW23" i="84"/>
  <c r="AT23" i="84"/>
  <c r="AM23" i="84"/>
  <c r="AL23" i="84"/>
  <c r="AH23" i="84"/>
  <c r="AG23" i="84"/>
  <c r="Z23" i="84"/>
  <c r="W23" i="84"/>
  <c r="T23" i="84"/>
  <c r="Q23" i="84"/>
  <c r="P23" i="84"/>
  <c r="O23" i="84"/>
  <c r="L23" i="84"/>
  <c r="I23" i="84"/>
  <c r="F23" i="84"/>
  <c r="DT22" i="84"/>
  <c r="DK22" i="84"/>
  <c r="DH22" i="84"/>
  <c r="DE22" i="84"/>
  <c r="DB22" i="84"/>
  <c r="CY22" i="84"/>
  <c r="CR22" i="84"/>
  <c r="CQ22" i="84"/>
  <c r="CO22" i="84"/>
  <c r="CL22" i="84"/>
  <c r="CH22" i="84"/>
  <c r="CD22" i="84"/>
  <c r="BZ22" i="84"/>
  <c r="BV22" i="84"/>
  <c r="BR22" i="84"/>
  <c r="BN22" i="84"/>
  <c r="BJ22" i="84"/>
  <c r="BF22" i="84"/>
  <c r="AW22" i="84"/>
  <c r="AT22" i="84"/>
  <c r="AP22" i="84"/>
  <c r="AM22" i="84"/>
  <c r="AL22" i="84"/>
  <c r="Z22" i="84"/>
  <c r="W22" i="84"/>
  <c r="T22" i="84"/>
  <c r="O22" i="84"/>
  <c r="L22" i="84"/>
  <c r="I22" i="84"/>
  <c r="F22" i="84"/>
  <c r="DT21" i="84"/>
  <c r="DU21" i="84" s="1"/>
  <c r="DM21" i="84"/>
  <c r="DL21" i="84"/>
  <c r="DK21" i="84"/>
  <c r="DH21" i="84"/>
  <c r="DE21" i="84"/>
  <c r="DB21" i="84"/>
  <c r="CY21" i="84"/>
  <c r="CR21" i="84"/>
  <c r="CQ21" i="84"/>
  <c r="CO21" i="84"/>
  <c r="CL21" i="84"/>
  <c r="CH21" i="84"/>
  <c r="CD21" i="84"/>
  <c r="BZ21" i="84"/>
  <c r="BV21" i="84"/>
  <c r="BR21" i="84"/>
  <c r="BN21" i="84"/>
  <c r="BJ21" i="84"/>
  <c r="BF21" i="84"/>
  <c r="AW21" i="84"/>
  <c r="AT21" i="84"/>
  <c r="AP21" i="84"/>
  <c r="AM21" i="84"/>
  <c r="AL21" i="84"/>
  <c r="AH21" i="84"/>
  <c r="AG21" i="84"/>
  <c r="Z21" i="84"/>
  <c r="W21" i="84"/>
  <c r="T21" i="84"/>
  <c r="Q21" i="84"/>
  <c r="P21" i="84"/>
  <c r="O21" i="84"/>
  <c r="L21" i="84"/>
  <c r="I21" i="84"/>
  <c r="F21" i="84"/>
  <c r="DT20" i="84"/>
  <c r="DU20" i="84" s="1"/>
  <c r="DM20" i="84"/>
  <c r="DL20" i="84"/>
  <c r="DK20" i="84"/>
  <c r="DH20" i="84"/>
  <c r="DE20" i="84"/>
  <c r="DB20" i="84"/>
  <c r="CY20" i="84"/>
  <c r="CR20" i="84"/>
  <c r="CQ20" i="84"/>
  <c r="CO20" i="84"/>
  <c r="CL20" i="84"/>
  <c r="CH20" i="84"/>
  <c r="CD20" i="84"/>
  <c r="BZ20" i="84"/>
  <c r="BV20" i="84"/>
  <c r="BR20" i="84"/>
  <c r="BN20" i="84"/>
  <c r="BJ20" i="84"/>
  <c r="BF20" i="84"/>
  <c r="AW20" i="84"/>
  <c r="AT20" i="84"/>
  <c r="AP20" i="84"/>
  <c r="AM20" i="84"/>
  <c r="AL20" i="84"/>
  <c r="AH20" i="84"/>
  <c r="AG20" i="84"/>
  <c r="Z20" i="84"/>
  <c r="W20" i="84"/>
  <c r="T20" i="84"/>
  <c r="Q20" i="84"/>
  <c r="P20" i="84"/>
  <c r="O20" i="84"/>
  <c r="L20" i="84"/>
  <c r="I20" i="84"/>
  <c r="F20" i="84"/>
  <c r="DT19" i="84"/>
  <c r="DU19" i="84" s="1"/>
  <c r="DM19" i="84"/>
  <c r="DL19" i="84"/>
  <c r="DK19" i="84"/>
  <c r="DH19" i="84"/>
  <c r="DE19" i="84"/>
  <c r="DB19" i="84"/>
  <c r="CY19" i="84"/>
  <c r="CR19" i="84"/>
  <c r="CQ19" i="84"/>
  <c r="CO19" i="84"/>
  <c r="CL19" i="84"/>
  <c r="CH19" i="84"/>
  <c r="CD19" i="84"/>
  <c r="BZ19" i="84"/>
  <c r="BV19" i="84"/>
  <c r="BR19" i="84"/>
  <c r="BN19" i="84"/>
  <c r="BJ19" i="84"/>
  <c r="BF19" i="84"/>
  <c r="AW19" i="84"/>
  <c r="AT19" i="84"/>
  <c r="AP19" i="84"/>
  <c r="AM19" i="84"/>
  <c r="AL19" i="84"/>
  <c r="AH19" i="84"/>
  <c r="AG19" i="84"/>
  <c r="Z19" i="84"/>
  <c r="W19" i="84"/>
  <c r="T19" i="84"/>
  <c r="Q19" i="84"/>
  <c r="P19" i="84"/>
  <c r="O19" i="84"/>
  <c r="L19" i="84"/>
  <c r="I19" i="84"/>
  <c r="F19" i="84"/>
  <c r="DT18" i="84"/>
  <c r="DK18" i="84"/>
  <c r="DH18" i="84"/>
  <c r="DE18" i="84"/>
  <c r="DB18" i="84"/>
  <c r="CY18" i="84"/>
  <c r="CR18" i="84"/>
  <c r="CP18" i="84" s="1"/>
  <c r="CQ18" i="84"/>
  <c r="CO18" i="84"/>
  <c r="CL18" i="84"/>
  <c r="CH18" i="84"/>
  <c r="CD18" i="84"/>
  <c r="BZ18" i="84"/>
  <c r="BV18" i="84"/>
  <c r="BR18" i="84"/>
  <c r="BN18" i="84"/>
  <c r="BJ18" i="84"/>
  <c r="BF18" i="84"/>
  <c r="AW18" i="84"/>
  <c r="AT18" i="84"/>
  <c r="AP18" i="84"/>
  <c r="AM18" i="84"/>
  <c r="AL18" i="84"/>
  <c r="AH18" i="84"/>
  <c r="AG18" i="84"/>
  <c r="Z18" i="84"/>
  <c r="W18" i="84"/>
  <c r="T18" i="84"/>
  <c r="O18" i="84"/>
  <c r="L18" i="84"/>
  <c r="I18" i="84"/>
  <c r="F18" i="84"/>
  <c r="DT17" i="84"/>
  <c r="DK17" i="84"/>
  <c r="DH17" i="84"/>
  <c r="DE17" i="84"/>
  <c r="DB17" i="84"/>
  <c r="CY17" i="84"/>
  <c r="CR17" i="84"/>
  <c r="CQ17" i="84"/>
  <c r="CO17" i="84"/>
  <c r="CL17" i="84"/>
  <c r="CH17" i="84"/>
  <c r="CD17" i="84"/>
  <c r="BZ17" i="84"/>
  <c r="BV17" i="84"/>
  <c r="BR17" i="84"/>
  <c r="BN17" i="84"/>
  <c r="BJ17" i="84"/>
  <c r="BF17" i="84"/>
  <c r="AW17" i="84"/>
  <c r="AT17" i="84"/>
  <c r="AP17" i="84"/>
  <c r="AM17" i="84"/>
  <c r="AL17" i="84"/>
  <c r="AH17" i="84"/>
  <c r="AG17" i="84"/>
  <c r="Z17" i="84"/>
  <c r="W17" i="84"/>
  <c r="T17" i="84"/>
  <c r="O17" i="84"/>
  <c r="L17" i="84"/>
  <c r="I17" i="84"/>
  <c r="F17" i="84"/>
  <c r="DT16" i="84"/>
  <c r="DK16" i="84"/>
  <c r="DH16" i="84"/>
  <c r="DE16" i="84"/>
  <c r="DB16" i="84"/>
  <c r="CY16" i="84"/>
  <c r="CR16" i="84"/>
  <c r="CQ16" i="84"/>
  <c r="CO16" i="84"/>
  <c r="CL16" i="84"/>
  <c r="CH16" i="84"/>
  <c r="CD16" i="84"/>
  <c r="BZ16" i="84"/>
  <c r="BV16" i="84"/>
  <c r="BR16" i="84"/>
  <c r="BN16" i="84"/>
  <c r="BJ16" i="84"/>
  <c r="BF16" i="84"/>
  <c r="AW16" i="84"/>
  <c r="AT16" i="84"/>
  <c r="AP16" i="84"/>
  <c r="AM16" i="84"/>
  <c r="AL16" i="84"/>
  <c r="Z16" i="84"/>
  <c r="W16" i="84"/>
  <c r="T16" i="84"/>
  <c r="O16" i="84"/>
  <c r="L16" i="84"/>
  <c r="I16" i="84"/>
  <c r="F16" i="84"/>
  <c r="DT15" i="84"/>
  <c r="EA15" i="84" s="1"/>
  <c r="DM15" i="84"/>
  <c r="DL15" i="84"/>
  <c r="DK15" i="84"/>
  <c r="DH15" i="84"/>
  <c r="DE15" i="84"/>
  <c r="DB15" i="84"/>
  <c r="CY15" i="84"/>
  <c r="CR15" i="84"/>
  <c r="CQ15" i="84"/>
  <c r="CO15" i="84"/>
  <c r="CL15" i="84"/>
  <c r="CH15" i="84"/>
  <c r="CD15" i="84"/>
  <c r="BZ15" i="84"/>
  <c r="BV15" i="84"/>
  <c r="BR15" i="84"/>
  <c r="BN15" i="84"/>
  <c r="BJ15" i="84"/>
  <c r="BF15" i="84"/>
  <c r="AW15" i="84"/>
  <c r="AT15" i="84"/>
  <c r="AP15" i="84"/>
  <c r="AM15" i="84"/>
  <c r="AL15" i="84"/>
  <c r="AH15" i="84"/>
  <c r="AG15" i="84"/>
  <c r="Z15" i="84"/>
  <c r="W15" i="84"/>
  <c r="T15" i="84"/>
  <c r="Q15" i="84"/>
  <c r="P15" i="84"/>
  <c r="O15" i="84"/>
  <c r="L15" i="84"/>
  <c r="I15" i="84"/>
  <c r="F15" i="84"/>
  <c r="DT14" i="84"/>
  <c r="DK14" i="84"/>
  <c r="DH14" i="84"/>
  <c r="DE14" i="84"/>
  <c r="DB14" i="84"/>
  <c r="CY14" i="84"/>
  <c r="CR14" i="84"/>
  <c r="CQ14" i="84"/>
  <c r="CO14" i="84"/>
  <c r="CL14" i="84"/>
  <c r="CH14" i="84"/>
  <c r="CD14" i="84"/>
  <c r="BZ14" i="84"/>
  <c r="BV14" i="84"/>
  <c r="BR14" i="84"/>
  <c r="BN14" i="84"/>
  <c r="BJ14" i="84"/>
  <c r="BF14" i="84"/>
  <c r="AW14" i="84"/>
  <c r="AT14" i="84"/>
  <c r="AP14" i="84"/>
  <c r="AM14" i="84"/>
  <c r="AL14" i="84"/>
  <c r="Z14" i="84"/>
  <c r="W14" i="84"/>
  <c r="T14" i="84"/>
  <c r="O14" i="84"/>
  <c r="L14" i="84"/>
  <c r="I14" i="84"/>
  <c r="F14" i="84"/>
  <c r="DT13" i="84"/>
  <c r="DK13" i="84"/>
  <c r="DH13" i="84"/>
  <c r="DE13" i="84"/>
  <c r="DB13" i="84"/>
  <c r="CY13" i="84"/>
  <c r="CR13" i="84"/>
  <c r="CQ13" i="84"/>
  <c r="CO13" i="84"/>
  <c r="CL13" i="84"/>
  <c r="CH13" i="84"/>
  <c r="CD13" i="84"/>
  <c r="BZ13" i="84"/>
  <c r="BV13" i="84"/>
  <c r="BR13" i="84"/>
  <c r="BN13" i="84"/>
  <c r="BJ13" i="84"/>
  <c r="BF13" i="84"/>
  <c r="AW13" i="84"/>
  <c r="AT13" i="84"/>
  <c r="AP13" i="84"/>
  <c r="AM13" i="84"/>
  <c r="AL13" i="84"/>
  <c r="Z13" i="84"/>
  <c r="W13" i="84"/>
  <c r="T13" i="84"/>
  <c r="O13" i="84"/>
  <c r="L13" i="84"/>
  <c r="I13" i="84"/>
  <c r="F13" i="84"/>
  <c r="DT12" i="84"/>
  <c r="DK12" i="84"/>
  <c r="DH12" i="84"/>
  <c r="DE12" i="84"/>
  <c r="DB12" i="84"/>
  <c r="CY12" i="84"/>
  <c r="CR12" i="84"/>
  <c r="CQ12" i="84"/>
  <c r="CO12" i="84"/>
  <c r="CL12" i="84"/>
  <c r="CH12" i="84"/>
  <c r="CD12" i="84"/>
  <c r="BZ12" i="84"/>
  <c r="BV12" i="84"/>
  <c r="BR12" i="84"/>
  <c r="BN12" i="84"/>
  <c r="BJ12" i="84"/>
  <c r="BF12" i="84"/>
  <c r="AW12" i="84"/>
  <c r="AT12" i="84"/>
  <c r="AP12" i="84"/>
  <c r="AM12" i="84"/>
  <c r="AL12" i="84"/>
  <c r="AH12" i="84"/>
  <c r="AG12" i="84"/>
  <c r="Z12" i="84"/>
  <c r="W12" i="84"/>
  <c r="T12" i="84"/>
  <c r="O12" i="84"/>
  <c r="L12" i="84"/>
  <c r="I12" i="84"/>
  <c r="F12" i="84"/>
  <c r="DT11" i="84"/>
  <c r="DN11" i="84"/>
  <c r="DK11" i="84"/>
  <c r="DH11" i="84"/>
  <c r="DE11" i="84"/>
  <c r="DB11" i="84"/>
  <c r="CY11" i="84"/>
  <c r="CR11" i="84"/>
  <c r="CQ11" i="84"/>
  <c r="CO11" i="84"/>
  <c r="CL11" i="84"/>
  <c r="CH11" i="84"/>
  <c r="CD11" i="84"/>
  <c r="BZ11" i="84"/>
  <c r="BV11" i="84"/>
  <c r="BR11" i="84"/>
  <c r="BN11" i="84"/>
  <c r="BJ11" i="84"/>
  <c r="BF11" i="84"/>
  <c r="AW11" i="84"/>
  <c r="AT11" i="84"/>
  <c r="AP11" i="84"/>
  <c r="AM11" i="84"/>
  <c r="AL11" i="84"/>
  <c r="AI11" i="84"/>
  <c r="Z11" i="84"/>
  <c r="W11" i="84"/>
  <c r="T11" i="84"/>
  <c r="O11" i="84"/>
  <c r="L11" i="84"/>
  <c r="I11" i="84"/>
  <c r="F11" i="84"/>
  <c r="DT10" i="84"/>
  <c r="DM10" i="84"/>
  <c r="DL10" i="84"/>
  <c r="DK10" i="84"/>
  <c r="DH10" i="84"/>
  <c r="DE10" i="84"/>
  <c r="DB10" i="84"/>
  <c r="CY10" i="84"/>
  <c r="CR10" i="84"/>
  <c r="CQ10" i="84"/>
  <c r="CL10" i="84"/>
  <c r="CH10" i="84"/>
  <c r="CD10" i="84"/>
  <c r="BZ10" i="84"/>
  <c r="BV10" i="84"/>
  <c r="BR10" i="84"/>
  <c r="BN10" i="84"/>
  <c r="BJ10" i="84"/>
  <c r="BF10" i="84"/>
  <c r="AW10" i="84"/>
  <c r="AT10" i="84"/>
  <c r="AP10" i="84"/>
  <c r="AM10" i="84"/>
  <c r="AL10" i="84"/>
  <c r="AH10" i="84"/>
  <c r="AG10" i="84"/>
  <c r="Z10" i="84"/>
  <c r="W10" i="84"/>
  <c r="T10" i="84"/>
  <c r="Q10" i="84"/>
  <c r="P10" i="84"/>
  <c r="O10" i="84"/>
  <c r="L10" i="84"/>
  <c r="I10" i="84"/>
  <c r="F10" i="84"/>
  <c r="G17" i="83"/>
  <c r="F17" i="83"/>
  <c r="E15" i="83"/>
  <c r="D15" i="83"/>
  <c r="C15" i="83"/>
  <c r="G14" i="83"/>
  <c r="F14" i="83"/>
  <c r="G13" i="83"/>
  <c r="F13" i="83"/>
  <c r="G12" i="83"/>
  <c r="F12" i="83"/>
  <c r="G11" i="83"/>
  <c r="F11" i="83"/>
  <c r="G10" i="83"/>
  <c r="F10" i="83"/>
  <c r="G9" i="83"/>
  <c r="F9" i="83"/>
  <c r="G8" i="83"/>
  <c r="F8" i="83"/>
  <c r="G6" i="83"/>
  <c r="F6" i="83"/>
  <c r="G5" i="83"/>
  <c r="F5" i="83"/>
  <c r="G4" i="83"/>
  <c r="F4" i="83"/>
  <c r="F15" i="83" s="1"/>
  <c r="J36" i="1"/>
  <c r="J33" i="1"/>
  <c r="K33" i="1"/>
  <c r="K30" i="1"/>
  <c r="L30" i="1"/>
  <c r="J30" i="1"/>
  <c r="J34" i="1" s="1"/>
  <c r="AW30" i="84" l="1"/>
  <c r="BF30" i="84"/>
  <c r="BZ30" i="84"/>
  <c r="AZ12" i="84"/>
  <c r="AZ33" i="84"/>
  <c r="DN13" i="84"/>
  <c r="AI25" i="84"/>
  <c r="AI19" i="84"/>
  <c r="AI21" i="84"/>
  <c r="DU15" i="84"/>
  <c r="CH30" i="84"/>
  <c r="CH38" i="84" s="1"/>
  <c r="CH40" i="84" s="1"/>
  <c r="CP12" i="84"/>
  <c r="CP13" i="84"/>
  <c r="AS22" i="84"/>
  <c r="BM38" i="84"/>
  <c r="BM40" i="84" s="1"/>
  <c r="CC38" i="84"/>
  <c r="CC40" i="84" s="1"/>
  <c r="DA38" i="84"/>
  <c r="EB38" i="84"/>
  <c r="M38" i="84"/>
  <c r="DT30" i="84"/>
  <c r="EA30" i="84" s="1"/>
  <c r="AZ29" i="84"/>
  <c r="CY30" i="84"/>
  <c r="AZ15" i="84"/>
  <c r="AS18" i="84"/>
  <c r="CP16" i="84"/>
  <c r="AZ17" i="84"/>
  <c r="CP17" i="84"/>
  <c r="AS20" i="84"/>
  <c r="DU23" i="84"/>
  <c r="BV30" i="84"/>
  <c r="DN10" i="84"/>
  <c r="F37" i="84"/>
  <c r="DN12" i="84"/>
  <c r="AZ24" i="84"/>
  <c r="BV37" i="84"/>
  <c r="AZ36" i="84"/>
  <c r="CP25" i="84"/>
  <c r="AS13" i="84"/>
  <c r="DN16" i="84"/>
  <c r="AS28" i="84"/>
  <c r="CD37" i="84"/>
  <c r="EI38" i="84"/>
  <c r="EE38" i="84"/>
  <c r="DU34" i="84"/>
  <c r="DT37" i="84"/>
  <c r="DU37" i="84" s="1"/>
  <c r="DN24" i="84"/>
  <c r="BZ37" i="84"/>
  <c r="BZ38" i="84" s="1"/>
  <c r="BZ40" i="84" s="1"/>
  <c r="CP27" i="84"/>
  <c r="CO37" i="84"/>
  <c r="AP37" i="84"/>
  <c r="DK30" i="84"/>
  <c r="DN19" i="84"/>
  <c r="DN21" i="84"/>
  <c r="DN14" i="84"/>
  <c r="AZ34" i="84"/>
  <c r="AZ35" i="84"/>
  <c r="AM30" i="84"/>
  <c r="AS27" i="84"/>
  <c r="AI12" i="84"/>
  <c r="AI14" i="84"/>
  <c r="P30" i="84"/>
  <c r="G15" i="83"/>
  <c r="AS34" i="84"/>
  <c r="O37" i="84"/>
  <c r="AZ16" i="84"/>
  <c r="AS17" i="84"/>
  <c r="AI20" i="84"/>
  <c r="DN20" i="84"/>
  <c r="DU29" i="84"/>
  <c r="DU35" i="84"/>
  <c r="DE37" i="84"/>
  <c r="T37" i="84"/>
  <c r="DL37" i="84"/>
  <c r="DU10" i="84"/>
  <c r="AI13" i="84"/>
  <c r="AZ18" i="84"/>
  <c r="AS19" i="84"/>
  <c r="AI22" i="84"/>
  <c r="DN22" i="84"/>
  <c r="DU36" i="84"/>
  <c r="AT30" i="84"/>
  <c r="AS11" i="84"/>
  <c r="AS21" i="84"/>
  <c r="DU24" i="84"/>
  <c r="DN25" i="84"/>
  <c r="AM37" i="84"/>
  <c r="CL37" i="84"/>
  <c r="DU31" i="84"/>
  <c r="DK37" i="84"/>
  <c r="Z37" i="84"/>
  <c r="AS12" i="84"/>
  <c r="AI16" i="84"/>
  <c r="AZ22" i="84"/>
  <c r="CP22" i="84"/>
  <c r="AZ23" i="84"/>
  <c r="AS25" i="84"/>
  <c r="AI26" i="84"/>
  <c r="DN26" i="84"/>
  <c r="AT37" i="84"/>
  <c r="AS32" i="84"/>
  <c r="DU32" i="84"/>
  <c r="CP11" i="84"/>
  <c r="DB38" i="84"/>
  <c r="CR37" i="84"/>
  <c r="AZ11" i="84"/>
  <c r="AZ13" i="84"/>
  <c r="AS14" i="84"/>
  <c r="AI28" i="84"/>
  <c r="DN28" i="84"/>
  <c r="DU33" i="84"/>
  <c r="P37" i="84"/>
  <c r="CY37" i="84"/>
  <c r="BJ30" i="84"/>
  <c r="BN30" i="84"/>
  <c r="BN38" i="84" s="1"/>
  <c r="BN40" i="84" s="1"/>
  <c r="BR30" i="84"/>
  <c r="BR38" i="84" s="1"/>
  <c r="BR40" i="84" s="1"/>
  <c r="AZ14" i="84"/>
  <c r="CP14" i="84"/>
  <c r="AS16" i="84"/>
  <c r="AI17" i="84"/>
  <c r="DN17" i="84"/>
  <c r="DN18" i="84"/>
  <c r="AZ25" i="84"/>
  <c r="AS26" i="84"/>
  <c r="DN29" i="84"/>
  <c r="DE30" i="84"/>
  <c r="BJ37" i="84"/>
  <c r="AZ32" i="84"/>
  <c r="L37" i="84"/>
  <c r="DB37" i="84"/>
  <c r="BL38" i="84"/>
  <c r="BL40" i="84" s="1"/>
  <c r="DN23" i="84"/>
  <c r="DN15" i="84"/>
  <c r="DM37" i="84"/>
  <c r="DN37" i="84" s="1"/>
  <c r="DN31" i="84"/>
  <c r="DN32" i="84"/>
  <c r="DN33" i="84"/>
  <c r="DN34" i="84"/>
  <c r="DN35" i="84"/>
  <c r="DN36" i="84"/>
  <c r="CL30" i="84"/>
  <c r="CD30" i="84"/>
  <c r="CB38" i="84"/>
  <c r="CB40" i="84" s="1"/>
  <c r="CP29" i="84"/>
  <c r="CP23" i="84"/>
  <c r="CP21" i="84"/>
  <c r="CP15" i="84"/>
  <c r="CQ30" i="84"/>
  <c r="CO30" i="84"/>
  <c r="CO38" i="84" s="1"/>
  <c r="CO40" i="84" s="1"/>
  <c r="CP32" i="84"/>
  <c r="CP33" i="84"/>
  <c r="CP34" i="84"/>
  <c r="CP35" i="84"/>
  <c r="CP36" i="84"/>
  <c r="CP28" i="84"/>
  <c r="CP26" i="84"/>
  <c r="CP24" i="84"/>
  <c r="CP19" i="84"/>
  <c r="CP20" i="84"/>
  <c r="CQ37" i="84"/>
  <c r="CP10" i="84"/>
  <c r="BF37" i="84"/>
  <c r="BF38" i="84" s="1"/>
  <c r="BF40" i="84" s="1"/>
  <c r="CP31" i="84"/>
  <c r="AZ28" i="84"/>
  <c r="AZ26" i="84"/>
  <c r="AZ20" i="84"/>
  <c r="AZ27" i="84"/>
  <c r="AZ19" i="84"/>
  <c r="AZ21" i="84"/>
  <c r="AW37" i="84"/>
  <c r="AZ37" i="84" s="1"/>
  <c r="AS29" i="84"/>
  <c r="AS15" i="84"/>
  <c r="AS33" i="84"/>
  <c r="AS35" i="84"/>
  <c r="AS36" i="84"/>
  <c r="AI36" i="84"/>
  <c r="AL37" i="84"/>
  <c r="AI29" i="84"/>
  <c r="AI35" i="84"/>
  <c r="AI24" i="84"/>
  <c r="AI23" i="84"/>
  <c r="AI18" i="84"/>
  <c r="AI34" i="84"/>
  <c r="AI15" i="84"/>
  <c r="AI33" i="84"/>
  <c r="AI32" i="84"/>
  <c r="AI31" i="84"/>
  <c r="AI10" i="84"/>
  <c r="Q38" i="84"/>
  <c r="AL38" i="84"/>
  <c r="AH38" i="84"/>
  <c r="AI38" i="84" s="1"/>
  <c r="F38" i="84"/>
  <c r="I38" i="84"/>
  <c r="O38" i="84"/>
  <c r="T38" i="84"/>
  <c r="W38" i="84"/>
  <c r="Z38" i="84"/>
  <c r="DL38" i="84"/>
  <c r="DH38" i="84"/>
  <c r="EA19" i="84"/>
  <c r="EA20" i="84"/>
  <c r="EA21" i="84"/>
  <c r="EA26" i="84"/>
  <c r="EA27" i="84"/>
  <c r="EA28" i="84"/>
  <c r="I30" i="84"/>
  <c r="O30" i="84"/>
  <c r="Q30" i="84"/>
  <c r="W30" i="84"/>
  <c r="AL30" i="84"/>
  <c r="CR30" i="84"/>
  <c r="DB30" i="84"/>
  <c r="DH30" i="84"/>
  <c r="DL30" i="84"/>
  <c r="AS31" i="84"/>
  <c r="Q37" i="84"/>
  <c r="DH37" i="84"/>
  <c r="J38" i="84"/>
  <c r="P38" i="84" s="1"/>
  <c r="CX38" i="84"/>
  <c r="DD38" i="84"/>
  <c r="DJ38" i="84"/>
  <c r="AS10" i="84"/>
  <c r="AZ10" i="84"/>
  <c r="EA10" i="84"/>
  <c r="F30" i="84"/>
  <c r="L30" i="84"/>
  <c r="T30" i="84"/>
  <c r="Z30" i="84"/>
  <c r="DM30" i="84"/>
  <c r="DN30" i="84" s="1"/>
  <c r="AZ31" i="84"/>
  <c r="EA31" i="84"/>
  <c r="K34" i="1"/>
  <c r="DU30" i="84" l="1"/>
  <c r="AT38" i="84"/>
  <c r="BV38" i="84"/>
  <c r="BV40" i="84" s="1"/>
  <c r="CL38" i="84"/>
  <c r="CL40" i="84" s="1"/>
  <c r="CD38" i="84"/>
  <c r="CD40" i="84" s="1"/>
  <c r="AM38" i="84"/>
  <c r="EA37" i="84"/>
  <c r="DT38" i="84"/>
  <c r="DU38" i="84" s="1"/>
  <c r="CR38" i="84"/>
  <c r="CR40" i="84" s="1"/>
  <c r="BJ38" i="84"/>
  <c r="BJ40" i="84" s="1"/>
  <c r="AS37" i="84"/>
  <c r="CY38" i="84"/>
  <c r="AZ30" i="84"/>
  <c r="DK38" i="84"/>
  <c r="DE38" i="84"/>
  <c r="CQ38" i="84"/>
  <c r="CQ40" i="84" s="1"/>
  <c r="CP37" i="84"/>
  <c r="CP30" i="84"/>
  <c r="AW38" i="84"/>
  <c r="AZ38" i="84" s="1"/>
  <c r="DM38" i="84"/>
  <c r="DN38" i="84" s="1"/>
  <c r="L38" i="84"/>
  <c r="EA38" i="84" l="1"/>
  <c r="CP38" i="84"/>
  <c r="CP40" i="84" s="1"/>
  <c r="BQ10" i="76" l="1"/>
  <c r="BE11" i="53"/>
  <c r="D22" i="1" l="1"/>
  <c r="FM36" i="1"/>
  <c r="FJ36" i="1"/>
  <c r="FG36" i="1"/>
  <c r="FD36" i="1"/>
  <c r="ET36" i="1"/>
  <c r="EK36" i="1"/>
  <c r="EH36" i="1"/>
  <c r="EB36" i="1"/>
  <c r="DY36" i="1"/>
  <c r="DO36" i="1"/>
  <c r="DL36" i="1"/>
  <c r="CU36" i="1"/>
  <c r="CL36" i="1"/>
  <c r="BI36" i="1"/>
  <c r="BF36" i="1"/>
  <c r="BC36" i="1"/>
  <c r="AZ36" i="1"/>
  <c r="AW36" i="1"/>
  <c r="AR36" i="1"/>
  <c r="AH36" i="1"/>
  <c r="AE36" i="1"/>
  <c r="AB36" i="1"/>
  <c r="Y36" i="1"/>
  <c r="V36" i="1"/>
  <c r="E36" i="1"/>
  <c r="D36" i="1" s="1"/>
  <c r="DV36" i="1" l="1"/>
  <c r="DX27" i="1" l="1"/>
  <c r="DX29" i="1"/>
  <c r="DX25" i="1"/>
  <c r="DX23" i="1"/>
  <c r="DX21" i="1"/>
  <c r="DX19" i="1"/>
  <c r="DX17" i="1"/>
  <c r="DX15" i="1"/>
  <c r="DX13" i="1"/>
  <c r="DX11" i="1"/>
  <c r="DX32" i="1"/>
  <c r="DX28" i="1"/>
  <c r="DX26" i="1"/>
  <c r="DX24" i="1"/>
  <c r="DX22" i="1"/>
  <c r="DX20" i="1"/>
  <c r="DX18" i="1"/>
  <c r="DX16" i="1"/>
  <c r="DX14" i="1"/>
  <c r="DX12" i="1"/>
  <c r="DX31" i="1"/>
  <c r="AO36" i="1" l="1"/>
  <c r="DX10" i="1" l="1"/>
  <c r="DW33" i="1"/>
  <c r="DV33" i="1"/>
  <c r="DW30" i="1"/>
  <c r="DV30" i="1"/>
  <c r="CR22" i="1"/>
  <c r="CI22" i="1"/>
  <c r="DX30" i="1" l="1"/>
  <c r="DX33" i="1"/>
  <c r="DW34" i="1"/>
  <c r="DV34" i="1"/>
  <c r="DX34" i="1" l="1"/>
  <c r="BP16" i="76"/>
  <c r="D32" i="77" l="1"/>
  <c r="C32" i="77"/>
  <c r="K12" i="53"/>
  <c r="I12" i="53" l="1"/>
  <c r="J12" i="53"/>
  <c r="L12" i="53"/>
  <c r="M12" i="53"/>
  <c r="O16" i="76"/>
  <c r="P16" i="76"/>
  <c r="Q16" i="76"/>
  <c r="R16" i="76"/>
  <c r="S16" i="76"/>
  <c r="O13" i="76"/>
  <c r="P13" i="76"/>
  <c r="Q13" i="76"/>
  <c r="R13" i="76"/>
  <c r="S13" i="76"/>
  <c r="S17" i="76" l="1"/>
  <c r="Q17" i="76"/>
  <c r="O17" i="76"/>
  <c r="R17" i="76"/>
  <c r="P17" i="76"/>
  <c r="GO33" i="1" l="1"/>
  <c r="GO30" i="1"/>
  <c r="GO34" i="1" l="1"/>
  <c r="CJ22" i="1"/>
  <c r="CS22" i="1"/>
  <c r="CS23" i="1"/>
  <c r="G22" i="1" l="1"/>
  <c r="G23" i="1"/>
  <c r="C29" i="77" l="1"/>
  <c r="X28" i="77"/>
  <c r="X30" i="77" s="1"/>
  <c r="W28" i="77"/>
  <c r="W30" i="77" s="1"/>
  <c r="V28" i="77"/>
  <c r="V30" i="77" s="1"/>
  <c r="U28" i="77"/>
  <c r="U30" i="77" s="1"/>
  <c r="T28" i="77"/>
  <c r="T30" i="77" s="1"/>
  <c r="S28" i="77"/>
  <c r="S30" i="77" s="1"/>
  <c r="R28" i="77"/>
  <c r="R30" i="77" s="1"/>
  <c r="Q28" i="77"/>
  <c r="Q30" i="77" s="1"/>
  <c r="P28" i="77"/>
  <c r="P30" i="77" s="1"/>
  <c r="O28" i="77"/>
  <c r="O30" i="77" s="1"/>
  <c r="N28" i="77"/>
  <c r="N30" i="77" s="1"/>
  <c r="M28" i="77"/>
  <c r="M30" i="77" s="1"/>
  <c r="H28" i="77"/>
  <c r="H30" i="77" s="1"/>
  <c r="G28" i="77"/>
  <c r="G30" i="77" s="1"/>
  <c r="F28" i="77"/>
  <c r="F30" i="77" s="1"/>
  <c r="E28" i="77"/>
  <c r="D27" i="77"/>
  <c r="C27" i="77"/>
  <c r="D26" i="77"/>
  <c r="C26" i="77"/>
  <c r="D25" i="77"/>
  <c r="C25" i="77"/>
  <c r="D24" i="77"/>
  <c r="C24" i="77"/>
  <c r="D23" i="77"/>
  <c r="C23" i="77"/>
  <c r="D22" i="77"/>
  <c r="C22" i="77"/>
  <c r="D21" i="77"/>
  <c r="C21" i="77"/>
  <c r="D20" i="77"/>
  <c r="C20" i="77"/>
  <c r="D19" i="77"/>
  <c r="C19" i="77"/>
  <c r="D18" i="77"/>
  <c r="C18" i="77"/>
  <c r="D17" i="77"/>
  <c r="C17" i="77"/>
  <c r="D16" i="77"/>
  <c r="C16" i="77"/>
  <c r="D15" i="77"/>
  <c r="C15" i="77"/>
  <c r="D14" i="77"/>
  <c r="C14" i="77"/>
  <c r="D13" i="77"/>
  <c r="C13" i="77"/>
  <c r="D12" i="77"/>
  <c r="C12" i="77"/>
  <c r="D11" i="77"/>
  <c r="C11" i="77"/>
  <c r="D10" i="77"/>
  <c r="C10" i="77"/>
  <c r="D9" i="77"/>
  <c r="C9" i="77"/>
  <c r="J28" i="77"/>
  <c r="J30" i="77" s="1"/>
  <c r="I28" i="77"/>
  <c r="I30" i="77" s="1"/>
  <c r="D8" i="77"/>
  <c r="C8" i="77"/>
  <c r="D28" i="77" l="1"/>
  <c r="C28" i="77"/>
  <c r="C30" i="77" s="1"/>
  <c r="C36" i="77" s="1"/>
  <c r="D29" i="77"/>
  <c r="D30" i="77" s="1"/>
  <c r="E30" i="77"/>
  <c r="D36" i="77" l="1"/>
  <c r="D37" i="77" s="1"/>
  <c r="D34" i="77"/>
  <c r="C37" i="77"/>
  <c r="CD16" i="76" l="1"/>
  <c r="CC16" i="76"/>
  <c r="CB16" i="76"/>
  <c r="CA16" i="76"/>
  <c r="BZ16" i="76"/>
  <c r="BY16" i="76"/>
  <c r="BW16" i="76"/>
  <c r="BV16" i="76"/>
  <c r="BU16" i="76"/>
  <c r="BT16" i="76"/>
  <c r="BS16" i="76"/>
  <c r="BR16" i="76"/>
  <c r="BJ16" i="76"/>
  <c r="BI16" i="76"/>
  <c r="BG16" i="76"/>
  <c r="BF16" i="76"/>
  <c r="BD16" i="76"/>
  <c r="BC16" i="76"/>
  <c r="BA16" i="76"/>
  <c r="AZ16" i="76"/>
  <c r="AX16" i="76"/>
  <c r="AW16" i="76"/>
  <c r="AO16" i="76"/>
  <c r="AN16" i="76"/>
  <c r="AL16" i="76"/>
  <c r="AK16" i="76"/>
  <c r="AI16" i="76"/>
  <c r="AH16" i="76"/>
  <c r="AF16" i="76"/>
  <c r="AE16" i="76"/>
  <c r="T16" i="76"/>
  <c r="N16" i="76"/>
  <c r="M16" i="76"/>
  <c r="L16" i="76"/>
  <c r="K16" i="76"/>
  <c r="J16" i="76"/>
  <c r="I16" i="76"/>
  <c r="H16" i="76"/>
  <c r="G16" i="76"/>
  <c r="F16" i="76"/>
  <c r="E16" i="76"/>
  <c r="D16" i="76"/>
  <c r="BQ15" i="76"/>
  <c r="BX15" i="76" s="1"/>
  <c r="BK15" i="76"/>
  <c r="BH15" i="76"/>
  <c r="BE15" i="76"/>
  <c r="BB15" i="76"/>
  <c r="AY15" i="76"/>
  <c r="AP15" i="76"/>
  <c r="AM15" i="76"/>
  <c r="AJ15" i="76"/>
  <c r="AG15" i="76"/>
  <c r="BQ14" i="76"/>
  <c r="BK14" i="76"/>
  <c r="BH14" i="76"/>
  <c r="BE14" i="76"/>
  <c r="BB14" i="76"/>
  <c r="AY14" i="76"/>
  <c r="AP14" i="76"/>
  <c r="AM14" i="76"/>
  <c r="AJ14" i="76"/>
  <c r="AG14" i="76"/>
  <c r="CD13" i="76"/>
  <c r="CC13" i="76"/>
  <c r="CB13" i="76"/>
  <c r="CA13" i="76"/>
  <c r="CA17" i="76" s="1"/>
  <c r="BZ13" i="76"/>
  <c r="BY13" i="76"/>
  <c r="BY17" i="76" s="1"/>
  <c r="BW13" i="76"/>
  <c r="BW17" i="76" s="1"/>
  <c r="BV13" i="76"/>
  <c r="BU13" i="76"/>
  <c r="BT13" i="76"/>
  <c r="BT17" i="76" s="1"/>
  <c r="BS13" i="76"/>
  <c r="BR13" i="76"/>
  <c r="BP13" i="76"/>
  <c r="BP17" i="76" s="1"/>
  <c r="BJ13" i="76"/>
  <c r="BI13" i="76"/>
  <c r="BG13" i="76"/>
  <c r="BF13" i="76"/>
  <c r="BD13" i="76"/>
  <c r="BD17" i="76" s="1"/>
  <c r="BC13" i="76"/>
  <c r="BA13" i="76"/>
  <c r="BA17" i="76" s="1"/>
  <c r="AZ13" i="76"/>
  <c r="AX13" i="76"/>
  <c r="AX17" i="76" s="1"/>
  <c r="AW13" i="76"/>
  <c r="AO13" i="76"/>
  <c r="AN13" i="76"/>
  <c r="AL13" i="76"/>
  <c r="AK13" i="76"/>
  <c r="AK17" i="76" s="1"/>
  <c r="AI13" i="76"/>
  <c r="AI17" i="76" s="1"/>
  <c r="AH13" i="76"/>
  <c r="AF13" i="76"/>
  <c r="AE13" i="76"/>
  <c r="T13" i="76"/>
  <c r="T17" i="76" s="1"/>
  <c r="N13" i="76"/>
  <c r="M13" i="76"/>
  <c r="M17" i="76" s="1"/>
  <c r="L13" i="76"/>
  <c r="K13" i="76"/>
  <c r="J13" i="76"/>
  <c r="I13" i="76"/>
  <c r="H13" i="76"/>
  <c r="H17" i="76" s="1"/>
  <c r="G13" i="76"/>
  <c r="G17" i="76" s="1"/>
  <c r="F13" i="76"/>
  <c r="E13" i="76"/>
  <c r="E17" i="76" s="1"/>
  <c r="D13" i="76"/>
  <c r="D17" i="76" s="1"/>
  <c r="BQ12" i="76"/>
  <c r="BX12" i="76" s="1"/>
  <c r="BK12" i="76"/>
  <c r="BH12" i="76"/>
  <c r="BE12" i="76"/>
  <c r="BB12" i="76"/>
  <c r="AY12" i="76"/>
  <c r="AP12" i="76"/>
  <c r="AM12" i="76"/>
  <c r="AJ12" i="76"/>
  <c r="AG12" i="76"/>
  <c r="BQ11" i="76"/>
  <c r="BX11" i="76" s="1"/>
  <c r="BK11" i="76"/>
  <c r="BH11" i="76"/>
  <c r="BE11" i="76"/>
  <c r="BB11" i="76"/>
  <c r="AY11" i="76"/>
  <c r="AP11" i="76"/>
  <c r="AM11" i="76"/>
  <c r="AJ11" i="76"/>
  <c r="AG11" i="76"/>
  <c r="BK10" i="76"/>
  <c r="BH10" i="76"/>
  <c r="BE10" i="76"/>
  <c r="BB10" i="76"/>
  <c r="AY10" i="76"/>
  <c r="AP10" i="76"/>
  <c r="AM10" i="76"/>
  <c r="AJ10" i="76"/>
  <c r="AG10" i="76"/>
  <c r="BG17" i="76" l="1"/>
  <c r="AE17" i="76"/>
  <c r="AO17" i="76"/>
  <c r="L17" i="76"/>
  <c r="BS17" i="76"/>
  <c r="BI17" i="76"/>
  <c r="AM16" i="76"/>
  <c r="AA11" i="76"/>
  <c r="N17" i="76"/>
  <c r="AY13" i="76"/>
  <c r="AP13" i="76"/>
  <c r="K17" i="76"/>
  <c r="I17" i="76"/>
  <c r="BC17" i="76"/>
  <c r="BE17" i="76" s="1"/>
  <c r="AD15" i="76"/>
  <c r="J17" i="76"/>
  <c r="BQ16" i="76"/>
  <c r="BX16" i="76" s="1"/>
  <c r="BV17" i="76"/>
  <c r="CC17" i="76"/>
  <c r="BE16" i="76"/>
  <c r="AD12" i="76"/>
  <c r="AM13" i="76"/>
  <c r="AJ16" i="76"/>
  <c r="AY16" i="76"/>
  <c r="CD17" i="76"/>
  <c r="CB17" i="76"/>
  <c r="BZ17" i="76"/>
  <c r="BU17" i="76"/>
  <c r="BQ13" i="76"/>
  <c r="BX10" i="76"/>
  <c r="BH16" i="76"/>
  <c r="BH13" i="76"/>
  <c r="BB16" i="76"/>
  <c r="BB13" i="76"/>
  <c r="AP16" i="76"/>
  <c r="AJ13" i="76"/>
  <c r="AC16" i="76"/>
  <c r="AC13" i="76"/>
  <c r="BK16" i="76"/>
  <c r="BK13" i="76"/>
  <c r="BE13" i="76"/>
  <c r="AG16" i="76"/>
  <c r="AG13" i="76"/>
  <c r="F17" i="76"/>
  <c r="Y13" i="76"/>
  <c r="Y17" i="76" s="1"/>
  <c r="AA14" i="76"/>
  <c r="AB16" i="76"/>
  <c r="AF17" i="76"/>
  <c r="AG17" i="76" s="1"/>
  <c r="AH17" i="76"/>
  <c r="AJ17" i="76" s="1"/>
  <c r="AL17" i="76"/>
  <c r="AM17" i="76" s="1"/>
  <c r="AN17" i="76"/>
  <c r="AP17" i="76" s="1"/>
  <c r="AW17" i="76"/>
  <c r="AY17" i="76" s="1"/>
  <c r="AZ17" i="76"/>
  <c r="BB17" i="76" s="1"/>
  <c r="BF17" i="76"/>
  <c r="BH17" i="76" s="1"/>
  <c r="BJ17" i="76"/>
  <c r="BR17" i="76"/>
  <c r="AD11" i="76"/>
  <c r="AB13" i="76"/>
  <c r="AD14" i="76"/>
  <c r="AD10" i="76"/>
  <c r="AA12" i="76"/>
  <c r="BX14" i="76"/>
  <c r="AA15" i="76"/>
  <c r="AB17" i="76" l="1"/>
  <c r="BQ17" i="76"/>
  <c r="BX17" i="76" s="1"/>
  <c r="AC17" i="76"/>
  <c r="BX13" i="76"/>
  <c r="BK17" i="76"/>
  <c r="AD16" i="76"/>
  <c r="Z13" i="76"/>
  <c r="AA10" i="76"/>
  <c r="Z16" i="76"/>
  <c r="AA16" i="76" s="1"/>
  <c r="AD13" i="76"/>
  <c r="AD17" i="76" l="1"/>
  <c r="AA13" i="76"/>
  <c r="Z17" i="76"/>
  <c r="AA17" i="76" s="1"/>
  <c r="BL11" i="53" l="1"/>
  <c r="CS26" i="1" l="1"/>
  <c r="CS27" i="1"/>
  <c r="CS28" i="1"/>
  <c r="CS29" i="1"/>
  <c r="CS11" i="1"/>
  <c r="CS12" i="1"/>
  <c r="CS13" i="1"/>
  <c r="CS14" i="1"/>
  <c r="CS15" i="1"/>
  <c r="CS16" i="1"/>
  <c r="CS17" i="1"/>
  <c r="CJ26" i="1"/>
  <c r="CJ27" i="1"/>
  <c r="CJ28" i="1"/>
  <c r="CJ29" i="1"/>
  <c r="CJ11" i="1"/>
  <c r="CJ12" i="1"/>
  <c r="CJ13" i="1"/>
  <c r="CJ14" i="1"/>
  <c r="CJ15" i="1"/>
  <c r="CJ16" i="1"/>
  <c r="CJ17" i="1"/>
  <c r="GB29" i="1" l="1"/>
  <c r="AP30" i="1" l="1"/>
  <c r="Q28" i="72" l="1"/>
  <c r="P28" i="72"/>
  <c r="N28" i="72"/>
  <c r="M28" i="72"/>
  <c r="O28" i="72" s="1"/>
  <c r="K28" i="72"/>
  <c r="J28" i="72"/>
  <c r="H28" i="72"/>
  <c r="G28" i="72"/>
  <c r="E28" i="72"/>
  <c r="D28" i="72"/>
  <c r="R27" i="72"/>
  <c r="O27" i="72"/>
  <c r="L27" i="72"/>
  <c r="I27" i="72"/>
  <c r="R26" i="72"/>
  <c r="O26" i="72"/>
  <c r="L26" i="72"/>
  <c r="I26" i="72"/>
  <c r="F26" i="72"/>
  <c r="S20" i="72"/>
  <c r="Q20" i="72"/>
  <c r="M20" i="72"/>
  <c r="K20" i="72"/>
  <c r="W19" i="72"/>
  <c r="V19" i="72"/>
  <c r="X19" i="72" s="1"/>
  <c r="T19" i="72"/>
  <c r="S19" i="72"/>
  <c r="Q19" i="72"/>
  <c r="P19" i="72"/>
  <c r="R19" i="72" s="1"/>
  <c r="N19" i="72"/>
  <c r="M19" i="72"/>
  <c r="K19" i="72"/>
  <c r="J19" i="72"/>
  <c r="L19" i="72" s="1"/>
  <c r="H19" i="72"/>
  <c r="G19" i="72"/>
  <c r="E19" i="72"/>
  <c r="D19" i="72"/>
  <c r="X18" i="72"/>
  <c r="U18" i="72"/>
  <c r="R18" i="72"/>
  <c r="O18" i="72"/>
  <c r="L18" i="72"/>
  <c r="I18" i="72"/>
  <c r="F18" i="72"/>
  <c r="X16" i="72"/>
  <c r="U16" i="72"/>
  <c r="R16" i="72"/>
  <c r="O16" i="72"/>
  <c r="L16" i="72"/>
  <c r="I16" i="72"/>
  <c r="F16" i="72"/>
  <c r="X14" i="72"/>
  <c r="U14" i="72"/>
  <c r="R14" i="72"/>
  <c r="O14" i="72"/>
  <c r="L14" i="72"/>
  <c r="I14" i="72"/>
  <c r="F14" i="72"/>
  <c r="W12" i="72"/>
  <c r="W20" i="72" s="1"/>
  <c r="V12" i="72"/>
  <c r="V20" i="72" s="1"/>
  <c r="T12" i="72"/>
  <c r="S12" i="72"/>
  <c r="Q12" i="72"/>
  <c r="P12" i="72"/>
  <c r="N12" i="72"/>
  <c r="M12" i="72"/>
  <c r="K12" i="72"/>
  <c r="J12" i="72"/>
  <c r="H12" i="72"/>
  <c r="G12" i="72"/>
  <c r="E12" i="72"/>
  <c r="D12" i="72"/>
  <c r="D20" i="72" s="1"/>
  <c r="X11" i="72"/>
  <c r="U11" i="72"/>
  <c r="R11" i="72"/>
  <c r="O11" i="72"/>
  <c r="L11" i="72"/>
  <c r="I11" i="72"/>
  <c r="F11" i="72"/>
  <c r="X9" i="72"/>
  <c r="U9" i="72"/>
  <c r="R9" i="72"/>
  <c r="O9" i="72"/>
  <c r="L9" i="72"/>
  <c r="I9" i="72"/>
  <c r="F9" i="72"/>
  <c r="X7" i="72"/>
  <c r="U7" i="72"/>
  <c r="R7" i="72"/>
  <c r="O7" i="72"/>
  <c r="L7" i="72"/>
  <c r="I7" i="72"/>
  <c r="F7" i="72"/>
  <c r="I19" i="72" l="1"/>
  <c r="G20" i="72"/>
  <c r="H20" i="72"/>
  <c r="I20" i="72" s="1"/>
  <c r="F28" i="72"/>
  <c r="O19" i="72"/>
  <c r="P20" i="72"/>
  <c r="L28" i="72"/>
  <c r="U19" i="72"/>
  <c r="J20" i="72"/>
  <c r="L20" i="72" s="1"/>
  <c r="N20" i="72"/>
  <c r="O20" i="72" s="1"/>
  <c r="R20" i="72"/>
  <c r="R28" i="72"/>
  <c r="I28" i="72"/>
  <c r="X20" i="72"/>
  <c r="T20" i="72"/>
  <c r="U20" i="72" s="1"/>
  <c r="E20" i="72"/>
  <c r="F20" i="72" s="1"/>
  <c r="F19" i="72"/>
  <c r="F12" i="72"/>
  <c r="L12" i="72"/>
  <c r="R12" i="72"/>
  <c r="X12" i="72"/>
  <c r="I12" i="72"/>
  <c r="O12" i="72"/>
  <c r="U12" i="72"/>
  <c r="D33" i="70" l="1"/>
  <c r="D29" i="70"/>
  <c r="E32" i="70" l="1"/>
  <c r="E28" i="70"/>
  <c r="E10" i="70" l="1"/>
  <c r="G46" i="70" s="1"/>
  <c r="E5" i="70"/>
  <c r="H46" i="70" s="1"/>
  <c r="C19" i="70" l="1"/>
  <c r="E19" i="70" l="1"/>
  <c r="G47" i="70" s="1"/>
  <c r="G48" i="70" s="1"/>
  <c r="C15" i="70"/>
  <c r="E15" i="70" s="1"/>
  <c r="H47" i="70" s="1"/>
  <c r="H48" i="70" s="1"/>
  <c r="GB10" i="1" l="1"/>
  <c r="FU10" i="1"/>
  <c r="FS10" i="1"/>
  <c r="FR10" i="1"/>
  <c r="CR10" i="1"/>
  <c r="CI10" i="1"/>
  <c r="N10" i="1"/>
  <c r="D10" i="1"/>
  <c r="AU10" i="1" s="1"/>
  <c r="GJ10" i="1" l="1"/>
  <c r="EQ10" i="1"/>
  <c r="EE10" i="1"/>
  <c r="GU10" i="1"/>
  <c r="R10" i="1"/>
  <c r="BK12" i="53" l="1"/>
  <c r="AX30" i="1" l="1"/>
  <c r="EI30" i="1" l="1"/>
  <c r="EI33" i="1"/>
  <c r="EJ31" i="1"/>
  <c r="EJ32" i="1"/>
  <c r="EJ11" i="1"/>
  <c r="EJ12" i="1"/>
  <c r="EJ13" i="1"/>
  <c r="EJ14" i="1"/>
  <c r="EJ15" i="1"/>
  <c r="EJ16" i="1"/>
  <c r="EJ17" i="1"/>
  <c r="EJ18" i="1"/>
  <c r="EJ19" i="1"/>
  <c r="EJ20" i="1"/>
  <c r="EJ21" i="1"/>
  <c r="EJ22" i="1"/>
  <c r="EJ23" i="1"/>
  <c r="EJ24" i="1"/>
  <c r="EJ25" i="1"/>
  <c r="EJ26" i="1"/>
  <c r="EJ27" i="1"/>
  <c r="EJ28" i="1"/>
  <c r="EJ29" i="1"/>
  <c r="EJ10" i="1"/>
  <c r="AF33" i="1"/>
  <c r="AE33" i="1"/>
  <c r="AG32" i="1"/>
  <c r="AG31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10" i="1"/>
  <c r="AF30" i="1"/>
  <c r="AE30" i="1"/>
  <c r="EI34" i="1" l="1"/>
  <c r="AG30" i="1"/>
  <c r="AE34" i="1"/>
  <c r="AG33" i="1"/>
  <c r="AF34" i="1"/>
  <c r="AG34" i="1" l="1"/>
  <c r="FP11" i="1" l="1"/>
  <c r="FP12" i="1"/>
  <c r="FP13" i="1"/>
  <c r="FP14" i="1"/>
  <c r="FP15" i="1"/>
  <c r="FP16" i="1"/>
  <c r="FP17" i="1"/>
  <c r="FP18" i="1"/>
  <c r="FP19" i="1"/>
  <c r="FP20" i="1"/>
  <c r="FP21" i="1"/>
  <c r="FP22" i="1"/>
  <c r="FP23" i="1"/>
  <c r="FP24" i="1"/>
  <c r="FP25" i="1"/>
  <c r="FP26" i="1"/>
  <c r="FP27" i="1"/>
  <c r="FP28" i="1"/>
  <c r="FP29" i="1"/>
  <c r="FP31" i="1"/>
  <c r="FP32" i="1"/>
  <c r="X10" i="1" l="1"/>
  <c r="C24" i="70" l="1"/>
  <c r="E24" i="70" s="1"/>
  <c r="G24" i="70" s="1"/>
  <c r="C22" i="70"/>
  <c r="E22" i="70" s="1"/>
  <c r="H22" i="70" s="1"/>
  <c r="GR33" i="1" l="1"/>
  <c r="GQ33" i="1"/>
  <c r="GP33" i="1"/>
  <c r="GN33" i="1"/>
  <c r="GM33" i="1"/>
  <c r="GL33" i="1"/>
  <c r="GK33" i="1"/>
  <c r="GR30" i="1"/>
  <c r="GQ30" i="1"/>
  <c r="GP30" i="1"/>
  <c r="GN30" i="1"/>
  <c r="GM30" i="1"/>
  <c r="GL30" i="1"/>
  <c r="GF30" i="1"/>
  <c r="GG30" i="1"/>
  <c r="GH30" i="1"/>
  <c r="GI30" i="1"/>
  <c r="GE30" i="1"/>
  <c r="GI33" i="1"/>
  <c r="GI34" i="1" s="1"/>
  <c r="GH33" i="1"/>
  <c r="GG33" i="1"/>
  <c r="GF33" i="1"/>
  <c r="GE33" i="1"/>
  <c r="GB32" i="1"/>
  <c r="GJ32" i="1" s="1"/>
  <c r="GB31" i="1"/>
  <c r="GJ31" i="1" s="1"/>
  <c r="GB11" i="1"/>
  <c r="GJ11" i="1" s="1"/>
  <c r="GB12" i="1"/>
  <c r="GJ12" i="1" s="1"/>
  <c r="GB13" i="1"/>
  <c r="GJ13" i="1" s="1"/>
  <c r="GB14" i="1"/>
  <c r="GJ14" i="1" s="1"/>
  <c r="GB15" i="1"/>
  <c r="GJ15" i="1" s="1"/>
  <c r="GB16" i="1"/>
  <c r="GJ16" i="1" s="1"/>
  <c r="GB17" i="1"/>
  <c r="GJ17" i="1" s="1"/>
  <c r="GB18" i="1"/>
  <c r="GJ18" i="1" s="1"/>
  <c r="GB19" i="1"/>
  <c r="GJ19" i="1" s="1"/>
  <c r="GB20" i="1"/>
  <c r="GJ20" i="1" s="1"/>
  <c r="GB21" i="1"/>
  <c r="GJ21" i="1" s="1"/>
  <c r="GB22" i="1"/>
  <c r="GJ22" i="1" s="1"/>
  <c r="GB23" i="1"/>
  <c r="GJ23" i="1" s="1"/>
  <c r="GB24" i="1"/>
  <c r="GJ24" i="1" s="1"/>
  <c r="GB25" i="1"/>
  <c r="GJ25" i="1" s="1"/>
  <c r="GB26" i="1"/>
  <c r="GJ26" i="1" s="1"/>
  <c r="GB27" i="1"/>
  <c r="GJ27" i="1" s="1"/>
  <c r="GB28" i="1"/>
  <c r="GJ28" i="1" s="1"/>
  <c r="GJ29" i="1"/>
  <c r="FU11" i="1"/>
  <c r="FV11" i="1"/>
  <c r="FU12" i="1"/>
  <c r="FV12" i="1"/>
  <c r="FU13" i="1"/>
  <c r="FV13" i="1"/>
  <c r="FU14" i="1"/>
  <c r="FV14" i="1"/>
  <c r="FU15" i="1"/>
  <c r="FV15" i="1"/>
  <c r="FU16" i="1"/>
  <c r="FV16" i="1"/>
  <c r="FU17" i="1"/>
  <c r="FV17" i="1"/>
  <c r="FU18" i="1"/>
  <c r="FV18" i="1"/>
  <c r="FU19" i="1"/>
  <c r="FV19" i="1"/>
  <c r="FU20" i="1"/>
  <c r="FV20" i="1"/>
  <c r="FU21" i="1"/>
  <c r="FV21" i="1"/>
  <c r="FU22" i="1"/>
  <c r="FV22" i="1"/>
  <c r="FU23" i="1"/>
  <c r="FV23" i="1"/>
  <c r="FU24" i="1"/>
  <c r="FV24" i="1"/>
  <c r="FU25" i="1"/>
  <c r="FV25" i="1"/>
  <c r="FU26" i="1"/>
  <c r="FV26" i="1"/>
  <c r="FU27" i="1"/>
  <c r="FU36" i="1" s="1"/>
  <c r="FV27" i="1"/>
  <c r="FU28" i="1"/>
  <c r="FV28" i="1"/>
  <c r="FU29" i="1"/>
  <c r="FV29" i="1"/>
  <c r="FU31" i="1"/>
  <c r="FV31" i="1"/>
  <c r="FU32" i="1"/>
  <c r="FV32" i="1"/>
  <c r="FV10" i="1"/>
  <c r="FW10" i="1" s="1"/>
  <c r="FS11" i="1"/>
  <c r="FS12" i="1"/>
  <c r="FS13" i="1"/>
  <c r="FS14" i="1"/>
  <c r="FS15" i="1"/>
  <c r="FS16" i="1"/>
  <c r="FS17" i="1"/>
  <c r="FS18" i="1"/>
  <c r="FS19" i="1"/>
  <c r="FS20" i="1"/>
  <c r="FS21" i="1"/>
  <c r="FS22" i="1"/>
  <c r="FS23" i="1"/>
  <c r="FS24" i="1"/>
  <c r="FS25" i="1"/>
  <c r="FS26" i="1"/>
  <c r="FS27" i="1"/>
  <c r="FS28" i="1"/>
  <c r="FS29" i="1"/>
  <c r="FS31" i="1"/>
  <c r="FS32" i="1"/>
  <c r="FR11" i="1"/>
  <c r="FR12" i="1"/>
  <c r="FR13" i="1"/>
  <c r="FR14" i="1"/>
  <c r="FR15" i="1"/>
  <c r="FR16" i="1"/>
  <c r="FR17" i="1"/>
  <c r="FR18" i="1"/>
  <c r="FR19" i="1"/>
  <c r="FR20" i="1"/>
  <c r="FR21" i="1"/>
  <c r="FR22" i="1"/>
  <c r="FR23" i="1"/>
  <c r="FR24" i="1"/>
  <c r="FR25" i="1"/>
  <c r="FR26" i="1"/>
  <c r="FR27" i="1"/>
  <c r="FR36" i="1" s="1"/>
  <c r="FR28" i="1"/>
  <c r="FR29" i="1"/>
  <c r="FR31" i="1"/>
  <c r="FR32" i="1"/>
  <c r="FN33" i="1"/>
  <c r="FM33" i="1"/>
  <c r="FK33" i="1"/>
  <c r="FJ33" i="1"/>
  <c r="FH33" i="1"/>
  <c r="FG33" i="1"/>
  <c r="FE33" i="1"/>
  <c r="FN30" i="1"/>
  <c r="FM30" i="1"/>
  <c r="FK30" i="1"/>
  <c r="FJ30" i="1"/>
  <c r="FH30" i="1"/>
  <c r="FG30" i="1"/>
  <c r="FE30" i="1"/>
  <c r="FD30" i="1"/>
  <c r="FO32" i="1"/>
  <c r="FO31" i="1"/>
  <c r="FO29" i="1"/>
  <c r="FO28" i="1"/>
  <c r="FO27" i="1"/>
  <c r="FO26" i="1"/>
  <c r="FO25" i="1"/>
  <c r="FO24" i="1"/>
  <c r="FO23" i="1"/>
  <c r="FO22" i="1"/>
  <c r="FO21" i="1"/>
  <c r="FO20" i="1"/>
  <c r="FO19" i="1"/>
  <c r="FO18" i="1"/>
  <c r="FO17" i="1"/>
  <c r="FO16" i="1"/>
  <c r="FO15" i="1"/>
  <c r="FO14" i="1"/>
  <c r="FO13" i="1"/>
  <c r="FO12" i="1"/>
  <c r="FO11" i="1"/>
  <c r="FO10" i="1"/>
  <c r="FL32" i="1"/>
  <c r="FL31" i="1"/>
  <c r="FL29" i="1"/>
  <c r="FL28" i="1"/>
  <c r="FL27" i="1"/>
  <c r="FL26" i="1"/>
  <c r="FL25" i="1"/>
  <c r="FL24" i="1"/>
  <c r="FL23" i="1"/>
  <c r="FL22" i="1"/>
  <c r="FL21" i="1"/>
  <c r="FL20" i="1"/>
  <c r="FL19" i="1"/>
  <c r="FL18" i="1"/>
  <c r="FL17" i="1"/>
  <c r="FL16" i="1"/>
  <c r="FL15" i="1"/>
  <c r="FL14" i="1"/>
  <c r="FL13" i="1"/>
  <c r="FL12" i="1"/>
  <c r="FL11" i="1"/>
  <c r="FL10" i="1"/>
  <c r="FI32" i="1"/>
  <c r="FI31" i="1"/>
  <c r="FI29" i="1"/>
  <c r="FI28" i="1"/>
  <c r="FI27" i="1"/>
  <c r="FI26" i="1"/>
  <c r="FI25" i="1"/>
  <c r="FI24" i="1"/>
  <c r="FI23" i="1"/>
  <c r="FI22" i="1"/>
  <c r="FI21" i="1"/>
  <c r="FI20" i="1"/>
  <c r="FI19" i="1"/>
  <c r="FI18" i="1"/>
  <c r="FI17" i="1"/>
  <c r="FI16" i="1"/>
  <c r="FI15" i="1"/>
  <c r="FI14" i="1"/>
  <c r="FI13" i="1"/>
  <c r="FI12" i="1"/>
  <c r="FI11" i="1"/>
  <c r="FI10" i="1"/>
  <c r="FF32" i="1"/>
  <c r="FF31" i="1"/>
  <c r="FF29" i="1"/>
  <c r="FF28" i="1"/>
  <c r="FF27" i="1"/>
  <c r="FF26" i="1"/>
  <c r="FF25" i="1"/>
  <c r="FF24" i="1"/>
  <c r="FF23" i="1"/>
  <c r="FF22" i="1"/>
  <c r="FF21" i="1"/>
  <c r="FF20" i="1"/>
  <c r="FF19" i="1"/>
  <c r="FF18" i="1"/>
  <c r="FF17" i="1"/>
  <c r="FF16" i="1"/>
  <c r="FF15" i="1"/>
  <c r="FF14" i="1"/>
  <c r="FF13" i="1"/>
  <c r="FF12" i="1"/>
  <c r="FF11" i="1"/>
  <c r="FF10" i="1"/>
  <c r="C3" i="70"/>
  <c r="E3" i="70" s="1"/>
  <c r="C8" i="70"/>
  <c r="E8" i="70" s="1"/>
  <c r="EX33" i="1"/>
  <c r="EW33" i="1"/>
  <c r="EU33" i="1"/>
  <c r="ET33" i="1"/>
  <c r="EL33" i="1"/>
  <c r="EK33" i="1"/>
  <c r="EC33" i="1"/>
  <c r="EB33" i="1"/>
  <c r="DZ33" i="1"/>
  <c r="DY33" i="1"/>
  <c r="DP33" i="1"/>
  <c r="DO33" i="1"/>
  <c r="DM33" i="1"/>
  <c r="DL33" i="1"/>
  <c r="EH33" i="1"/>
  <c r="EH30" i="1"/>
  <c r="EJ30" i="1" s="1"/>
  <c r="EX30" i="1"/>
  <c r="EW30" i="1"/>
  <c r="EU30" i="1"/>
  <c r="ET30" i="1"/>
  <c r="EL30" i="1"/>
  <c r="EK30" i="1"/>
  <c r="EC30" i="1"/>
  <c r="EB30" i="1"/>
  <c r="DZ30" i="1"/>
  <c r="DY30" i="1"/>
  <c r="DP30" i="1"/>
  <c r="DO30" i="1"/>
  <c r="DL30" i="1"/>
  <c r="EN11" i="1"/>
  <c r="EO11" i="1"/>
  <c r="EN12" i="1"/>
  <c r="EO12" i="1"/>
  <c r="EN13" i="1"/>
  <c r="EO13" i="1"/>
  <c r="EN14" i="1"/>
  <c r="EO14" i="1"/>
  <c r="EN15" i="1"/>
  <c r="EO15" i="1"/>
  <c r="EN16" i="1"/>
  <c r="EO16" i="1"/>
  <c r="EN17" i="1"/>
  <c r="EO17" i="1"/>
  <c r="EN18" i="1"/>
  <c r="EO18" i="1"/>
  <c r="EN19" i="1"/>
  <c r="EO19" i="1"/>
  <c r="EN20" i="1"/>
  <c r="EO20" i="1"/>
  <c r="EN21" i="1"/>
  <c r="EO21" i="1"/>
  <c r="EN22" i="1"/>
  <c r="EO22" i="1"/>
  <c r="EN23" i="1"/>
  <c r="EO23" i="1"/>
  <c r="EN24" i="1"/>
  <c r="EO24" i="1"/>
  <c r="EN25" i="1"/>
  <c r="EO25" i="1"/>
  <c r="EN26" i="1"/>
  <c r="EO26" i="1"/>
  <c r="EN27" i="1"/>
  <c r="EN36" i="1" s="1"/>
  <c r="EO27" i="1"/>
  <c r="EN28" i="1"/>
  <c r="EO28" i="1"/>
  <c r="EN29" i="1"/>
  <c r="EO29" i="1"/>
  <c r="EN31" i="1"/>
  <c r="EO31" i="1"/>
  <c r="EN32" i="1"/>
  <c r="EO32" i="1"/>
  <c r="EY32" i="1"/>
  <c r="EY31" i="1"/>
  <c r="EY29" i="1"/>
  <c r="EY28" i="1"/>
  <c r="EY27" i="1"/>
  <c r="EY26" i="1"/>
  <c r="EY25" i="1"/>
  <c r="EY24" i="1"/>
  <c r="EY23" i="1"/>
  <c r="EY22" i="1"/>
  <c r="EY21" i="1"/>
  <c r="EY20" i="1"/>
  <c r="EY19" i="1"/>
  <c r="EY18" i="1"/>
  <c r="EY17" i="1"/>
  <c r="EY16" i="1"/>
  <c r="EY15" i="1"/>
  <c r="EY14" i="1"/>
  <c r="EY13" i="1"/>
  <c r="EY12" i="1"/>
  <c r="EY11" i="1"/>
  <c r="EY10" i="1"/>
  <c r="EV32" i="1"/>
  <c r="EV31" i="1"/>
  <c r="EV29" i="1"/>
  <c r="EV28" i="1"/>
  <c r="EV27" i="1"/>
  <c r="EV26" i="1"/>
  <c r="EV25" i="1"/>
  <c r="EV24" i="1"/>
  <c r="EV23" i="1"/>
  <c r="EV22" i="1"/>
  <c r="EV21" i="1"/>
  <c r="EV20" i="1"/>
  <c r="EV19" i="1"/>
  <c r="EV18" i="1"/>
  <c r="EV17" i="1"/>
  <c r="EV16" i="1"/>
  <c r="EV15" i="1"/>
  <c r="EV14" i="1"/>
  <c r="EV13" i="1"/>
  <c r="EV12" i="1"/>
  <c r="EV11" i="1"/>
  <c r="EV10" i="1"/>
  <c r="EM32" i="1"/>
  <c r="EM31" i="1"/>
  <c r="EM29" i="1"/>
  <c r="EM28" i="1"/>
  <c r="EM27" i="1"/>
  <c r="EM26" i="1"/>
  <c r="EM25" i="1"/>
  <c r="EM24" i="1"/>
  <c r="EM23" i="1"/>
  <c r="EM22" i="1"/>
  <c r="EM21" i="1"/>
  <c r="EM20" i="1"/>
  <c r="EM19" i="1"/>
  <c r="EM18" i="1"/>
  <c r="EM17" i="1"/>
  <c r="EM16" i="1"/>
  <c r="EM15" i="1"/>
  <c r="EM14" i="1"/>
  <c r="EM13" i="1"/>
  <c r="EM12" i="1"/>
  <c r="EM11" i="1"/>
  <c r="EM10" i="1"/>
  <c r="ED32" i="1"/>
  <c r="ED31" i="1"/>
  <c r="ED29" i="1"/>
  <c r="ED28" i="1"/>
  <c r="ED27" i="1"/>
  <c r="ED26" i="1"/>
  <c r="ED25" i="1"/>
  <c r="ED24" i="1"/>
  <c r="ED23" i="1"/>
  <c r="ED22" i="1"/>
  <c r="ED21" i="1"/>
  <c r="ED20" i="1"/>
  <c r="ED19" i="1"/>
  <c r="ED18" i="1"/>
  <c r="ED17" i="1"/>
  <c r="ED16" i="1"/>
  <c r="ED15" i="1"/>
  <c r="ED14" i="1"/>
  <c r="ED13" i="1"/>
  <c r="ED12" i="1"/>
  <c r="ED11" i="1"/>
  <c r="ED10" i="1"/>
  <c r="EA32" i="1"/>
  <c r="EA31" i="1"/>
  <c r="EA29" i="1"/>
  <c r="EA28" i="1"/>
  <c r="EA27" i="1"/>
  <c r="EA26" i="1"/>
  <c r="EA25" i="1"/>
  <c r="EA24" i="1"/>
  <c r="EA23" i="1"/>
  <c r="EA22" i="1"/>
  <c r="EA21" i="1"/>
  <c r="EA20" i="1"/>
  <c r="EA19" i="1"/>
  <c r="EA18" i="1"/>
  <c r="EA17" i="1"/>
  <c r="EA16" i="1"/>
  <c r="EA15" i="1"/>
  <c r="EA14" i="1"/>
  <c r="EA13" i="1"/>
  <c r="EA12" i="1"/>
  <c r="EA11" i="1"/>
  <c r="EA10" i="1"/>
  <c r="DQ32" i="1"/>
  <c r="DQ31" i="1"/>
  <c r="DQ29" i="1"/>
  <c r="DQ28" i="1"/>
  <c r="DQ27" i="1"/>
  <c r="DQ26" i="1"/>
  <c r="DQ25" i="1"/>
  <c r="DQ24" i="1"/>
  <c r="DQ23" i="1"/>
  <c r="DQ22" i="1"/>
  <c r="DQ21" i="1"/>
  <c r="DQ20" i="1"/>
  <c r="DQ19" i="1"/>
  <c r="DQ18" i="1"/>
  <c r="DQ17" i="1"/>
  <c r="DQ16" i="1"/>
  <c r="DQ15" i="1"/>
  <c r="DQ14" i="1"/>
  <c r="DQ13" i="1"/>
  <c r="DQ12" i="1"/>
  <c r="DQ11" i="1"/>
  <c r="DQ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31" i="1"/>
  <c r="DN32" i="1"/>
  <c r="DN29" i="1"/>
  <c r="CY33" i="1"/>
  <c r="CX33" i="1"/>
  <c r="CV33" i="1"/>
  <c r="CU33" i="1"/>
  <c r="CP33" i="1"/>
  <c r="CO33" i="1"/>
  <c r="CM33" i="1"/>
  <c r="CL33" i="1"/>
  <c r="CY30" i="1"/>
  <c r="CX30" i="1"/>
  <c r="CV30" i="1"/>
  <c r="CU30" i="1"/>
  <c r="CO30" i="1"/>
  <c r="CL30" i="1"/>
  <c r="CS32" i="1"/>
  <c r="CR32" i="1"/>
  <c r="CS31" i="1"/>
  <c r="CR31" i="1"/>
  <c r="CR29" i="1"/>
  <c r="CR28" i="1"/>
  <c r="CR27" i="1"/>
  <c r="CR26" i="1"/>
  <c r="CS25" i="1"/>
  <c r="CR25" i="1"/>
  <c r="CS24" i="1"/>
  <c r="CR24" i="1"/>
  <c r="CR23" i="1"/>
  <c r="CS21" i="1"/>
  <c r="CR21" i="1"/>
  <c r="CS20" i="1"/>
  <c r="CR20" i="1"/>
  <c r="CS19" i="1"/>
  <c r="CR19" i="1"/>
  <c r="CS18" i="1"/>
  <c r="CR18" i="1"/>
  <c r="CR17" i="1"/>
  <c r="CR16" i="1"/>
  <c r="CR15" i="1"/>
  <c r="CR14" i="1"/>
  <c r="CR13" i="1"/>
  <c r="CR12" i="1"/>
  <c r="CR11" i="1"/>
  <c r="CT11" i="1" s="1"/>
  <c r="CS10" i="1"/>
  <c r="CZ32" i="1"/>
  <c r="CZ31" i="1"/>
  <c r="CZ29" i="1"/>
  <c r="CZ28" i="1"/>
  <c r="CZ27" i="1"/>
  <c r="CZ26" i="1"/>
  <c r="CZ25" i="1"/>
  <c r="CZ24" i="1"/>
  <c r="CZ23" i="1"/>
  <c r="CZ22" i="1"/>
  <c r="CZ21" i="1"/>
  <c r="CZ20" i="1"/>
  <c r="CZ19" i="1"/>
  <c r="CZ18" i="1"/>
  <c r="CZ17" i="1"/>
  <c r="CZ16" i="1"/>
  <c r="CZ15" i="1"/>
  <c r="CZ14" i="1"/>
  <c r="CZ13" i="1"/>
  <c r="CZ12" i="1"/>
  <c r="CZ11" i="1"/>
  <c r="CZ10" i="1"/>
  <c r="CW32" i="1"/>
  <c r="CW31" i="1"/>
  <c r="CW29" i="1"/>
  <c r="CW28" i="1"/>
  <c r="CW27" i="1"/>
  <c r="CW26" i="1"/>
  <c r="CW25" i="1"/>
  <c r="CW24" i="1"/>
  <c r="CW23" i="1"/>
  <c r="CW22" i="1"/>
  <c r="CW21" i="1"/>
  <c r="CW20" i="1"/>
  <c r="CW19" i="1"/>
  <c r="CW18" i="1"/>
  <c r="CW17" i="1"/>
  <c r="CW16" i="1"/>
  <c r="CW15" i="1"/>
  <c r="CW14" i="1"/>
  <c r="CW13" i="1"/>
  <c r="CW12" i="1"/>
  <c r="CW11" i="1"/>
  <c r="CW10" i="1"/>
  <c r="CQ32" i="1"/>
  <c r="CQ31" i="1"/>
  <c r="CQ29" i="1"/>
  <c r="CQ28" i="1"/>
  <c r="CQ27" i="1"/>
  <c r="CQ26" i="1"/>
  <c r="CQ25" i="1"/>
  <c r="CQ24" i="1"/>
  <c r="CQ23" i="1"/>
  <c r="CQ22" i="1"/>
  <c r="CQ21" i="1"/>
  <c r="CQ20" i="1"/>
  <c r="CQ19" i="1"/>
  <c r="CQ18" i="1"/>
  <c r="CQ17" i="1"/>
  <c r="CQ11" i="1"/>
  <c r="CQ10" i="1"/>
  <c r="CN32" i="1"/>
  <c r="CN31" i="1"/>
  <c r="CN29" i="1"/>
  <c r="CN28" i="1"/>
  <c r="CN27" i="1"/>
  <c r="CN26" i="1"/>
  <c r="CN25" i="1"/>
  <c r="CN24" i="1"/>
  <c r="CN23" i="1"/>
  <c r="CN22" i="1"/>
  <c r="CN21" i="1"/>
  <c r="CN20" i="1"/>
  <c r="CN19" i="1"/>
  <c r="CN18" i="1"/>
  <c r="CN17" i="1"/>
  <c r="CN16" i="1"/>
  <c r="CN15" i="1"/>
  <c r="CN14" i="1"/>
  <c r="CN12" i="1"/>
  <c r="CN11" i="1"/>
  <c r="CN10" i="1"/>
  <c r="CJ32" i="1"/>
  <c r="EF32" i="1" s="1"/>
  <c r="CI32" i="1"/>
  <c r="CJ31" i="1"/>
  <c r="ER31" i="1" s="1"/>
  <c r="CI31" i="1"/>
  <c r="ER29" i="1"/>
  <c r="CI29" i="1"/>
  <c r="CI28" i="1"/>
  <c r="ER27" i="1"/>
  <c r="CI27" i="1"/>
  <c r="CI36" i="1" s="1"/>
  <c r="EF26" i="1"/>
  <c r="CI26" i="1"/>
  <c r="EQ26" i="1" s="1"/>
  <c r="CJ25" i="1"/>
  <c r="ER25" i="1" s="1"/>
  <c r="CI25" i="1"/>
  <c r="EQ25" i="1" s="1"/>
  <c r="CJ24" i="1"/>
  <c r="EF24" i="1" s="1"/>
  <c r="CI24" i="1"/>
  <c r="EQ24" i="1" s="1"/>
  <c r="CJ23" i="1"/>
  <c r="ER23" i="1" s="1"/>
  <c r="CI23" i="1"/>
  <c r="EF22" i="1"/>
  <c r="EQ22" i="1"/>
  <c r="CJ21" i="1"/>
  <c r="ER21" i="1" s="1"/>
  <c r="CI21" i="1"/>
  <c r="EQ21" i="1" s="1"/>
  <c r="CJ20" i="1"/>
  <c r="EF20" i="1" s="1"/>
  <c r="CI20" i="1"/>
  <c r="EQ20" i="1" s="1"/>
  <c r="CJ19" i="1"/>
  <c r="ER19" i="1" s="1"/>
  <c r="CI19" i="1"/>
  <c r="CJ18" i="1"/>
  <c r="EF18" i="1" s="1"/>
  <c r="CI18" i="1"/>
  <c r="EQ18" i="1" s="1"/>
  <c r="CI17" i="1"/>
  <c r="EQ17" i="1" s="1"/>
  <c r="CI16" i="1"/>
  <c r="EQ16" i="1" s="1"/>
  <c r="CI15" i="1"/>
  <c r="CI14" i="1"/>
  <c r="EQ14" i="1" s="1"/>
  <c r="ER13" i="1"/>
  <c r="CI13" i="1"/>
  <c r="EQ13" i="1" s="1"/>
  <c r="CI12" i="1"/>
  <c r="EQ12" i="1" s="1"/>
  <c r="ER11" i="1"/>
  <c r="CI11" i="1"/>
  <c r="CJ10" i="1"/>
  <c r="ER10" i="1" s="1"/>
  <c r="BW11" i="1"/>
  <c r="BX11" i="1"/>
  <c r="BZ11" i="1"/>
  <c r="CA11" i="1"/>
  <c r="BX12" i="1"/>
  <c r="CC12" i="1"/>
  <c r="CA12" i="1"/>
  <c r="BW13" i="1"/>
  <c r="BX13" i="1"/>
  <c r="BZ13" i="1"/>
  <c r="CA13" i="1"/>
  <c r="BX14" i="1"/>
  <c r="CA14" i="1"/>
  <c r="BX15" i="1"/>
  <c r="CA15" i="1"/>
  <c r="BX16" i="1"/>
  <c r="CA16" i="1"/>
  <c r="BW17" i="1"/>
  <c r="BX17" i="1"/>
  <c r="BZ17" i="1"/>
  <c r="CA17" i="1"/>
  <c r="BX18" i="1"/>
  <c r="CC18" i="1"/>
  <c r="CA18" i="1"/>
  <c r="BX19" i="1"/>
  <c r="CA19" i="1"/>
  <c r="BX20" i="1"/>
  <c r="CA20" i="1"/>
  <c r="BX21" i="1"/>
  <c r="CA21" i="1"/>
  <c r="BX22" i="1"/>
  <c r="CA22" i="1"/>
  <c r="BX23" i="1"/>
  <c r="CA23" i="1"/>
  <c r="BX24" i="1"/>
  <c r="CA24" i="1"/>
  <c r="BX25" i="1"/>
  <c r="CA25" i="1"/>
  <c r="BW26" i="1"/>
  <c r="BX26" i="1"/>
  <c r="BZ26" i="1"/>
  <c r="CA26" i="1"/>
  <c r="BW27" i="1"/>
  <c r="BZ27" i="1"/>
  <c r="BW28" i="1"/>
  <c r="BW29" i="1"/>
  <c r="BX29" i="1"/>
  <c r="BZ29" i="1"/>
  <c r="CA29" i="1"/>
  <c r="CA10" i="1"/>
  <c r="CR36" i="1" l="1"/>
  <c r="FP30" i="1"/>
  <c r="CD22" i="1"/>
  <c r="CD16" i="1"/>
  <c r="FT21" i="1"/>
  <c r="FT16" i="1"/>
  <c r="CD28" i="1"/>
  <c r="CC19" i="1"/>
  <c r="DN33" i="1"/>
  <c r="CD24" i="1"/>
  <c r="CD21" i="1"/>
  <c r="CD15" i="1"/>
  <c r="CD12" i="1"/>
  <c r="FU30" i="1"/>
  <c r="FT25" i="1"/>
  <c r="CD29" i="1"/>
  <c r="CD17" i="1"/>
  <c r="FT23" i="1"/>
  <c r="CD20" i="1"/>
  <c r="CC29" i="1"/>
  <c r="CC11" i="1"/>
  <c r="CI33" i="1"/>
  <c r="EQ33" i="1" s="1"/>
  <c r="FT19" i="1"/>
  <c r="CD23" i="1"/>
  <c r="CW33" i="1"/>
  <c r="CC26" i="1"/>
  <c r="CC15" i="1"/>
  <c r="CC14" i="1"/>
  <c r="CC13" i="1"/>
  <c r="CC25" i="1"/>
  <c r="DQ33" i="1"/>
  <c r="EA33" i="1"/>
  <c r="FT12" i="1"/>
  <c r="GH34" i="1"/>
  <c r="FW16" i="1"/>
  <c r="EO33" i="1"/>
  <c r="DQ30" i="1"/>
  <c r="FR33" i="1"/>
  <c r="FU33" i="1"/>
  <c r="FW12" i="1"/>
  <c r="FR30" i="1"/>
  <c r="EM33" i="1"/>
  <c r="FT14" i="1"/>
  <c r="CC16" i="1"/>
  <c r="CD27" i="1"/>
  <c r="FV30" i="1"/>
  <c r="CT31" i="1"/>
  <c r="EV33" i="1"/>
  <c r="FW13" i="1"/>
  <c r="CK10" i="1"/>
  <c r="EF10" i="1"/>
  <c r="CT15" i="1"/>
  <c r="CT19" i="1"/>
  <c r="CT21" i="1"/>
  <c r="CT25" i="1"/>
  <c r="CT27" i="1"/>
  <c r="CQ33" i="1"/>
  <c r="FI33" i="1"/>
  <c r="CD18" i="1"/>
  <c r="CD13" i="1"/>
  <c r="CD11" i="1"/>
  <c r="CZ33" i="1"/>
  <c r="FW31" i="1"/>
  <c r="FW18" i="1"/>
  <c r="FW14" i="1"/>
  <c r="FW22" i="1"/>
  <c r="ED33" i="1"/>
  <c r="FT15" i="1"/>
  <c r="FT13" i="1"/>
  <c r="FT27" i="1"/>
  <c r="CT23" i="1"/>
  <c r="EF28" i="1"/>
  <c r="EJ33" i="1"/>
  <c r="EQ28" i="1"/>
  <c r="EQ29" i="1"/>
  <c r="ES29" i="1" s="1"/>
  <c r="CC22" i="1"/>
  <c r="CC20" i="1"/>
  <c r="CC17" i="1"/>
  <c r="CC27" i="1"/>
  <c r="CC23" i="1"/>
  <c r="CC24" i="1"/>
  <c r="CC21" i="1"/>
  <c r="CT29" i="1"/>
  <c r="CZ30" i="1"/>
  <c r="EH34" i="1"/>
  <c r="EJ34" i="1" s="1"/>
  <c r="CD26" i="1"/>
  <c r="CD25" i="1"/>
  <c r="CD19" i="1"/>
  <c r="CD14" i="1"/>
  <c r="EP32" i="1"/>
  <c r="EP26" i="1"/>
  <c r="EP25" i="1"/>
  <c r="EP24" i="1"/>
  <c r="EP22" i="1"/>
  <c r="EP18" i="1"/>
  <c r="EP17" i="1"/>
  <c r="EP16" i="1"/>
  <c r="EP14" i="1"/>
  <c r="EV30" i="1"/>
  <c r="EY30" i="1"/>
  <c r="FF30" i="1"/>
  <c r="FG34" i="1"/>
  <c r="FT31" i="1"/>
  <c r="FT28" i="1"/>
  <c r="FT26" i="1"/>
  <c r="FT24" i="1"/>
  <c r="FT22" i="1"/>
  <c r="FT20" i="1"/>
  <c r="FT18" i="1"/>
  <c r="FW28" i="1"/>
  <c r="FW26" i="1"/>
  <c r="FW24" i="1"/>
  <c r="FW20" i="1"/>
  <c r="FW11" i="1"/>
  <c r="FT17" i="1"/>
  <c r="FT11" i="1"/>
  <c r="GF34" i="1"/>
  <c r="GB30" i="1"/>
  <c r="GJ30" i="1" s="1"/>
  <c r="GE34" i="1"/>
  <c r="FI30" i="1"/>
  <c r="FL30" i="1"/>
  <c r="FK34" i="1"/>
  <c r="ED30" i="1"/>
  <c r="FT29" i="1"/>
  <c r="CW30" i="1"/>
  <c r="CK32" i="1"/>
  <c r="CJ33" i="1"/>
  <c r="ER32" i="1"/>
  <c r="EF31" i="1"/>
  <c r="GL34" i="1"/>
  <c r="GN34" i="1"/>
  <c r="GP34" i="1"/>
  <c r="GR34" i="1"/>
  <c r="GK34" i="1"/>
  <c r="GM34" i="1"/>
  <c r="GQ34" i="1"/>
  <c r="GU31" i="1"/>
  <c r="GB33" i="1"/>
  <c r="GJ33" i="1" s="1"/>
  <c r="GU32" i="1"/>
  <c r="GG34" i="1"/>
  <c r="GU29" i="1"/>
  <c r="GU27" i="1"/>
  <c r="GU25" i="1"/>
  <c r="GU23" i="1"/>
  <c r="GU21" i="1"/>
  <c r="GU19" i="1"/>
  <c r="GU17" i="1"/>
  <c r="GU15" i="1"/>
  <c r="GU13" i="1"/>
  <c r="GU11" i="1"/>
  <c r="GU28" i="1"/>
  <c r="GU26" i="1"/>
  <c r="GU24" i="1"/>
  <c r="GU22" i="1"/>
  <c r="GU20" i="1"/>
  <c r="GU18" i="1"/>
  <c r="GU16" i="1"/>
  <c r="GU14" i="1"/>
  <c r="GU12" i="1"/>
  <c r="FO30" i="1"/>
  <c r="FN34" i="1"/>
  <c r="FM34" i="1"/>
  <c r="FJ34" i="1"/>
  <c r="FH34" i="1"/>
  <c r="FP33" i="1"/>
  <c r="FW29" i="1"/>
  <c r="FW27" i="1"/>
  <c r="FW25" i="1"/>
  <c r="FW23" i="1"/>
  <c r="FW21" i="1"/>
  <c r="FW19" i="1"/>
  <c r="FW17" i="1"/>
  <c r="FW15" i="1"/>
  <c r="FE34" i="1"/>
  <c r="EX34" i="1"/>
  <c r="EY33" i="1"/>
  <c r="EW34" i="1"/>
  <c r="EU34" i="1"/>
  <c r="ET34" i="1"/>
  <c r="EL34" i="1"/>
  <c r="FV33" i="1"/>
  <c r="FW32" i="1"/>
  <c r="EM30" i="1"/>
  <c r="EP29" i="1"/>
  <c r="EP28" i="1"/>
  <c r="EP21" i="1"/>
  <c r="EP20" i="1"/>
  <c r="EP13" i="1"/>
  <c r="EP12" i="1"/>
  <c r="EK34" i="1"/>
  <c r="EC34" i="1"/>
  <c r="EB34" i="1"/>
  <c r="DZ34" i="1"/>
  <c r="EA30" i="1"/>
  <c r="DY34" i="1"/>
  <c r="DP34" i="1"/>
  <c r="DO34" i="1"/>
  <c r="FS33" i="1"/>
  <c r="EN33" i="1"/>
  <c r="EP31" i="1"/>
  <c r="EN30" i="1"/>
  <c r="EP27" i="1"/>
  <c r="EP23" i="1"/>
  <c r="EP19" i="1"/>
  <c r="EP15" i="1"/>
  <c r="EP11" i="1"/>
  <c r="DL34" i="1"/>
  <c r="CT13" i="1"/>
  <c r="CT17" i="1"/>
  <c r="CY34" i="1"/>
  <c r="CX34" i="1"/>
  <c r="CT10" i="1"/>
  <c r="CT12" i="1"/>
  <c r="CT14" i="1"/>
  <c r="CT16" i="1"/>
  <c r="CT18" i="1"/>
  <c r="CT20" i="1"/>
  <c r="CT22" i="1"/>
  <c r="CT24" i="1"/>
  <c r="CT28" i="1"/>
  <c r="CV34" i="1"/>
  <c r="CT32" i="1"/>
  <c r="CR30" i="1"/>
  <c r="CU34" i="1"/>
  <c r="CO34" i="1"/>
  <c r="EF29" i="1"/>
  <c r="EF27" i="1"/>
  <c r="EF25" i="1"/>
  <c r="EF23" i="1"/>
  <c r="EF21" i="1"/>
  <c r="EF19" i="1"/>
  <c r="EF13" i="1"/>
  <c r="EF11" i="1"/>
  <c r="ER28" i="1"/>
  <c r="ER26" i="1"/>
  <c r="ES26" i="1" s="1"/>
  <c r="ER24" i="1"/>
  <c r="ES24" i="1" s="1"/>
  <c r="ER22" i="1"/>
  <c r="ES22" i="1" s="1"/>
  <c r="ER20" i="1"/>
  <c r="ES20" i="1" s="1"/>
  <c r="ER18" i="1"/>
  <c r="ES18" i="1" s="1"/>
  <c r="CK11" i="1"/>
  <c r="CK19" i="1"/>
  <c r="CK23" i="1"/>
  <c r="CK27" i="1"/>
  <c r="CN33" i="1"/>
  <c r="EE33" i="1"/>
  <c r="CK31" i="1"/>
  <c r="EE32" i="1"/>
  <c r="EG32" i="1" s="1"/>
  <c r="EE31" i="1"/>
  <c r="EQ32" i="1"/>
  <c r="EQ31" i="1"/>
  <c r="ES31" i="1" s="1"/>
  <c r="CK28" i="1"/>
  <c r="CK26" i="1"/>
  <c r="CK24" i="1"/>
  <c r="CK22" i="1"/>
  <c r="CK20" i="1"/>
  <c r="CK18" i="1"/>
  <c r="CL34" i="1"/>
  <c r="EE29" i="1"/>
  <c r="EE28" i="1"/>
  <c r="EE27" i="1"/>
  <c r="EE36" i="1" s="1"/>
  <c r="EE26" i="1"/>
  <c r="EG26" i="1" s="1"/>
  <c r="EE25" i="1"/>
  <c r="EE24" i="1"/>
  <c r="EG24" i="1" s="1"/>
  <c r="EE23" i="1"/>
  <c r="EE22" i="1"/>
  <c r="EG22" i="1" s="1"/>
  <c r="EE21" i="1"/>
  <c r="EE20" i="1"/>
  <c r="EG20" i="1" s="1"/>
  <c r="EE19" i="1"/>
  <c r="EE18" i="1"/>
  <c r="EG18" i="1" s="1"/>
  <c r="EE17" i="1"/>
  <c r="EE16" i="1"/>
  <c r="EE15" i="1"/>
  <c r="EE14" i="1"/>
  <c r="EE13" i="1"/>
  <c r="EE12" i="1"/>
  <c r="EE11" i="1"/>
  <c r="EQ27" i="1"/>
  <c r="ES25" i="1"/>
  <c r="EQ23" i="1"/>
  <c r="ES23" i="1" s="1"/>
  <c r="ES21" i="1"/>
  <c r="EQ19" i="1"/>
  <c r="ES19" i="1" s="1"/>
  <c r="EQ15" i="1"/>
  <c r="ES13" i="1"/>
  <c r="EQ11" i="1"/>
  <c r="ES11" i="1" s="1"/>
  <c r="CK29" i="1"/>
  <c r="CK25" i="1"/>
  <c r="CK21" i="1"/>
  <c r="CK13" i="1"/>
  <c r="CI30" i="1"/>
  <c r="C13" i="70"/>
  <c r="E13" i="70" s="1"/>
  <c r="H13" i="70" s="1"/>
  <c r="FT32" i="1"/>
  <c r="FL33" i="1"/>
  <c r="FO33" i="1"/>
  <c r="EP33" i="1" l="1"/>
  <c r="EG28" i="1"/>
  <c r="CK33" i="1"/>
  <c r="ES28" i="1"/>
  <c r="ES27" i="1"/>
  <c r="EQ36" i="1"/>
  <c r="EG31" i="1"/>
  <c r="ER33" i="1"/>
  <c r="ES33" i="1" s="1"/>
  <c r="EF33" i="1"/>
  <c r="EG33" i="1" s="1"/>
  <c r="FP34" i="1"/>
  <c r="C2" i="70"/>
  <c r="E2" i="70" s="1"/>
  <c r="E4" i="70" s="1"/>
  <c r="H4" i="70" s="1"/>
  <c r="FU34" i="1"/>
  <c r="GB34" i="1"/>
  <c r="GJ34" i="1" s="1"/>
  <c r="C14" i="70"/>
  <c r="E14" i="70" s="1"/>
  <c r="H14" i="70" s="1"/>
  <c r="ES32" i="1"/>
  <c r="EG27" i="1"/>
  <c r="C17" i="70"/>
  <c r="E17" i="70" s="1"/>
  <c r="G17" i="70" s="1"/>
  <c r="C18" i="70"/>
  <c r="E18" i="70" s="1"/>
  <c r="G18" i="70" s="1"/>
  <c r="C7" i="70"/>
  <c r="E7" i="70" s="1"/>
  <c r="E9" i="70" s="1"/>
  <c r="G9" i="70" s="1"/>
  <c r="FR34" i="1"/>
  <c r="GU33" i="1"/>
  <c r="FV34" i="1"/>
  <c r="EG19" i="1"/>
  <c r="EG23" i="1"/>
  <c r="EG11" i="1"/>
  <c r="ES10" i="1"/>
  <c r="EG29" i="1"/>
  <c r="EG13" i="1"/>
  <c r="EG21" i="1"/>
  <c r="EG25" i="1"/>
  <c r="EQ30" i="1"/>
  <c r="EE30" i="1"/>
  <c r="CI34" i="1"/>
  <c r="BX10" i="1"/>
  <c r="CD10" i="1" s="1"/>
  <c r="CC10" i="1"/>
  <c r="BR30" i="1"/>
  <c r="BQ30" i="1"/>
  <c r="BS29" i="1"/>
  <c r="BS27" i="1"/>
  <c r="BS26" i="1"/>
  <c r="BS25" i="1"/>
  <c r="BS24" i="1"/>
  <c r="BS23" i="1"/>
  <c r="BS22" i="1"/>
  <c r="BS21" i="1"/>
  <c r="BS20" i="1"/>
  <c r="BS19" i="1"/>
  <c r="BS18" i="1"/>
  <c r="BS16" i="1"/>
  <c r="BS15" i="1"/>
  <c r="DS15" i="1" s="1"/>
  <c r="BS14" i="1"/>
  <c r="DE14" i="1" s="1"/>
  <c r="BS13" i="1"/>
  <c r="BS12" i="1"/>
  <c r="BS11" i="1"/>
  <c r="BS10" i="1"/>
  <c r="GS10" i="1" s="1"/>
  <c r="BP11" i="1"/>
  <c r="DD11" i="1" s="1"/>
  <c r="BP12" i="1"/>
  <c r="BP13" i="1"/>
  <c r="BP14" i="1"/>
  <c r="BP15" i="1"/>
  <c r="DR15" i="1" s="1"/>
  <c r="BP16" i="1"/>
  <c r="BP17" i="1"/>
  <c r="BP18" i="1"/>
  <c r="BP19" i="1"/>
  <c r="BP20" i="1"/>
  <c r="BP21" i="1"/>
  <c r="BP22" i="1"/>
  <c r="BP23" i="1"/>
  <c r="BP24" i="1"/>
  <c r="BP25" i="1"/>
  <c r="BP26" i="1"/>
  <c r="DA26" i="1" s="1"/>
  <c r="BP27" i="1"/>
  <c r="DA27" i="1" s="1"/>
  <c r="DA36" i="1" s="1"/>
  <c r="BP28" i="1"/>
  <c r="BP29" i="1"/>
  <c r="BP10" i="1"/>
  <c r="BJ33" i="1"/>
  <c r="BI33" i="1"/>
  <c r="BG33" i="1"/>
  <c r="BF33" i="1"/>
  <c r="BD33" i="1"/>
  <c r="BC33" i="1"/>
  <c r="BA33" i="1"/>
  <c r="AZ33" i="1"/>
  <c r="AX33" i="1"/>
  <c r="AW33" i="1"/>
  <c r="AS33" i="1"/>
  <c r="AR33" i="1"/>
  <c r="AP33" i="1"/>
  <c r="AO33" i="1"/>
  <c r="BJ30" i="1"/>
  <c r="BI30" i="1"/>
  <c r="BG30" i="1"/>
  <c r="BF30" i="1"/>
  <c r="BC30" i="1"/>
  <c r="BA30" i="1"/>
  <c r="AZ30" i="1"/>
  <c r="AW30" i="1"/>
  <c r="AY30" i="1" s="1"/>
  <c r="AS30" i="1"/>
  <c r="AR30" i="1"/>
  <c r="AO30" i="1"/>
  <c r="BK32" i="1"/>
  <c r="BK31" i="1"/>
  <c r="BK29" i="1"/>
  <c r="BK28" i="1"/>
  <c r="BK27" i="1"/>
  <c r="BK26" i="1"/>
  <c r="BK25" i="1"/>
  <c r="BK24" i="1"/>
  <c r="BK23" i="1"/>
  <c r="BK22" i="1"/>
  <c r="BK21" i="1"/>
  <c r="BK20" i="1"/>
  <c r="BK19" i="1"/>
  <c r="BK18" i="1"/>
  <c r="BK17" i="1"/>
  <c r="BK16" i="1"/>
  <c r="BK15" i="1"/>
  <c r="BK14" i="1"/>
  <c r="BK13" i="1"/>
  <c r="BK12" i="1"/>
  <c r="BK11" i="1"/>
  <c r="BK10" i="1"/>
  <c r="BH32" i="1"/>
  <c r="BH31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E32" i="1"/>
  <c r="BE31" i="1"/>
  <c r="BE29" i="1"/>
  <c r="BE28" i="1"/>
  <c r="BE27" i="1"/>
  <c r="BE26" i="1"/>
  <c r="BE25" i="1"/>
  <c r="BE24" i="1"/>
  <c r="BE23" i="1"/>
  <c r="BE22" i="1"/>
  <c r="BE21" i="1"/>
  <c r="BE20" i="1"/>
  <c r="BE19" i="1"/>
  <c r="BE18" i="1"/>
  <c r="BE17" i="1"/>
  <c r="BE16" i="1"/>
  <c r="BE15" i="1"/>
  <c r="BE14" i="1"/>
  <c r="BE13" i="1"/>
  <c r="BE12" i="1"/>
  <c r="BE11" i="1"/>
  <c r="BE10" i="1"/>
  <c r="BB32" i="1"/>
  <c r="BB31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AY32" i="1"/>
  <c r="AY31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Y17" i="1"/>
  <c r="AY16" i="1"/>
  <c r="AY15" i="1"/>
  <c r="AY14" i="1"/>
  <c r="AY13" i="1"/>
  <c r="AY12" i="1"/>
  <c r="AY11" i="1"/>
  <c r="AY10" i="1"/>
  <c r="AT32" i="1"/>
  <c r="AT31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Q32" i="1"/>
  <c r="AQ31" i="1"/>
  <c r="AQ29" i="1"/>
  <c r="AQ28" i="1"/>
  <c r="AQ27" i="1"/>
  <c r="AQ26" i="1"/>
  <c r="AQ25" i="1"/>
  <c r="AQ24" i="1"/>
  <c r="AQ23" i="1"/>
  <c r="AQ22" i="1"/>
  <c r="AQ21" i="1"/>
  <c r="AQ20" i="1"/>
  <c r="AQ19" i="1"/>
  <c r="AQ18" i="1"/>
  <c r="AQ17" i="1"/>
  <c r="AQ16" i="1"/>
  <c r="AQ15" i="1"/>
  <c r="AQ14" i="1"/>
  <c r="AQ13" i="1"/>
  <c r="AQ12" i="1"/>
  <c r="AQ11" i="1"/>
  <c r="AQ10" i="1"/>
  <c r="AI33" i="1"/>
  <c r="AH33" i="1"/>
  <c r="AC33" i="1"/>
  <c r="AB33" i="1"/>
  <c r="Z33" i="1"/>
  <c r="Y33" i="1"/>
  <c r="W33" i="1"/>
  <c r="V33" i="1"/>
  <c r="U33" i="1"/>
  <c r="T33" i="1"/>
  <c r="P33" i="1"/>
  <c r="O33" i="1"/>
  <c r="M33" i="1"/>
  <c r="L33" i="1"/>
  <c r="I33" i="1"/>
  <c r="H33" i="1"/>
  <c r="F33" i="1"/>
  <c r="E33" i="1"/>
  <c r="AI30" i="1"/>
  <c r="AH30" i="1"/>
  <c r="AC30" i="1"/>
  <c r="AB30" i="1"/>
  <c r="Z30" i="1"/>
  <c r="Y30" i="1"/>
  <c r="W30" i="1"/>
  <c r="V30" i="1"/>
  <c r="U30" i="1"/>
  <c r="T30" i="1"/>
  <c r="P30" i="1"/>
  <c r="O30" i="1"/>
  <c r="M30" i="1"/>
  <c r="I30" i="1"/>
  <c r="H30" i="1"/>
  <c r="F30" i="1"/>
  <c r="E30" i="1"/>
  <c r="AJ32" i="1"/>
  <c r="AJ31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D32" i="1"/>
  <c r="AD31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A32" i="1"/>
  <c r="AA31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X32" i="1"/>
  <c r="X31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N31" i="1"/>
  <c r="N32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G32" i="1"/>
  <c r="G31" i="1"/>
  <c r="D32" i="1"/>
  <c r="D31" i="1"/>
  <c r="G29" i="1"/>
  <c r="G28" i="1"/>
  <c r="G27" i="1"/>
  <c r="G26" i="1"/>
  <c r="G25" i="1"/>
  <c r="G24" i="1"/>
  <c r="G21" i="1"/>
  <c r="G20" i="1"/>
  <c r="G19" i="1"/>
  <c r="G18" i="1"/>
  <c r="G17" i="1"/>
  <c r="G16" i="1"/>
  <c r="G15" i="1"/>
  <c r="G14" i="1"/>
  <c r="G13" i="1"/>
  <c r="G12" i="1"/>
  <c r="G11" i="1"/>
  <c r="G10" i="1"/>
  <c r="D11" i="1"/>
  <c r="D12" i="1"/>
  <c r="D13" i="1"/>
  <c r="D14" i="1"/>
  <c r="D15" i="1"/>
  <c r="D16" i="1"/>
  <c r="D17" i="1"/>
  <c r="D18" i="1"/>
  <c r="D19" i="1"/>
  <c r="D20" i="1"/>
  <c r="D21" i="1"/>
  <c r="D23" i="1"/>
  <c r="D24" i="1"/>
  <c r="D25" i="1"/>
  <c r="D26" i="1"/>
  <c r="D27" i="1"/>
  <c r="D28" i="1"/>
  <c r="D29" i="1"/>
  <c r="C27" i="70"/>
  <c r="BR12" i="53"/>
  <c r="BQ12" i="53"/>
  <c r="BP12" i="53"/>
  <c r="BO12" i="53"/>
  <c r="BN12" i="53"/>
  <c r="BM12" i="53"/>
  <c r="BJ12" i="53"/>
  <c r="BI12" i="53"/>
  <c r="BH12" i="53"/>
  <c r="BG12" i="53"/>
  <c r="BF12" i="53"/>
  <c r="BD12" i="53"/>
  <c r="BC12" i="53"/>
  <c r="BE12" i="53"/>
  <c r="AW12" i="53"/>
  <c r="AV12" i="53"/>
  <c r="AQ12" i="53"/>
  <c r="AP12" i="53"/>
  <c r="AN12" i="53"/>
  <c r="AM12" i="53"/>
  <c r="AK12" i="53"/>
  <c r="AJ12" i="53"/>
  <c r="C38" i="70" s="1"/>
  <c r="E38" i="70" s="1"/>
  <c r="G38" i="70" s="1"/>
  <c r="AH12" i="53"/>
  <c r="AG12" i="53"/>
  <c r="P12" i="53"/>
  <c r="O12" i="53"/>
  <c r="AB12" i="53"/>
  <c r="AA12" i="53"/>
  <c r="Y12" i="53"/>
  <c r="X12" i="53"/>
  <c r="V12" i="53"/>
  <c r="U12" i="53"/>
  <c r="E12" i="53"/>
  <c r="F12" i="53"/>
  <c r="G12" i="53"/>
  <c r="H12" i="53"/>
  <c r="N12" i="53"/>
  <c r="R12" i="53"/>
  <c r="S12" i="53"/>
  <c r="D12" i="53"/>
  <c r="AL11" i="53"/>
  <c r="AO11" i="53"/>
  <c r="AX11" i="53"/>
  <c r="AR11" i="53"/>
  <c r="AI11" i="53"/>
  <c r="Q11" i="53"/>
  <c r="AC11" i="53"/>
  <c r="Z11" i="53"/>
  <c r="W11" i="53"/>
  <c r="N33" i="1" l="1"/>
  <c r="AQ33" i="1"/>
  <c r="DR10" i="1"/>
  <c r="DA10" i="1"/>
  <c r="AR12" i="53"/>
  <c r="DB22" i="1"/>
  <c r="DE22" i="1"/>
  <c r="BE33" i="1"/>
  <c r="AV10" i="1"/>
  <c r="S10" i="1"/>
  <c r="GC10" i="1"/>
  <c r="X33" i="1"/>
  <c r="AX12" i="53"/>
  <c r="BL12" i="53"/>
  <c r="C36" i="70"/>
  <c r="E36" i="70" s="1"/>
  <c r="H36" i="70" s="1"/>
  <c r="E27" i="70"/>
  <c r="C29" i="70"/>
  <c r="E29" i="70" s="1"/>
  <c r="H29" i="70" s="1"/>
  <c r="BB30" i="1"/>
  <c r="AL12" i="53"/>
  <c r="DB10" i="1"/>
  <c r="DE10" i="1"/>
  <c r="DD10" i="1"/>
  <c r="BV10" i="1"/>
  <c r="AT30" i="1"/>
  <c r="AD30" i="1"/>
  <c r="AA30" i="1"/>
  <c r="CA30" i="1"/>
  <c r="X30" i="1"/>
  <c r="AA33" i="1"/>
  <c r="AD33" i="1"/>
  <c r="AT33" i="1"/>
  <c r="AY33" i="1"/>
  <c r="AZ34" i="1"/>
  <c r="BW30" i="1"/>
  <c r="AU29" i="1"/>
  <c r="R29" i="1"/>
  <c r="AU27" i="1"/>
  <c r="AU36" i="1" s="1"/>
  <c r="R27" i="1"/>
  <c r="R36" i="1" s="1"/>
  <c r="AU25" i="1"/>
  <c r="R25" i="1"/>
  <c r="AU23" i="1"/>
  <c r="R23" i="1"/>
  <c r="AU21" i="1"/>
  <c r="R21" i="1"/>
  <c r="AU19" i="1"/>
  <c r="R19" i="1"/>
  <c r="AU17" i="1"/>
  <c r="R17" i="1"/>
  <c r="AU15" i="1"/>
  <c r="R15" i="1"/>
  <c r="AU13" i="1"/>
  <c r="R13" i="1"/>
  <c r="AU11" i="1"/>
  <c r="R11" i="1"/>
  <c r="AU32" i="1"/>
  <c r="R32" i="1"/>
  <c r="AV32" i="1"/>
  <c r="S32" i="1"/>
  <c r="GC32" i="1"/>
  <c r="AU28" i="1"/>
  <c r="R28" i="1"/>
  <c r="AU26" i="1"/>
  <c r="R26" i="1"/>
  <c r="AU24" i="1"/>
  <c r="R24" i="1"/>
  <c r="AU22" i="1"/>
  <c r="R22" i="1"/>
  <c r="AU20" i="1"/>
  <c r="R20" i="1"/>
  <c r="AU18" i="1"/>
  <c r="R18" i="1"/>
  <c r="AU16" i="1"/>
  <c r="R16" i="1"/>
  <c r="AU14" i="1"/>
  <c r="R14" i="1"/>
  <c r="AU12" i="1"/>
  <c r="R12" i="1"/>
  <c r="BY10" i="1"/>
  <c r="AU31" i="1"/>
  <c r="R31" i="1"/>
  <c r="AV31" i="1"/>
  <c r="S31" i="1"/>
  <c r="GC31" i="1"/>
  <c r="BX30" i="1"/>
  <c r="D33" i="1"/>
  <c r="AU33" i="1" s="1"/>
  <c r="E34" i="1"/>
  <c r="T34" i="1"/>
  <c r="N30" i="1"/>
  <c r="D30" i="1"/>
  <c r="F34" i="1"/>
  <c r="AJ33" i="1"/>
  <c r="AQ30" i="1"/>
  <c r="BB33" i="1"/>
  <c r="BH30" i="1"/>
  <c r="BH33" i="1"/>
  <c r="BK33" i="1"/>
  <c r="AC12" i="53"/>
  <c r="AO12" i="53"/>
  <c r="AI12" i="53"/>
  <c r="Q12" i="53"/>
  <c r="Z12" i="53"/>
  <c r="T12" i="53"/>
  <c r="W12" i="53"/>
  <c r="T11" i="53"/>
  <c r="BA34" i="1"/>
  <c r="AX34" i="1"/>
  <c r="AS34" i="1"/>
  <c r="GS12" i="1"/>
  <c r="DS12" i="1"/>
  <c r="DB12" i="1"/>
  <c r="GS14" i="1"/>
  <c r="DS14" i="1"/>
  <c r="DB14" i="1"/>
  <c r="GS16" i="1"/>
  <c r="DS16" i="1"/>
  <c r="DB16" i="1"/>
  <c r="GS18" i="1"/>
  <c r="DS18" i="1"/>
  <c r="DB18" i="1"/>
  <c r="GS20" i="1"/>
  <c r="DS20" i="1"/>
  <c r="DB20" i="1"/>
  <c r="GS22" i="1"/>
  <c r="DS22" i="1"/>
  <c r="GS24" i="1"/>
  <c r="DS24" i="1"/>
  <c r="DB24" i="1"/>
  <c r="GS26" i="1"/>
  <c r="DS26" i="1"/>
  <c r="GS11" i="1"/>
  <c r="DB11" i="1"/>
  <c r="DS11" i="1"/>
  <c r="GS13" i="1"/>
  <c r="DB13" i="1"/>
  <c r="DS13" i="1"/>
  <c r="GS15" i="1"/>
  <c r="DB15" i="1"/>
  <c r="GS17" i="1"/>
  <c r="DB17" i="1"/>
  <c r="DS17" i="1"/>
  <c r="GS19" i="1"/>
  <c r="DB19" i="1"/>
  <c r="DS19" i="1"/>
  <c r="GS21" i="1"/>
  <c r="DB21" i="1"/>
  <c r="DS21" i="1"/>
  <c r="GS23" i="1"/>
  <c r="DB23" i="1"/>
  <c r="DS23" i="1"/>
  <c r="GS25" i="1"/>
  <c r="DB25" i="1"/>
  <c r="DS25" i="1"/>
  <c r="GS27" i="1"/>
  <c r="DB27" i="1"/>
  <c r="DS27" i="1"/>
  <c r="GS29" i="1"/>
  <c r="DB29" i="1"/>
  <c r="DS29" i="1"/>
  <c r="BV28" i="1"/>
  <c r="DR28" i="1"/>
  <c r="DA28" i="1"/>
  <c r="BV26" i="1"/>
  <c r="DR26" i="1"/>
  <c r="BV24" i="1"/>
  <c r="DR24" i="1"/>
  <c r="DA24" i="1"/>
  <c r="BV22" i="1"/>
  <c r="DR22" i="1"/>
  <c r="DA22" i="1"/>
  <c r="BV20" i="1"/>
  <c r="DR20" i="1"/>
  <c r="DA20" i="1"/>
  <c r="BV18" i="1"/>
  <c r="DR18" i="1"/>
  <c r="DA18" i="1"/>
  <c r="BV16" i="1"/>
  <c r="DR16" i="1"/>
  <c r="DA16" i="1"/>
  <c r="BV14" i="1"/>
  <c r="DR14" i="1"/>
  <c r="DA14" i="1"/>
  <c r="BV12" i="1"/>
  <c r="DR12" i="1"/>
  <c r="DA12" i="1"/>
  <c r="BP30" i="1"/>
  <c r="BV29" i="1"/>
  <c r="DR29" i="1"/>
  <c r="DA29" i="1"/>
  <c r="BV27" i="1"/>
  <c r="DR27" i="1"/>
  <c r="DR36" i="1" s="1"/>
  <c r="BV25" i="1"/>
  <c r="DR25" i="1"/>
  <c r="DA25" i="1"/>
  <c r="BV23" i="1"/>
  <c r="DR23" i="1"/>
  <c r="DA23" i="1"/>
  <c r="BV21" i="1"/>
  <c r="DR21" i="1"/>
  <c r="DA21" i="1"/>
  <c r="BV19" i="1"/>
  <c r="DR19" i="1"/>
  <c r="DA19" i="1"/>
  <c r="BV17" i="1"/>
  <c r="DR17" i="1"/>
  <c r="DA17" i="1"/>
  <c r="BV15" i="1"/>
  <c r="DA15" i="1"/>
  <c r="BV13" i="1"/>
  <c r="DR13" i="1"/>
  <c r="DA13" i="1"/>
  <c r="BV11" i="1"/>
  <c r="DR11" i="1"/>
  <c r="DA11" i="1"/>
  <c r="BK30" i="1"/>
  <c r="BJ34" i="1"/>
  <c r="BI34" i="1"/>
  <c r="BG34" i="1"/>
  <c r="BF34" i="1"/>
  <c r="BC34" i="1"/>
  <c r="AW34" i="1"/>
  <c r="AR34" i="1"/>
  <c r="AP34" i="1"/>
  <c r="AO34" i="1"/>
  <c r="AI34" i="1"/>
  <c r="AJ30" i="1"/>
  <c r="AH34" i="1"/>
  <c r="AC34" i="1"/>
  <c r="AB34" i="1"/>
  <c r="Z34" i="1"/>
  <c r="Y34" i="1"/>
  <c r="W34" i="1"/>
  <c r="V34" i="1"/>
  <c r="U34" i="1"/>
  <c r="P34" i="1"/>
  <c r="O34" i="1"/>
  <c r="M34" i="1"/>
  <c r="L34" i="1"/>
  <c r="AV11" i="1"/>
  <c r="GC11" i="1"/>
  <c r="S11" i="1"/>
  <c r="BY11" i="1"/>
  <c r="AV13" i="1"/>
  <c r="GC13" i="1"/>
  <c r="S13" i="1"/>
  <c r="BY13" i="1"/>
  <c r="AV15" i="1"/>
  <c r="GC15" i="1"/>
  <c r="S15" i="1"/>
  <c r="BY15" i="1"/>
  <c r="AV17" i="1"/>
  <c r="GC17" i="1"/>
  <c r="S17" i="1"/>
  <c r="BY17" i="1"/>
  <c r="AV19" i="1"/>
  <c r="GC19" i="1"/>
  <c r="S19" i="1"/>
  <c r="BY19" i="1"/>
  <c r="AV21" i="1"/>
  <c r="GC21" i="1"/>
  <c r="S21" i="1"/>
  <c r="BY21" i="1"/>
  <c r="AV23" i="1"/>
  <c r="GC23" i="1"/>
  <c r="S23" i="1"/>
  <c r="BY23" i="1"/>
  <c r="AV25" i="1"/>
  <c r="GC25" i="1"/>
  <c r="S25" i="1"/>
  <c r="BY25" i="1"/>
  <c r="AV27" i="1"/>
  <c r="GC27" i="1"/>
  <c r="S27" i="1"/>
  <c r="BY27" i="1"/>
  <c r="AV29" i="1"/>
  <c r="GC29" i="1"/>
  <c r="S29" i="1"/>
  <c r="BY29" i="1"/>
  <c r="H34" i="1"/>
  <c r="AV12" i="1"/>
  <c r="GC12" i="1"/>
  <c r="S12" i="1"/>
  <c r="BY12" i="1"/>
  <c r="AV14" i="1"/>
  <c r="GC14" i="1"/>
  <c r="S14" i="1"/>
  <c r="BY14" i="1"/>
  <c r="AV16" i="1"/>
  <c r="GC16" i="1"/>
  <c r="S16" i="1"/>
  <c r="BY16" i="1"/>
  <c r="AV18" i="1"/>
  <c r="GC18" i="1"/>
  <c r="S18" i="1"/>
  <c r="BY18" i="1"/>
  <c r="AV20" i="1"/>
  <c r="GC20" i="1"/>
  <c r="S20" i="1"/>
  <c r="BY20" i="1"/>
  <c r="AV22" i="1"/>
  <c r="GC22" i="1"/>
  <c r="S22" i="1"/>
  <c r="BY22" i="1"/>
  <c r="AV24" i="1"/>
  <c r="GC24" i="1"/>
  <c r="S24" i="1"/>
  <c r="BY24" i="1"/>
  <c r="AV26" i="1"/>
  <c r="GC26" i="1"/>
  <c r="S26" i="1"/>
  <c r="BY26" i="1"/>
  <c r="AV28" i="1"/>
  <c r="GC28" i="1"/>
  <c r="S28" i="1"/>
  <c r="I34" i="1"/>
  <c r="R33" i="1" l="1"/>
  <c r="DT19" i="1"/>
  <c r="CB26" i="1"/>
  <c r="CB22" i="1"/>
  <c r="CB18" i="1"/>
  <c r="CB14" i="1"/>
  <c r="CD30" i="1"/>
  <c r="CB27" i="1"/>
  <c r="DT14" i="1"/>
  <c r="BV30" i="1"/>
  <c r="DT24" i="1"/>
  <c r="CB10" i="1"/>
  <c r="DT18" i="1"/>
  <c r="DT22" i="1"/>
  <c r="DT16" i="1"/>
  <c r="DT26" i="1"/>
  <c r="C31" i="70"/>
  <c r="DT15" i="1"/>
  <c r="CB23" i="1"/>
  <c r="DR34" i="1"/>
  <c r="D34" i="1"/>
  <c r="R34" i="1" s="1"/>
  <c r="CB24" i="1"/>
  <c r="CB20" i="1"/>
  <c r="CB16" i="1"/>
  <c r="CB12" i="1"/>
  <c r="CB29" i="1"/>
  <c r="CB25" i="1"/>
  <c r="CB21" i="1"/>
  <c r="CB17" i="1"/>
  <c r="CB13" i="1"/>
  <c r="DC10" i="1"/>
  <c r="CB19" i="1"/>
  <c r="CB15" i="1"/>
  <c r="CB11" i="1"/>
  <c r="DT23" i="1"/>
  <c r="DT27" i="1"/>
  <c r="AU30" i="1"/>
  <c r="R30" i="1"/>
  <c r="DT20" i="1"/>
  <c r="DT12" i="1"/>
  <c r="DT17" i="1"/>
  <c r="DT13" i="1"/>
  <c r="DT11" i="1"/>
  <c r="DT21" i="1"/>
  <c r="DT25" i="1"/>
  <c r="DT29" i="1"/>
  <c r="DR30" i="1"/>
  <c r="DA30" i="1"/>
  <c r="AU34" i="1" l="1"/>
  <c r="C33" i="70"/>
  <c r="E33" i="70" s="1"/>
  <c r="G33" i="70" s="1"/>
  <c r="E31" i="70"/>
  <c r="BZ28" i="1" l="1"/>
  <c r="CC28" i="1" s="1"/>
  <c r="BT30" i="1"/>
  <c r="BS28" i="1"/>
  <c r="P9" i="15"/>
  <c r="AA8" i="15"/>
  <c r="X8" i="15"/>
  <c r="U8" i="15"/>
  <c r="R8" i="15"/>
  <c r="O8" i="15"/>
  <c r="DS28" i="1" l="1"/>
  <c r="DT28" i="1" s="1"/>
  <c r="BS30" i="1"/>
  <c r="GS28" i="1"/>
  <c r="DB28" i="1"/>
  <c r="BY28" i="1"/>
  <c r="CB28" i="1" s="1"/>
  <c r="BZ30" i="1"/>
  <c r="CC30" i="1" s="1"/>
  <c r="ED34" i="1"/>
  <c r="GS34" i="1" l="1"/>
  <c r="GS30" i="1"/>
  <c r="DQ34" i="1"/>
  <c r="AF9" i="15" l="1"/>
  <c r="AE9" i="15"/>
  <c r="AD9" i="15"/>
  <c r="AC9" i="15"/>
  <c r="AB9" i="15"/>
  <c r="Z9" i="15"/>
  <c r="Y9" i="15"/>
  <c r="W9" i="15"/>
  <c r="V9" i="15"/>
  <c r="T9" i="15"/>
  <c r="S9" i="15"/>
  <c r="Q9" i="15"/>
  <c r="N9" i="15"/>
  <c r="M9" i="15"/>
  <c r="C43" i="70" s="1"/>
  <c r="E43" i="70" s="1"/>
  <c r="G43" i="70" s="1"/>
  <c r="G44" i="70" s="1"/>
  <c r="G50" i="70" s="1"/>
  <c r="E9" i="15"/>
  <c r="F9" i="15"/>
  <c r="G9" i="15"/>
  <c r="H9" i="15"/>
  <c r="I9" i="15"/>
  <c r="J9" i="15"/>
  <c r="K9" i="15"/>
  <c r="L9" i="15"/>
  <c r="D9" i="15"/>
  <c r="C41" i="70" l="1"/>
  <c r="E41" i="70" s="1"/>
  <c r="H41" i="70" s="1"/>
  <c r="H44" i="70" s="1"/>
  <c r="H50" i="70" s="1"/>
  <c r="O9" i="15"/>
  <c r="AT34" i="1" l="1"/>
  <c r="FD33" i="1" l="1"/>
  <c r="FF33" i="1" s="1"/>
  <c r="DC11" i="1"/>
  <c r="BD30" i="1"/>
  <c r="Q32" i="1"/>
  <c r="Q31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FD34" i="1" l="1"/>
  <c r="FF34" i="1" s="1"/>
  <c r="BE30" i="1"/>
  <c r="BD34" i="1"/>
  <c r="EE34" i="1"/>
  <c r="FO34" i="1"/>
  <c r="FT33" i="1"/>
  <c r="FW33" i="1"/>
  <c r="Q30" i="1"/>
  <c r="G30" i="1"/>
  <c r="Q33" i="1"/>
  <c r="AA34" i="1"/>
  <c r="X34" i="1"/>
  <c r="AD34" i="1"/>
  <c r="AJ34" i="1"/>
  <c r="EV34" i="1"/>
  <c r="EY34" i="1"/>
  <c r="DF10" i="1" l="1"/>
  <c r="AV30" i="1"/>
  <c r="GC30" i="1"/>
  <c r="S30" i="1"/>
  <c r="BY30" i="1"/>
  <c r="CB30" i="1" s="1"/>
  <c r="FL34" i="1"/>
  <c r="EQ34" i="1"/>
  <c r="EN34" i="1"/>
  <c r="EA34" i="1"/>
  <c r="CZ34" i="1"/>
  <c r="CW34" i="1"/>
  <c r="BK34" i="1"/>
  <c r="BH34" i="1"/>
  <c r="N34" i="1"/>
  <c r="Q34" i="1"/>
  <c r="AY34" i="1" l="1"/>
  <c r="AQ34" i="1"/>
  <c r="CR33" i="1" l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7" i="1"/>
  <c r="DC28" i="1"/>
  <c r="DC29" i="1"/>
  <c r="DD29" i="1" l="1"/>
  <c r="DE29" i="1"/>
  <c r="G33" i="1"/>
  <c r="DD25" i="1"/>
  <c r="DD21" i="1"/>
  <c r="X9" i="15"/>
  <c r="AA9" i="15"/>
  <c r="R9" i="15"/>
  <c r="U9" i="15"/>
  <c r="DE28" i="1"/>
  <c r="DE27" i="1"/>
  <c r="DE26" i="1"/>
  <c r="DE25" i="1"/>
  <c r="DE24" i="1"/>
  <c r="DE23" i="1"/>
  <c r="DE21" i="1"/>
  <c r="DE20" i="1"/>
  <c r="DE19" i="1"/>
  <c r="DE18" i="1"/>
  <c r="DE13" i="1"/>
  <c r="DE11" i="1"/>
  <c r="DD28" i="1"/>
  <c r="DD27" i="1"/>
  <c r="DD36" i="1" s="1"/>
  <c r="DD26" i="1"/>
  <c r="DD24" i="1"/>
  <c r="DD23" i="1"/>
  <c r="DD22" i="1"/>
  <c r="DF22" i="1" s="1"/>
  <c r="DD20" i="1"/>
  <c r="DD19" i="1"/>
  <c r="DD18" i="1"/>
  <c r="DD17" i="1"/>
  <c r="DD16" i="1"/>
  <c r="DD15" i="1"/>
  <c r="DD14" i="1"/>
  <c r="DD13" i="1"/>
  <c r="DD12" i="1"/>
  <c r="CS33" i="1"/>
  <c r="BE34" i="1"/>
  <c r="DD30" i="1"/>
  <c r="DF27" i="1" l="1"/>
  <c r="CT33" i="1"/>
  <c r="DF19" i="1"/>
  <c r="DF24" i="1"/>
  <c r="DF23" i="1"/>
  <c r="GC33" i="1"/>
  <c r="S33" i="1"/>
  <c r="AV33" i="1"/>
  <c r="DF21" i="1"/>
  <c r="DF13" i="1"/>
  <c r="DF11" i="1"/>
  <c r="DF18" i="1"/>
  <c r="DF20" i="1"/>
  <c r="DF26" i="1"/>
  <c r="DF28" i="1"/>
  <c r="DF25" i="1"/>
  <c r="DF29" i="1"/>
  <c r="FI34" i="1"/>
  <c r="BB34" i="1"/>
  <c r="CR34" i="1"/>
  <c r="DA34" i="1" s="1"/>
  <c r="G34" i="1"/>
  <c r="S34" i="1" s="1"/>
  <c r="GC34" i="1" l="1"/>
  <c r="AV34" i="1"/>
  <c r="DD34" i="1"/>
  <c r="FW30" i="1" l="1"/>
  <c r="EM34" i="1" l="1"/>
  <c r="FW34" i="1"/>
  <c r="DN10" i="1"/>
  <c r="FT10" i="1"/>
  <c r="EP10" i="1"/>
  <c r="DM30" i="1"/>
  <c r="DN30" i="1" s="1"/>
  <c r="EG10" i="1"/>
  <c r="DS10" i="1"/>
  <c r="DT10" i="1" s="1"/>
  <c r="DS30" i="1" l="1"/>
  <c r="DT30" i="1" s="1"/>
  <c r="EO30" i="1"/>
  <c r="EP30" i="1" s="1"/>
  <c r="DM34" i="1"/>
  <c r="GU30" i="1"/>
  <c r="FS30" i="1"/>
  <c r="FT30" i="1" s="1"/>
  <c r="DN34" i="1" l="1"/>
  <c r="FS34" i="1"/>
  <c r="FT34" i="1" s="1"/>
  <c r="DS34" i="1"/>
  <c r="DT34" i="1" s="1"/>
  <c r="GU34" i="1"/>
  <c r="EO34" i="1"/>
  <c r="EP34" i="1" s="1"/>
  <c r="ER17" i="1"/>
  <c r="ES17" i="1" s="1"/>
  <c r="EF17" i="1"/>
  <c r="EG17" i="1" s="1"/>
  <c r="DE17" i="1"/>
  <c r="DF17" i="1" s="1"/>
  <c r="CK17" i="1"/>
  <c r="CK15" i="1"/>
  <c r="CQ13" i="1"/>
  <c r="CK12" i="1"/>
  <c r="CQ12" i="1"/>
  <c r="CP30" i="1"/>
  <c r="CQ30" i="1" s="1"/>
  <c r="CQ15" i="1"/>
  <c r="CQ14" i="1"/>
  <c r="CK14" i="1"/>
  <c r="CQ16" i="1"/>
  <c r="CK16" i="1"/>
  <c r="EF14" i="1" l="1"/>
  <c r="EG14" i="1" s="1"/>
  <c r="CN13" i="1"/>
  <c r="CM30" i="1"/>
  <c r="CM34" i="1" s="1"/>
  <c r="CN34" i="1" s="1"/>
  <c r="CP34" i="1"/>
  <c r="CQ34" i="1" s="1"/>
  <c r="CJ30" i="1"/>
  <c r="EF16" i="1"/>
  <c r="EG16" i="1" s="1"/>
  <c r="EF12" i="1"/>
  <c r="EG12" i="1" s="1"/>
  <c r="ER16" i="1"/>
  <c r="ES16" i="1" s="1"/>
  <c r="ER14" i="1"/>
  <c r="ES14" i="1" s="1"/>
  <c r="DE12" i="1"/>
  <c r="DF12" i="1" s="1"/>
  <c r="DF14" i="1"/>
  <c r="DE16" i="1"/>
  <c r="DF16" i="1" s="1"/>
  <c r="ER12" i="1"/>
  <c r="ES12" i="1" s="1"/>
  <c r="EF15" i="1"/>
  <c r="EG15" i="1" s="1"/>
  <c r="ER15" i="1"/>
  <c r="ES15" i="1" s="1"/>
  <c r="DE15" i="1"/>
  <c r="DF15" i="1" s="1"/>
  <c r="CN30" i="1" l="1"/>
  <c r="EF30" i="1"/>
  <c r="EG30" i="1" s="1"/>
  <c r="CK30" i="1"/>
  <c r="DE30" i="1"/>
  <c r="DF30" i="1" s="1"/>
  <c r="CJ34" i="1"/>
  <c r="ER30" i="1"/>
  <c r="ES30" i="1" s="1"/>
  <c r="CK34" i="1" l="1"/>
  <c r="DE34" i="1"/>
  <c r="DF34" i="1" s="1"/>
  <c r="ER34" i="1"/>
  <c r="ES34" i="1" s="1"/>
  <c r="EF34" i="1"/>
  <c r="EG34" i="1" s="1"/>
  <c r="DB26" i="1"/>
  <c r="DC26" i="1" s="1"/>
  <c r="CT26" i="1"/>
  <c r="CS30" i="1"/>
  <c r="CT30" i="1" s="1"/>
  <c r="CS34" i="1" l="1"/>
  <c r="DB30" i="1"/>
  <c r="DC30" i="1" s="1"/>
  <c r="DB34" i="1" l="1"/>
  <c r="DC34" i="1" s="1"/>
  <c r="CT34" i="1"/>
  <c r="AP24" i="84"/>
  <c r="AS24" i="84" s="1"/>
  <c r="AQ30" i="84"/>
  <c r="AQ38" i="84" s="1"/>
  <c r="AP23" i="84"/>
  <c r="AP30" i="84" s="1"/>
  <c r="AS30" i="84" s="1"/>
  <c r="AS23" i="84" l="1"/>
  <c r="AP38" i="84"/>
  <c r="AS38" i="84" s="1"/>
</calcChain>
</file>

<file path=xl/comments1.xml><?xml version="1.0" encoding="utf-8"?>
<comments xmlns="http://schemas.openxmlformats.org/spreadsheetml/2006/main">
  <authors>
    <author>Уральцева Наталья Аркадьевна</author>
  </authors>
  <commentList>
    <comment ref="F27" authorId="0">
      <text>
        <r>
          <rPr>
            <sz val="8"/>
            <color indexed="81"/>
            <rFont val="Tahoma"/>
            <family val="2"/>
            <charset val="204"/>
          </rPr>
          <t xml:space="preserve">
вместе со сторонними</t>
        </r>
      </text>
    </comment>
  </commentList>
</comments>
</file>

<file path=xl/sharedStrings.xml><?xml version="1.0" encoding="utf-8"?>
<sst xmlns="http://schemas.openxmlformats.org/spreadsheetml/2006/main" count="2574" uniqueCount="575">
  <si>
    <t>Итого:</t>
  </si>
  <si>
    <t>Всего:</t>
  </si>
  <si>
    <t>Александровский</t>
  </si>
  <si>
    <t>Бакчарский</t>
  </si>
  <si>
    <t>Верхнекетский</t>
  </si>
  <si>
    <t>Зырянский</t>
  </si>
  <si>
    <t>Каргасокский</t>
  </si>
  <si>
    <t>Кожевниковский</t>
  </si>
  <si>
    <t>Кривошеинский</t>
  </si>
  <si>
    <t>Молчановский</t>
  </si>
  <si>
    <t>Парабельский</t>
  </si>
  <si>
    <t>Первомайский</t>
  </si>
  <si>
    <t>Тегульдетский</t>
  </si>
  <si>
    <t>Томский</t>
  </si>
  <si>
    <t>Чаинский</t>
  </si>
  <si>
    <t>Шегарский</t>
  </si>
  <si>
    <t>г.Стрежевой</t>
  </si>
  <si>
    <t>г.Кедровый</t>
  </si>
  <si>
    <t>N п/п</t>
  </si>
  <si>
    <t>Наименование районов и городов</t>
  </si>
  <si>
    <t>Код стр.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</si>
  <si>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</si>
  <si>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</si>
  <si>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</si>
  <si>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</si>
  <si>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</si>
  <si>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</si>
  <si>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</si>
  <si>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</si>
  <si>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</si>
  <si>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</si>
  <si>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</si>
  <si>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</si>
  <si>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</si>
  <si>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</si>
  <si>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</si>
  <si>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</si>
  <si>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</si>
  <si>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</si>
  <si>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</si>
  <si>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</si>
  <si>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</si>
  <si>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</si>
  <si>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</si>
  <si>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</si>
  <si>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Всего</t>
  </si>
  <si>
    <t>Город</t>
  </si>
  <si>
    <t>Село</t>
  </si>
  <si>
    <t>отк.</t>
  </si>
  <si>
    <t>Место среди районов</t>
  </si>
  <si>
    <t>Среднее количество населения на одну библиотеку в муниципальных образованиях (тыс.чел.)</t>
  </si>
  <si>
    <t>Читаемость</t>
  </si>
  <si>
    <t>в том числе</t>
  </si>
  <si>
    <t>Российско-немецкий Дом</t>
  </si>
  <si>
    <t>% зданий в неудовлетворит. состоянии</t>
  </si>
  <si>
    <t>Наименование</t>
  </si>
  <si>
    <t>Колпашевский краеведческий музей</t>
  </si>
  <si>
    <t>Асиновский краеведческий музей</t>
  </si>
  <si>
    <t>Каргасокский музей искусств народов Севера</t>
  </si>
  <si>
    <t>Чаинская картинная галерея</t>
  </si>
  <si>
    <t>а)</t>
  </si>
  <si>
    <t>б)</t>
  </si>
  <si>
    <t>в)</t>
  </si>
  <si>
    <t>г)</t>
  </si>
  <si>
    <t>2.</t>
  </si>
  <si>
    <t>1.</t>
  </si>
  <si>
    <t>3.</t>
  </si>
  <si>
    <t>Место среди музе-ев</t>
  </si>
  <si>
    <t>Персонал музеев</t>
  </si>
  <si>
    <t>из них</t>
  </si>
  <si>
    <t>Фортепиано</t>
  </si>
  <si>
    <t>Народные инструменты</t>
  </si>
  <si>
    <t>Прочие</t>
  </si>
  <si>
    <t>Областной театр драмы</t>
  </si>
  <si>
    <t>Областной театр юного зрителя</t>
  </si>
  <si>
    <t>Областная государственная филармония</t>
  </si>
  <si>
    <t>из них на мероприятиях для детей</t>
  </si>
  <si>
    <t>Всего по учебным заведениям</t>
  </si>
  <si>
    <t>Очная форма обучения</t>
  </si>
  <si>
    <t>Заочная форма обучения</t>
  </si>
  <si>
    <t>Подано заявлений</t>
  </si>
  <si>
    <t>Всего принято</t>
  </si>
  <si>
    <t>Итого обучаются на всех курсах</t>
  </si>
  <si>
    <t>Выбыло студентов за отчетный год</t>
  </si>
  <si>
    <t>ф</t>
  </si>
  <si>
    <t>Обращаемость</t>
  </si>
  <si>
    <t>Количество помещений (зданий) - всего, ед.</t>
  </si>
  <si>
    <t>всего</t>
  </si>
  <si>
    <t>№ п/п</t>
  </si>
  <si>
    <t>Всего обучено</t>
  </si>
  <si>
    <t>в том числе:</t>
  </si>
  <si>
    <t>из них преподаватели учреждений:</t>
  </si>
  <si>
    <t>специалисты, всего</t>
  </si>
  <si>
    <t>из них специалисты:</t>
  </si>
  <si>
    <t>среднего профессионального образования</t>
  </si>
  <si>
    <t>музеев</t>
  </si>
  <si>
    <t>библиотек</t>
  </si>
  <si>
    <t>прочие</t>
  </si>
  <si>
    <t>Курсы повышения квалификации</t>
  </si>
  <si>
    <t>Профессиональная переподготовка</t>
  </si>
  <si>
    <t>4.</t>
  </si>
  <si>
    <t>библиотеки</t>
  </si>
  <si>
    <t>ВСЕГО</t>
  </si>
  <si>
    <t>ВСЕГО:</t>
  </si>
  <si>
    <t xml:space="preserve">Наименование </t>
  </si>
  <si>
    <t>из общей суммы поступлений</t>
  </si>
  <si>
    <t>Израсходовано, всего</t>
  </si>
  <si>
    <t>% экскурсионного обслуживания посетителей</t>
  </si>
  <si>
    <t>Наименование учреждений</t>
  </si>
  <si>
    <t xml:space="preserve">Клубы </t>
  </si>
  <si>
    <t>Библиотеки</t>
  </si>
  <si>
    <t>ДМШ, ДШИ, ДХШ</t>
  </si>
  <si>
    <t>Театры</t>
  </si>
  <si>
    <t>Филармония</t>
  </si>
  <si>
    <t xml:space="preserve">Персонал библиотек </t>
  </si>
  <si>
    <t>Среднее количество населения на одно клубное учреждение в муниципальных образованиях (тыс.чел.)</t>
  </si>
  <si>
    <t xml:space="preserve">Персонал учреждений </t>
  </si>
  <si>
    <t>Дом искусств</t>
  </si>
  <si>
    <t>Очно-заочная форма обучения</t>
  </si>
  <si>
    <t>Северский природный парк (зоопарк)</t>
  </si>
  <si>
    <t>ЗАТО Северск</t>
  </si>
  <si>
    <t>1</t>
  </si>
  <si>
    <t>Итого ЗАТО Северск:</t>
  </si>
  <si>
    <t>дополнительного образования детей</t>
  </si>
  <si>
    <t>Нарымский музей политической ссылки</t>
  </si>
  <si>
    <t>5.</t>
  </si>
  <si>
    <t>6.</t>
  </si>
  <si>
    <t>7.</t>
  </si>
  <si>
    <t>8.</t>
  </si>
  <si>
    <t>9.</t>
  </si>
  <si>
    <t xml:space="preserve">г.Томск </t>
  </si>
  <si>
    <t>Другие регионы</t>
  </si>
  <si>
    <t>22</t>
  </si>
  <si>
    <t>Нагрузка на одного библиотечного работника</t>
  </si>
  <si>
    <t>Средний объем финанс. поступлений на 1 клуб</t>
  </si>
  <si>
    <t>из них штатных</t>
  </si>
  <si>
    <t>клубных учреждений</t>
  </si>
  <si>
    <t>г.Томск</t>
  </si>
  <si>
    <t>д)</t>
  </si>
  <si>
    <t>Томский областной художественный музей - всего (с филиалами)</t>
  </si>
  <si>
    <t>Северский природный парк (ЗАТО Северск)</t>
  </si>
  <si>
    <t xml:space="preserve">Сведения о деятельности зоопарка (зоосада)  </t>
  </si>
  <si>
    <t>Число посещений - всего, тыс.чел.</t>
  </si>
  <si>
    <t>Число экскурсий, ед.</t>
  </si>
  <si>
    <t>Число лекций, ед.</t>
  </si>
  <si>
    <t>Число слушателей на лекциях, чел.</t>
  </si>
  <si>
    <t>Численность животных на конец года, экз.</t>
  </si>
  <si>
    <t>Число зоопарков (зоосадов), ед.</t>
  </si>
  <si>
    <t>Число массовых мероприятий музея, ед.</t>
  </si>
  <si>
    <t>Численность работников - всего, чел.</t>
  </si>
  <si>
    <t>Общая площадь территории музея, га</t>
  </si>
  <si>
    <t>Общая площадь помещений (зданий) музея, кв.м.</t>
  </si>
  <si>
    <t>из нее</t>
  </si>
  <si>
    <t>Площадь и характеристика помещений музея</t>
  </si>
  <si>
    <t>Число выставок - всего, ед.</t>
  </si>
  <si>
    <t>Поступило за год, всего</t>
  </si>
  <si>
    <t>Среднее число посетителей на одном платном мероприятии, чел.</t>
  </si>
  <si>
    <t>Число зданий, ед.</t>
  </si>
  <si>
    <t>Среднее число участников в 1 формировании, чел.</t>
  </si>
  <si>
    <t>Численность постоянного населения на 1 января соотв. года</t>
  </si>
  <si>
    <t>В сред-нем на 1 библиотеку, тыс. руб.</t>
  </si>
  <si>
    <t>на 1 жителя, руб.</t>
  </si>
  <si>
    <t>на 1 читателя, руб.</t>
  </si>
  <si>
    <t>Поступило за год - всего, тыс. руб.</t>
  </si>
  <si>
    <t>% охвата населения библиотечным обслуживанием</t>
  </si>
  <si>
    <t>Выпуск специалистов - всего</t>
  </si>
  <si>
    <t>Количество финансовых средств</t>
  </si>
  <si>
    <t>Томский областной художественный музей                                      (1 гол. + 2 филиала)</t>
  </si>
  <si>
    <t>из них от мероприятий для детей</t>
  </si>
  <si>
    <t>из них преподаватели</t>
  </si>
  <si>
    <t>из числа преподавателей специалисты - с высшим образованием</t>
  </si>
  <si>
    <t>Центр по охране памятников</t>
  </si>
  <si>
    <t>Томский музыкальный колледж им. Э.В.Денисова</t>
  </si>
  <si>
    <t>Среднее число формирований на 1 учреждение, ед.</t>
  </si>
  <si>
    <t>выездные мероприятия</t>
  </si>
  <si>
    <t>на своей (своих) площадке(ах)</t>
  </si>
  <si>
    <t>Областной театр куклы и актера "Скоморох"</t>
  </si>
  <si>
    <t>из них имеют образование</t>
  </si>
  <si>
    <t xml:space="preserve">высшее </t>
  </si>
  <si>
    <t>ТОИУМЦКИ</t>
  </si>
  <si>
    <t>Губернаторский колледж социально-культурных технологий и инноваций</t>
  </si>
  <si>
    <t>зоопарк</t>
  </si>
  <si>
    <t>Учреждения среднего профессионального образования</t>
  </si>
  <si>
    <t>ТОДЮБ</t>
  </si>
  <si>
    <t>ТОУНБ им.А.С.Пушкина</t>
  </si>
  <si>
    <t>Томский областной краеведческий музей им.М.Б.Шатилова - всего (с филиалами)</t>
  </si>
  <si>
    <t>МБУ "Музей г.Северска"</t>
  </si>
  <si>
    <t>ТОКМ им.М.Б.Шатилова</t>
  </si>
  <si>
    <t>ТОХМ</t>
  </si>
  <si>
    <t>Томский областной краеведческий музей им.М.Б.Шатилова                                                                    (1 гол. + 4 филиала)</t>
  </si>
  <si>
    <t xml:space="preserve">индивидуальных </t>
  </si>
  <si>
    <t xml:space="preserve">экскурсионных </t>
  </si>
  <si>
    <t>КДУ</t>
  </si>
  <si>
    <t>Итого ОУ:</t>
  </si>
  <si>
    <t>среднее профессиональное</t>
  </si>
  <si>
    <t>высшее</t>
  </si>
  <si>
    <t>штатных</t>
  </si>
  <si>
    <t>работников, относящихся к основному персоналу</t>
  </si>
  <si>
    <t>Число пользователей, чел.</t>
  </si>
  <si>
    <t>Работа с пользователями</t>
  </si>
  <si>
    <t xml:space="preserve">среднее профессиональноое </t>
  </si>
  <si>
    <t>преподаватели образовательных учреждений профессионального образования, всего</t>
  </si>
  <si>
    <t>Асиновский</t>
  </si>
  <si>
    <t>Колпашевский</t>
  </si>
  <si>
    <t>% работников осн. перс. с высшим и ср.проф. образованием</t>
  </si>
  <si>
    <t>Архивы</t>
  </si>
  <si>
    <t>Сведения о результатах приема и выпуска студентов, по состоянию на 1 октября  (чел.)</t>
  </si>
  <si>
    <t xml:space="preserve">Общие сведения по библиотекам </t>
  </si>
  <si>
    <t>Число преподавателей в средних профессиональных учебных заведениях, по состоянию на 1 октября (чел.)</t>
  </si>
  <si>
    <t>Электронные ресурсы библиотек</t>
  </si>
  <si>
    <t>бюджетные ассигнования учредителя</t>
  </si>
  <si>
    <t>финансирование из бюджетов других уровней</t>
  </si>
  <si>
    <t>от сдачи имущества в аренду</t>
  </si>
  <si>
    <t>от предпринимательской и иной принос. доход деят-сти</t>
  </si>
  <si>
    <t>финансирование из бюдж. других уровней</t>
  </si>
  <si>
    <t>общее число записей</t>
  </si>
  <si>
    <t>имеют доступ в Интернет</t>
  </si>
  <si>
    <t xml:space="preserve">Численность работников - всего, чел. </t>
  </si>
  <si>
    <t>аварийные</t>
  </si>
  <si>
    <t>требуют капитального ремонта</t>
  </si>
  <si>
    <t>Число детских библиотек, сет. ед.</t>
  </si>
  <si>
    <t xml:space="preserve">из них </t>
  </si>
  <si>
    <t>Из общего числа библиотек</t>
  </si>
  <si>
    <t>имеют собственный Интернет-сайт или Интернет-страницу</t>
  </si>
  <si>
    <t>из них доступных в Интернете</t>
  </si>
  <si>
    <t>Библиотечный фонд (состоит документов на конец отчетного года), тыс.экз.</t>
  </si>
  <si>
    <t>из общей численности работников - основной персонал</t>
  </si>
  <si>
    <t>Среднее число  специалистов на 1 клубное учр-ие, чел.</t>
  </si>
  <si>
    <t>Численность работников - всего</t>
  </si>
  <si>
    <t>в том числе педагогические работники</t>
  </si>
  <si>
    <t>Кроме того: преподаватели, раб-щие на условиях штатного совместительства (внешние совместители)</t>
  </si>
  <si>
    <t>Число детских музыкальных школ, школ искусств и художественных школ. Характеристика помещений.</t>
  </si>
  <si>
    <t>из общего числа  учащихся</t>
  </si>
  <si>
    <t>Научно-просветительная работа музеев</t>
  </si>
  <si>
    <t>Культурно-досуговая работа</t>
  </si>
  <si>
    <t xml:space="preserve">Объем электронного каталога на конец отчетного года, тыс. ед. </t>
  </si>
  <si>
    <t>Число культурно-массовых мероприятий - всего, ед.</t>
  </si>
  <si>
    <t>из них открытых в отчетном году</t>
  </si>
  <si>
    <t>% строений в неудовлетворит. состоянии</t>
  </si>
  <si>
    <t>из общего числа библиотек имеют</t>
  </si>
  <si>
    <t>ДПП*</t>
  </si>
  <si>
    <t>ДОП**</t>
  </si>
  <si>
    <t>в т.ч.</t>
  </si>
  <si>
    <t>выпущено всего</t>
  </si>
  <si>
    <r>
      <rPr>
        <b/>
        <sz val="9"/>
        <rFont val="Arial Cyr"/>
        <charset val="204"/>
      </rPr>
      <t>ДПП*</t>
    </r>
    <r>
      <rPr>
        <sz val="9"/>
        <rFont val="Arial Cyr"/>
        <charset val="204"/>
      </rPr>
      <t>- дополнительные предпрофессиональные программы в области искусств</t>
    </r>
  </si>
  <si>
    <r>
      <rPr>
        <b/>
        <sz val="9"/>
        <rFont val="Arial Cyr"/>
        <charset val="204"/>
      </rPr>
      <t>ДОП**</t>
    </r>
    <r>
      <rPr>
        <sz val="9"/>
        <rFont val="Arial Cyr"/>
        <charset val="204"/>
      </rPr>
      <t>- дополнительные общеразвивающие программы в области искусств</t>
    </r>
  </si>
  <si>
    <t>Число строений, ед.</t>
  </si>
  <si>
    <t>из общего числа работников - основной персонал</t>
  </si>
  <si>
    <t>Общее число зданий</t>
  </si>
  <si>
    <t>Численность учащихся и выпускников.</t>
  </si>
  <si>
    <t xml:space="preserve"> Всего учащихся на начало учебного года, чел.</t>
  </si>
  <si>
    <t>ИТОГО</t>
  </si>
  <si>
    <t>Израсходовано - всего</t>
  </si>
  <si>
    <t>приобретение  (замену) музыкальных инструментов</t>
  </si>
  <si>
    <t>Количество финансовых средств на одну школу</t>
  </si>
  <si>
    <t xml:space="preserve">принято в первый класс </t>
  </si>
  <si>
    <t xml:space="preserve">выпущено всего </t>
  </si>
  <si>
    <t>в т.ч. в сельской местности</t>
  </si>
  <si>
    <t>откл.</t>
  </si>
  <si>
    <t>Первомайская районная галерея искусств им. Н.В.Витрука</t>
  </si>
  <si>
    <t>Численность работников списочного состава на конец года, чел.</t>
  </si>
  <si>
    <t xml:space="preserve"> Итого:</t>
  </si>
  <si>
    <t>из них благотв-ные и спонсоркие вклады</t>
  </si>
  <si>
    <t>Всего работников</t>
  </si>
  <si>
    <t>Персонал детских музыкальных школ, школ искусств и художественных школ (чел.)</t>
  </si>
  <si>
    <t>% зданий в неудовлетворительном состоянии</t>
  </si>
  <si>
    <t>% охвата детского населения работой школ</t>
  </si>
  <si>
    <t>Среднее число жителей на одно учреждение</t>
  </si>
  <si>
    <t>Среднее число посадочных мест на одно учреждение</t>
  </si>
  <si>
    <t>Среднее число культурно-массовых мероприятий на 1 учреждение, ед.</t>
  </si>
  <si>
    <t xml:space="preserve">% раб-ков основного персонала с высшим и средним профессиональным образованием </t>
  </si>
  <si>
    <t>из них имеют цифровые изображения, ед.</t>
  </si>
  <si>
    <t>Информатизация</t>
  </si>
  <si>
    <t>5/4</t>
  </si>
  <si>
    <t>2/1</t>
  </si>
  <si>
    <t>3/2</t>
  </si>
  <si>
    <t xml:space="preserve">Данные по специализации и выпуску в детских музыкальных школах, школах искусств и художественных школах (чел.) </t>
  </si>
  <si>
    <t>Площадь помещений, кв.м.</t>
  </si>
  <si>
    <t>из них учебных комнат</t>
  </si>
  <si>
    <t>Выставочная деятельность</t>
  </si>
  <si>
    <t>из общего числа выставок проведены</t>
  </si>
  <si>
    <t>в музее</t>
  </si>
  <si>
    <t>вне музея</t>
  </si>
  <si>
    <t>Поступило документов за год в среднем на 1000 жителей, ед.</t>
  </si>
  <si>
    <t>Общие сведения по учреждениям культурно-досугового типа</t>
  </si>
  <si>
    <t>в них участников, чел.</t>
  </si>
  <si>
    <t xml:space="preserve">число  формирований,  ед.  </t>
  </si>
  <si>
    <t>число участников в формированиях, чел.</t>
  </si>
  <si>
    <t>число формирований, ед.</t>
  </si>
  <si>
    <t>Поступило документов за отчетный год, тыс.экз.</t>
  </si>
  <si>
    <t>Число учреждений культурно-досугового типа (включая обособленные подразделения), сет.ед.</t>
  </si>
  <si>
    <t>из них для улучшения условий доступности для лиц с ОВЗ</t>
  </si>
  <si>
    <t>Движение библиотечного фонда</t>
  </si>
  <si>
    <t>Число пунктов вне стационарного обслуживания пользователей б-ки, ед.</t>
  </si>
  <si>
    <t>Выдача фонда, тыс.экз.</t>
  </si>
  <si>
    <t>благотворительные и спонсорские вклады</t>
  </si>
  <si>
    <t>Общий музейный фонд, ед.</t>
  </si>
  <si>
    <t xml:space="preserve">Число посещений выставок, экспозиций и экскурсионных посещений, тыс. чел.
</t>
  </si>
  <si>
    <t>из них имеют доступ посетители</t>
  </si>
  <si>
    <t>% библиотек, имеющих доступ в Интернет</t>
  </si>
  <si>
    <t xml:space="preserve">из них число записей, доступных в Интернете </t>
  </si>
  <si>
    <t>Обеспеченность пользователей фондами библиотек, экз.</t>
  </si>
  <si>
    <t>Израсходовано за год - всего, тыс. руб.</t>
  </si>
  <si>
    <t xml:space="preserve"> формирования для детей до 14 лет</t>
  </si>
  <si>
    <t>формирования самодеятельного народного творчества</t>
  </si>
  <si>
    <t>из них, для детей до 14 лет</t>
  </si>
  <si>
    <t>из них детей до 14 лет</t>
  </si>
  <si>
    <t xml:space="preserve">из них для улучш. условий доступности для лиц с ОВЗ </t>
  </si>
  <si>
    <t>из него</t>
  </si>
  <si>
    <r>
      <t>число предметов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основного фонда</t>
    </r>
  </si>
  <si>
    <t>Число культурно-образовательных мероприятий, ед.</t>
  </si>
  <si>
    <t>Число предметов основного фонда, которые экспонировались в течение отчетного периода, ед.</t>
  </si>
  <si>
    <t>% предметов, экспонировавшихся из основного фонда</t>
  </si>
  <si>
    <t>Численность сотрудников по штатному расписанию</t>
  </si>
  <si>
    <t>Израсходовано за отчетный период, всего</t>
  </si>
  <si>
    <t>из них для улучшения условий доступности для инвалидов и лиц с ОВЗ</t>
  </si>
  <si>
    <r>
      <t xml:space="preserve">Число предметов </t>
    </r>
    <r>
      <rPr>
        <u/>
        <sz val="9"/>
        <rFont val="Arial Cyr"/>
        <charset val="204"/>
      </rPr>
      <t>основного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фонда, требующих реставрации, ед.</t>
    </r>
  </si>
  <si>
    <t>число музеев, имеющих в наличии</t>
  </si>
  <si>
    <t>доступ в Интернет</t>
  </si>
  <si>
    <t>Среднее число жителей на одну библиотеку</t>
  </si>
  <si>
    <t xml:space="preserve">из них для улучш. условий доступности для инвалидов и лиц с ОВЗ </t>
  </si>
  <si>
    <t>из численности работников, относящихся к основному персоналу, имеют образование</t>
  </si>
  <si>
    <t>из них благотв. и спонсорские вклады</t>
  </si>
  <si>
    <t>экспозиционно-выставочная площадь</t>
  </si>
  <si>
    <t xml:space="preserve"> Общие сведения о деятельности концертной организации. Основные показатели работы концертной организации</t>
  </si>
  <si>
    <t>Поступило за отчетный период, всего</t>
  </si>
  <si>
    <t xml:space="preserve">Количество строений зоопарка, ед. </t>
  </si>
  <si>
    <r>
      <t xml:space="preserve">Число </t>
    </r>
    <r>
      <rPr>
        <u/>
        <sz val="9"/>
        <rFont val="Arial Cyr"/>
        <charset val="204"/>
      </rPr>
      <t xml:space="preserve">клубных </t>
    </r>
    <r>
      <rPr>
        <sz val="9"/>
        <rFont val="Arial Cyr"/>
        <charset val="204"/>
      </rPr>
      <t>формирований, ед.</t>
    </r>
  </si>
  <si>
    <t>Число клубных формирований. Среднее число формирований на одно учреждение. Участники клубных формирований.</t>
  </si>
  <si>
    <t>Число участников клубных формирований, чел.</t>
  </si>
  <si>
    <t>из общего числа клубных формирований</t>
  </si>
  <si>
    <t>10.</t>
  </si>
  <si>
    <t>Число музейных предметов, внесенных в Государственный каталог Музейного фонда РФ, ед</t>
  </si>
  <si>
    <t>Численность участников массовых мероприятий, тыс.чел.</t>
  </si>
  <si>
    <t>иные поступления</t>
  </si>
  <si>
    <t>Областные учреждения</t>
  </si>
  <si>
    <t>учреждения среднего профессионального образования</t>
  </si>
  <si>
    <t>театрально-зрелищные учреждения</t>
  </si>
  <si>
    <t>культурно-досуговые учреждения</t>
  </si>
  <si>
    <t>Асиновская ДШИ</t>
  </si>
  <si>
    <t>Зырянская ДШИ</t>
  </si>
  <si>
    <t>Тегульдетская ДШИ</t>
  </si>
  <si>
    <t>Духовые и ударные инструменты</t>
  </si>
  <si>
    <t>Струнные инструменты</t>
  </si>
  <si>
    <t>Хоровое пение</t>
  </si>
  <si>
    <t>Хореографическое творчество</t>
  </si>
  <si>
    <t>Искусство театра</t>
  </si>
  <si>
    <t>средства бюджетов всех уровней</t>
  </si>
  <si>
    <t>Поступило за год - всего</t>
  </si>
  <si>
    <t>доходы от собственности</t>
  </si>
  <si>
    <t>архивы</t>
  </si>
  <si>
    <t>% бюджетного финансирования</t>
  </si>
  <si>
    <t>ДШИ Верхнекет.р-на</t>
  </si>
  <si>
    <t>ДШИ с.Мельниково</t>
  </si>
  <si>
    <t>26</t>
  </si>
  <si>
    <t>27</t>
  </si>
  <si>
    <t>28</t>
  </si>
  <si>
    <t>29</t>
  </si>
  <si>
    <t>Всего учащихся на начало уч. года</t>
  </si>
  <si>
    <t>от оказания услуг (выполн. работ) на платной осн. и от иной, приносящей доход деят-сти</t>
  </si>
  <si>
    <t>поступл. от оказания услуг (выполнения  работ) на платной основе и от иной приносящей доход деят-сти, всего</t>
  </si>
  <si>
    <t xml:space="preserve">поступл. от оказания услуг (выполн. работ) на платной основе и от иной приносящей доход деят-сти, всего </t>
  </si>
  <si>
    <t>Количество муниципальных учреждений (МУ)</t>
  </si>
  <si>
    <t xml:space="preserve">Количество областных учреждений (ОУ) </t>
  </si>
  <si>
    <t>Итого МУ:</t>
  </si>
  <si>
    <t>артистический персонал</t>
  </si>
  <si>
    <t>художественный персонал</t>
  </si>
  <si>
    <t>отк. (гр13-гр.10)</t>
  </si>
  <si>
    <t>отк. (гр.20-гр.17)</t>
  </si>
  <si>
    <t>Мероприятия, проведенные силами сторонних организаций на площадках театра</t>
  </si>
  <si>
    <t>гранты, субсидии в виде грантов из бюджетов бюдж.системы РФ (за искл.ср-в учредителя)</t>
  </si>
  <si>
    <t xml:space="preserve">поступл. от оказания услуг (выполнения  работ) на платной основе и иной приносящей доход деят-сти, всего </t>
  </si>
  <si>
    <t>Поступило  доходов за год всего</t>
  </si>
  <si>
    <t>средства (субсидии), полученные от учредителя</t>
  </si>
  <si>
    <t xml:space="preserve"> благотворительные вклады от физ.и юр.лиц, гранты юр.лиц</t>
  </si>
  <si>
    <t>Число специализированных транспортных средств, ед.</t>
  </si>
  <si>
    <r>
      <t xml:space="preserve">Отреставрировано, из числа предметов </t>
    </r>
    <r>
      <rPr>
        <u/>
        <sz val="9"/>
        <rFont val="Arial Cyr"/>
        <charset val="204"/>
      </rPr>
      <t>основного</t>
    </r>
    <r>
      <rPr>
        <sz val="9"/>
        <rFont val="Arial Cyr"/>
        <charset val="204"/>
      </rPr>
      <t xml:space="preserve"> музейного фонда, ед. </t>
    </r>
  </si>
  <si>
    <t xml:space="preserve">Число музейных предметов, внесенных в автоматизированную музейную систему (АМС), ед. </t>
  </si>
  <si>
    <t>площадь под хранение фонда</t>
  </si>
  <si>
    <t>Численность участников культурно-образовательных мероприятий, тыс.чел.</t>
  </si>
  <si>
    <t>из них расходы на:</t>
  </si>
  <si>
    <t>оплату труда</t>
  </si>
  <si>
    <t>кап. ремонт и реконструкцию</t>
  </si>
  <si>
    <t>приобретение (замену) оборудования</t>
  </si>
  <si>
    <t>комплектование фонда</t>
  </si>
  <si>
    <t>организацию и провед. мероприятий</t>
  </si>
  <si>
    <t>информатизацию библ-ной деят-сти</t>
  </si>
  <si>
    <t>кап. ремонт и реставрацию</t>
  </si>
  <si>
    <t>социально-значимые мероприятия</t>
  </si>
  <si>
    <t>пополнение фонда музея</t>
  </si>
  <si>
    <t>организацию и провед. выставок</t>
  </si>
  <si>
    <t>реставр. предметов осн. и научно-вспом. музейных фондов</t>
  </si>
  <si>
    <t>информатизацию музейной деят-сти</t>
  </si>
  <si>
    <t>обеспечение безопасности экспозиции, фондохранилищ, посетителей</t>
  </si>
  <si>
    <t>капитальный ремонт и реставрацию</t>
  </si>
  <si>
    <t>приобретение оборудования</t>
  </si>
  <si>
    <t>приобретение костюмов</t>
  </si>
  <si>
    <t>пополнение библиотечных фондов</t>
  </si>
  <si>
    <t>организацию творческих мероприятий и/или участие в них учащихся школы</t>
  </si>
  <si>
    <t>% преподавателей с высшим  образованием</t>
  </si>
  <si>
    <r>
      <t xml:space="preserve">из общей численности работников - </t>
    </r>
    <r>
      <rPr>
        <b/>
        <sz val="9"/>
        <rFont val="Arial Cyr"/>
        <charset val="204"/>
      </rPr>
      <t>ПРЕПОДАВАТЕЛИ</t>
    </r>
  </si>
  <si>
    <t>Общее число библиотек и библиотек-филиалов на конец отч. года, всего (сет. ед.)</t>
  </si>
  <si>
    <t xml:space="preserve">Число обращений к библиотеке удаленных пользователей - всего, тыс. ед. </t>
  </si>
  <si>
    <t>собственный Интернет-сайт или Интернет-стр.</t>
  </si>
  <si>
    <t>Число детских школ дополнительного образования - всего, ед.</t>
  </si>
  <si>
    <t>б-ки кду</t>
  </si>
  <si>
    <t>КДУ 2019</t>
  </si>
  <si>
    <t>к-во посещений плат.меропр.</t>
  </si>
  <si>
    <t>к-во уч. КДФ</t>
  </si>
  <si>
    <t>КДУ 2018</t>
  </si>
  <si>
    <t>к-во посещ.меропр.с пр.сп.тр. Из общего числа</t>
  </si>
  <si>
    <t>музеи 2019</t>
  </si>
  <si>
    <t xml:space="preserve">число посещений КИБО            </t>
  </si>
  <si>
    <t>Число посещений библиотеки</t>
  </si>
  <si>
    <t>библиотеки 2019</t>
  </si>
  <si>
    <t>библиотеки 2018</t>
  </si>
  <si>
    <t>Число посещений музея - всего</t>
  </si>
  <si>
    <t>музеи 2018</t>
  </si>
  <si>
    <t>театры 2019</t>
  </si>
  <si>
    <t>Численность зрителей на мероп, провед.собств.силами</t>
  </si>
  <si>
    <t>негос театры</t>
  </si>
  <si>
    <t>театры 2018</t>
  </si>
  <si>
    <t>Концертн.орг.2019</t>
  </si>
  <si>
    <t>Число зрителей на мер-х, провед.в пред.своего субъекта РФ</t>
  </si>
  <si>
    <t>Концертн.орг.2018</t>
  </si>
  <si>
    <t>зоопарки 2019</t>
  </si>
  <si>
    <t>Число посещений - всего</t>
  </si>
  <si>
    <t>числ.насел получ.услуги автоклубов</t>
  </si>
  <si>
    <t>Из общего числа за счет бюджета</t>
  </si>
  <si>
    <t>Из общего числа по договорам</t>
  </si>
  <si>
    <t>Живопись</t>
  </si>
  <si>
    <t>2/1ф</t>
  </si>
  <si>
    <t>Мероприятия, проведенные силами сторонних организаций на площадке(ах) концертной организации, ед.</t>
  </si>
  <si>
    <t xml:space="preserve">в т.ч.на финансирование государственного (муниц.) задания </t>
  </si>
  <si>
    <t>в том числе списочного состава (без внешних совместителей)</t>
  </si>
  <si>
    <t xml:space="preserve"> Общие сведения о деятельности театров</t>
  </si>
  <si>
    <t>Основные показатели работы театров</t>
  </si>
  <si>
    <t>Коммерческая вместимость зрительного зала (площадки), мест</t>
  </si>
  <si>
    <t>Число новых постановок, ед.</t>
  </si>
  <si>
    <t>Число капитально возобновленных постановок, ед.</t>
  </si>
  <si>
    <t>Численность работников списочного состава на конец отчетного года, чел.</t>
  </si>
  <si>
    <t>Поступило доходов всего</t>
  </si>
  <si>
    <t>средства (субсидии) полученные от учредителя</t>
  </si>
  <si>
    <t>гранты, субсидии в виде грантов из бюджетов бюдж. системы РФ (за искл. ср-в учредителя)</t>
  </si>
  <si>
    <t>новые постановки</t>
  </si>
  <si>
    <t>на выездных мероприятиях</t>
  </si>
  <si>
    <t>благотворительные вклады от физ.и юр.лиц, гранты юр.лиц</t>
  </si>
  <si>
    <t>основного</t>
  </si>
  <si>
    <t>дополнительных</t>
  </si>
  <si>
    <t>Северский музыкальный театр</t>
  </si>
  <si>
    <t>Театр для детей и юношества</t>
  </si>
  <si>
    <t xml:space="preserve">Всего профессиональные театры: </t>
  </si>
  <si>
    <t>Число библиотечных мероприятий, ед.</t>
  </si>
  <si>
    <r>
      <t>Выдано (просмотрено) документов из фондов данной библиотеки - ВСЕГО (в стационарном, во внестационарном и удаленном режиме), тыс.ед.</t>
    </r>
    <r>
      <rPr>
        <i/>
        <sz val="9"/>
        <rFont val="Arial Cyr"/>
        <charset val="204"/>
      </rPr>
      <t xml:space="preserve"> </t>
    </r>
  </si>
  <si>
    <t xml:space="preserve">Выполнено справок и консультаций - ВСЕГО (в стационарном, во внестационарном и удаленном режиме), тыс.ед. </t>
  </si>
  <si>
    <r>
      <rPr>
        <i/>
        <u/>
        <sz val="9"/>
        <rFont val="Arial Cyr"/>
        <charset val="204"/>
      </rPr>
      <t>Кроме того</t>
    </r>
    <r>
      <rPr>
        <sz val="9"/>
        <rFont val="Arial Cyr"/>
        <charset val="204"/>
      </rPr>
      <t>, число посещений выставок вне музея, тыс.чел.</t>
    </r>
  </si>
  <si>
    <t>Число помещений (зданий) - всего, ед.</t>
  </si>
  <si>
    <t>Кроме того:</t>
  </si>
  <si>
    <t>Сторонние учреждения культуры</t>
  </si>
  <si>
    <t xml:space="preserve">Выдано (просмотрено) документов из фондов других библиотек - ВСЕГО (в стационарном, во внестационарном и удаленном режиме), тыс.ед. </t>
  </si>
  <si>
    <t>Коммерческая вместимость концертных залов,  мест</t>
  </si>
  <si>
    <t>Число учебных комнат, ед.</t>
  </si>
  <si>
    <t>Выпущено всего</t>
  </si>
  <si>
    <t>по договорам</t>
  </si>
  <si>
    <t>Вместимость зрительных залов, мест</t>
  </si>
  <si>
    <t xml:space="preserve">Всего мероприятий в Российской Федерации, проведенных собственными силами, ед. </t>
  </si>
  <si>
    <t xml:space="preserve">на своей (своих)площадках </t>
  </si>
  <si>
    <t>Обеспеченность жителей фондами библиотек (на 1 жителя), экз.</t>
  </si>
  <si>
    <t xml:space="preserve">Число  зарегистрированных пользователей библиотеки - всего, тыс. чел. </t>
  </si>
  <si>
    <t>из них пользователей, обслуженных в стационарных условиях</t>
  </si>
  <si>
    <t>Сведения о повышении квалификации и профессиональной переподготовке слушателей (чел.)</t>
  </si>
  <si>
    <t>стр. подр.</t>
  </si>
  <si>
    <t xml:space="preserve"> 8/6</t>
  </si>
  <si>
    <t>Музеи  (всего / в т.ч. филиалы / в т.ч.структурные подразделения)</t>
  </si>
  <si>
    <r>
      <t>1</t>
    </r>
    <r>
      <rPr>
        <sz val="8"/>
        <rFont val="Arial Cyr"/>
        <charset val="204"/>
      </rPr>
      <t>стр.подр.</t>
    </r>
  </si>
  <si>
    <t>музеи (всего / в т.ч. филиалы  / в т.ч.структурные подразделения)</t>
  </si>
  <si>
    <t>Всего слушателей</t>
  </si>
  <si>
    <t xml:space="preserve">Музей кулайской культуры </t>
  </si>
  <si>
    <r>
      <rPr>
        <i/>
        <u/>
        <sz val="9"/>
        <rFont val="Arial Cyr"/>
        <charset val="204"/>
      </rPr>
      <t>В том числе:</t>
    </r>
    <r>
      <rPr>
        <i/>
        <sz val="9"/>
        <rFont val="Arial Cyr"/>
        <charset val="204"/>
      </rPr>
      <t xml:space="preserve"> Структурные подразделения учр-ний культуры, осуществляющие библиотечную деятельность  (справочно)</t>
    </r>
  </si>
  <si>
    <t>Итого учреждений культуры (в т.ч. филиалы и структурные подразделения):</t>
  </si>
  <si>
    <t>Численность детского населения от 5 до 18 лет на 1 января соответствующего года, чел.</t>
  </si>
  <si>
    <t>2022-2023 уч. год</t>
  </si>
  <si>
    <t>создают, приобретают электронные каталогии</t>
  </si>
  <si>
    <t>из общего числа</t>
  </si>
  <si>
    <t xml:space="preserve"> за счет бюджета</t>
  </si>
  <si>
    <t>Всего мероприятий в пределах субъекта РФ на территории которого осуществляет деятельность концертная организация, ед.</t>
  </si>
  <si>
    <t>Кожевниковская ДШИ</t>
  </si>
  <si>
    <t>30</t>
  </si>
  <si>
    <t>31</t>
  </si>
  <si>
    <t>Количество специалистов, прошедших повышение квалификации (чел.)</t>
  </si>
  <si>
    <t>пункты вне стационарного обслуживания пользователей библиотеки</t>
  </si>
  <si>
    <t>посадочные места для пользователей</t>
  </si>
  <si>
    <t>повышение квалификации/переподготовку</t>
  </si>
  <si>
    <t>в том числе в стационарных условиях - всего</t>
  </si>
  <si>
    <t>Число посещений библиотеки - всего, тыс.ед</t>
  </si>
  <si>
    <t>18/7/1</t>
  </si>
  <si>
    <t>Всего 2023-2024 уч.год:</t>
  </si>
  <si>
    <t>2023-2024 уч. год</t>
  </si>
  <si>
    <t xml:space="preserve"> 10/1/1</t>
  </si>
  <si>
    <t xml:space="preserve"> 18/7/1</t>
  </si>
  <si>
    <t>11.</t>
  </si>
  <si>
    <t>Томский Губернаторский колледж культуры и искусств</t>
  </si>
  <si>
    <t>2022-2023 уч.год</t>
  </si>
  <si>
    <t>из них компьютеризированные (из гр.23 и гр.24 соотв-но)</t>
  </si>
  <si>
    <t>из них с возможностью выхода в Интернет (из гр.26 и гр.27 соотв-но)</t>
  </si>
  <si>
    <t xml:space="preserve"> на гастролях в пределах своего субъекта РФ</t>
  </si>
  <si>
    <t>на гастролях за пределами своего субъекта в РФ</t>
  </si>
  <si>
    <t>Иные мероприятия, проведенные силами театра, ед.</t>
  </si>
  <si>
    <t xml:space="preserve">Иные мероприятия, проведенные концертной организацией, ед </t>
  </si>
  <si>
    <t>на гастролях в пределах своего субъекта РФ</t>
  </si>
  <si>
    <t>гр.5-13; 18-32 поменяла формулировку - как в ст.сборнике ГИВЦ</t>
  </si>
  <si>
    <t>из них для детей, ед.</t>
  </si>
  <si>
    <t>Число посетителей на мероприятиях всего, чел.</t>
  </si>
  <si>
    <t>из них на мероприятииях для детей, чел.</t>
  </si>
  <si>
    <t>Число мероприятий на платной основе - всего, ед.</t>
  </si>
  <si>
    <t xml:space="preserve">% платных мероприятий от общего числа </t>
  </si>
  <si>
    <t>Число посетителей на платных мероприятиях, чел.</t>
  </si>
  <si>
    <t>из них на мероприятиях для детей, чел.</t>
  </si>
  <si>
    <t>число предметов научно-вспомогательного и прочих фондов</t>
  </si>
  <si>
    <r>
      <t>Количество учреждений культуры и образования сферы культуры Томской области</t>
    </r>
    <r>
      <rPr>
        <b/>
        <sz val="11"/>
        <rFont val="Arial Cyr"/>
        <charset val="204"/>
      </rPr>
      <t xml:space="preserve"> (сет.ед.)</t>
    </r>
  </si>
  <si>
    <t>Количество учреждений культуры, искусства и образования сферы культуры Томской области в разрезе муниципальных образований</t>
  </si>
  <si>
    <t>% библиотек, работающих в помещениях, находящихся в неудовлетв. состоянии</t>
  </si>
  <si>
    <t>из общего числа библиотек имеют помещения</t>
  </si>
  <si>
    <t>в оперативном управлении</t>
  </si>
  <si>
    <t xml:space="preserve">  Численность зрителей (в т.ч. на иных мероприятиях), тыс.чел.</t>
  </si>
  <si>
    <t xml:space="preserve">Мероприятия, проведенные концертной орг.на гастролях за пределами своего субъекта РФ, ед. </t>
  </si>
  <si>
    <t>Мероприятия, проведенные  для детей (вкл. иные мероприятия), ед.</t>
  </si>
  <si>
    <t>Количество учреждений культуры, искусства и образования сферы культуры , сет.ед.</t>
  </si>
  <si>
    <t>из общего числа (из гр.26) - основной персонал</t>
  </si>
  <si>
    <t>из них имеют образование (из гр.28)</t>
  </si>
  <si>
    <t>Численность зрителей на мероприятиях в РФ, проведенных собственными силами (за исключением иных мероприятий), тыс.чел.</t>
  </si>
  <si>
    <t>Число билетов на мероприятия, провед. театром, поступивших в продажу (за исключением иных мероприятий), тыс.шт.</t>
  </si>
  <si>
    <t>Всего мероприятий (вкл. иные мероприятия), ед.</t>
  </si>
  <si>
    <t>Поступления от мероприятий, всего (вкл. иные меропр. театра и меропр., провед. силами сторонних организаций)</t>
  </si>
  <si>
    <t>ВСЕГО мероприятий (вкл. иные меропр. театра и меропр., провед. силами сторонних организаций на площадках театра), ед.</t>
  </si>
  <si>
    <t>Всего мероприятий для детей (вкл. иные меропр. театра и меропр., провед. силами сторонних организаций на площадках театра), ед.</t>
  </si>
  <si>
    <t>Численность зрителей (в т.ч. на иных мероприятиях театра и мероприятиях, проведенных силами сторонних организаций на площадках театра), тыс.чел.</t>
  </si>
  <si>
    <t>Поступления от мероприятий, всего (в т.ч. иные меропр. и меропр., провед. силами сторонних организаций)</t>
  </si>
  <si>
    <r>
      <t xml:space="preserve">Число посещений музея - </t>
    </r>
    <r>
      <rPr>
        <u/>
        <sz val="9"/>
        <rFont val="Arial Cyr"/>
        <charset val="204"/>
      </rPr>
      <t>всего</t>
    </r>
    <r>
      <rPr>
        <sz val="9"/>
        <rFont val="Arial Cyr"/>
        <charset val="204"/>
      </rPr>
      <t>, тыс. чел.</t>
    </r>
    <r>
      <rPr>
        <i/>
        <sz val="9"/>
        <rFont val="Arial Cyr"/>
        <charset val="204"/>
      </rPr>
      <t xml:space="preserve"> </t>
    </r>
  </si>
  <si>
    <t xml:space="preserve"> 10/1</t>
  </si>
  <si>
    <t xml:space="preserve"> 18/7</t>
  </si>
  <si>
    <t>18/7</t>
  </si>
  <si>
    <t>Отклонения к 2023 г.</t>
  </si>
  <si>
    <t>% работников осн. перс. с высш. и ср.професс. образованием 2024 г.</t>
  </si>
  <si>
    <t>Наличие собств. Интернет-сайта или Интернет-страницы 2024 г. (да-1, нет-0)</t>
  </si>
  <si>
    <t>Всего 2024-2025 уч.год:</t>
  </si>
  <si>
    <t>Отклон.к 2023-2024 уч.г.:</t>
  </si>
  <si>
    <r>
      <rPr>
        <b/>
        <sz val="10"/>
        <rFont val="Arial Cyr"/>
        <charset val="204"/>
      </rPr>
      <t>ДПП*</t>
    </r>
    <r>
      <rPr>
        <sz val="10"/>
        <rFont val="Arial Cyr"/>
        <charset val="204"/>
      </rPr>
      <t>- дополнительные предпрофессиональные программы в области искусств</t>
    </r>
  </si>
  <si>
    <t>2024-2025 уч. год</t>
  </si>
  <si>
    <t xml:space="preserve">Поступление и использование финансовых средств детских музыкальных школ, школ искусств и художественных школ за 2023 финансовый год (тыс.руб.) </t>
  </si>
  <si>
    <t>Сведения о результатах приема и выпуска студентов, по состоянию на 1 октября 2024  (чел.)</t>
  </si>
  <si>
    <t>учебный год 2024/2025</t>
  </si>
  <si>
    <t>Поступление и использование финансовых средств библиотек за 2024 г.</t>
  </si>
  <si>
    <t>Поступление и использование финансовых средств за 2024г. (тыс.руб.)</t>
  </si>
  <si>
    <t>Поступление и использование финансовых средств музеев за 2024 г. (тыс.руб.)</t>
  </si>
  <si>
    <t>Поступление и использование финансовых средств театров за 2024 г. (тыс.руб.)</t>
  </si>
  <si>
    <t>Поступление и использование финансовых средств концертной организации за 2024 г. (тыс.руб.)</t>
  </si>
  <si>
    <t>2023-2024 уч.год</t>
  </si>
  <si>
    <t>Откл.к 2022-2023уч.г.:</t>
  </si>
  <si>
    <r>
      <rPr>
        <i/>
        <u/>
        <sz val="9"/>
        <rFont val="Arial Cyr"/>
        <charset val="204"/>
      </rPr>
      <t>В том числе</t>
    </r>
    <r>
      <rPr>
        <i/>
        <sz val="9"/>
        <rFont val="Arial Cyr"/>
        <charset val="204"/>
      </rPr>
      <t>: Структурные подразделения учр-ний культуры, осуществляющие библиотечную деятельность</t>
    </r>
  </si>
  <si>
    <t>Число музеев всего/в т.ч. филиалов/в т.ч.структурных подразделений</t>
  </si>
  <si>
    <t xml:space="preserve">МБУ "Зырянский краеведческий музей" </t>
  </si>
  <si>
    <t>МБУК "Бакчарский краеведческий музей северного садоводства"</t>
  </si>
  <si>
    <t>МБУК "Муниципальный музей" с. Парабель</t>
  </si>
  <si>
    <t>МАУ "Первомайский районный краеведческий музей" - всего (с филиалом)</t>
  </si>
  <si>
    <t>МАУ "Музей истории Томска"</t>
  </si>
  <si>
    <t>МБУК "Историко-краеведческий музей" г. Стрежевой</t>
  </si>
  <si>
    <t>МАУ "Первомайский районный краеведческий музей"</t>
  </si>
  <si>
    <t>МКУК "Краеведческий музей Шегарского района"</t>
  </si>
  <si>
    <t>МАУ "Первомайский районный краеведческий музей" - всего (1 гол.+ 1 ф.)</t>
  </si>
  <si>
    <t>Кроме того: преподаватели, работающие на условиях штатного совместительства (внешние совместители)</t>
  </si>
  <si>
    <t>ДНТ "Авангард"</t>
  </si>
  <si>
    <t>Число музеев всего/ в т.ч. филиалов/ в т.ч.структурных подразделений. Фонды музеев. Информатизация.</t>
  </si>
  <si>
    <t>Центр татарской культуры</t>
  </si>
  <si>
    <t>МБУ "Музей истории и культуры" Александровского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</si>
</sst>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"/>
    <numFmt numFmtId="166" formatCode="0.000"/>
  </numFmts>
  <fonts count="6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b/>
      <sz val="11"/>
      <name val="Arial Cyr"/>
      <family val="2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sz val="8"/>
      <name val="Arial Cyr"/>
      <charset val="204"/>
    </font>
    <font>
      <sz val="8"/>
      <color indexed="81"/>
      <name val="Tahoma"/>
      <family val="2"/>
      <charset val="204"/>
    </font>
    <font>
      <b/>
      <sz val="11"/>
      <name val="Arial Cyr"/>
      <charset val="204"/>
    </font>
    <font>
      <b/>
      <u/>
      <sz val="10"/>
      <name val="Arial Cyr"/>
      <charset val="204"/>
    </font>
    <font>
      <i/>
      <sz val="9"/>
      <name val="Arial Cyr"/>
      <charset val="204"/>
    </font>
    <font>
      <b/>
      <i/>
      <sz val="9"/>
      <name val="Arial Cyr"/>
      <charset val="204"/>
    </font>
    <font>
      <b/>
      <i/>
      <sz val="10"/>
      <name val="Arial Cyr"/>
      <charset val="204"/>
    </font>
    <font>
      <sz val="11"/>
      <name val="Arial Cyr"/>
      <charset val="204"/>
    </font>
    <font>
      <sz val="10"/>
      <color rgb="FFFF0000"/>
      <name val="Arial Cyr"/>
      <charset val="204"/>
    </font>
    <font>
      <b/>
      <sz val="10"/>
      <color rgb="FFFF0000"/>
      <name val="Arial Cyr"/>
      <charset val="204"/>
    </font>
    <font>
      <sz val="9"/>
      <color rgb="FFFF0000"/>
      <name val="Arial Cyr"/>
      <charset val="204"/>
    </font>
    <font>
      <sz val="8"/>
      <color rgb="FFFF0000"/>
      <name val="Arial Cyr"/>
      <charset val="204"/>
    </font>
    <font>
      <sz val="10"/>
      <color rgb="FFFF0000"/>
      <name val="Arial Cyr"/>
      <family val="2"/>
      <charset val="204"/>
    </font>
    <font>
      <b/>
      <sz val="8"/>
      <name val="Arial Cyr"/>
      <charset val="204"/>
    </font>
    <font>
      <i/>
      <sz val="10"/>
      <name val="Arial Cyr"/>
      <charset val="204"/>
    </font>
    <font>
      <i/>
      <sz val="8"/>
      <name val="Arial Cyr"/>
      <charset val="204"/>
    </font>
    <font>
      <b/>
      <sz val="12"/>
      <name val="Arial Cyr"/>
      <charset val="204"/>
    </font>
    <font>
      <b/>
      <sz val="11"/>
      <color rgb="FFFF0000"/>
      <name val="Arial Cyr"/>
      <charset val="204"/>
    </font>
    <font>
      <sz val="10"/>
      <name val="Arial"/>
      <family val="2"/>
      <charset val="204"/>
    </font>
    <font>
      <sz val="10"/>
      <color rgb="FFC00000"/>
      <name val="Arial Cyr"/>
      <charset val="204"/>
    </font>
    <font>
      <u/>
      <sz val="9"/>
      <name val="Arial Cyr"/>
      <charset val="204"/>
    </font>
    <font>
      <b/>
      <sz val="10"/>
      <color theme="1"/>
      <name val="Arial Cyr"/>
      <charset val="204"/>
    </font>
    <font>
      <b/>
      <sz val="8"/>
      <name val="Arial Cyr"/>
      <family val="2"/>
      <charset val="204"/>
    </font>
    <font>
      <u/>
      <sz val="10"/>
      <color theme="10"/>
      <name val="Arial Cyr"/>
      <charset val="204"/>
    </font>
    <font>
      <sz val="10"/>
      <color theme="0" tint="-0.499984740745262"/>
      <name val="Arial Cyr"/>
      <charset val="204"/>
    </font>
    <font>
      <sz val="9"/>
      <color theme="0" tint="-0.499984740745262"/>
      <name val="Arial Cyr"/>
      <charset val="204"/>
    </font>
    <font>
      <b/>
      <sz val="10"/>
      <name val="Arial"/>
      <family val="2"/>
      <charset val="204"/>
    </font>
    <font>
      <i/>
      <u/>
      <sz val="9"/>
      <name val="Arial Cyr"/>
      <charset val="204"/>
    </font>
    <font>
      <b/>
      <sz val="10"/>
      <color theme="0" tint="-0.499984740745262"/>
      <name val="Arial Cyr"/>
      <charset val="204"/>
    </font>
    <font>
      <b/>
      <i/>
      <sz val="9"/>
      <name val="Arial Cyr"/>
      <family val="2"/>
      <charset val="204"/>
    </font>
    <font>
      <sz val="9"/>
      <color theme="1"/>
      <name val="Arial Cyr"/>
      <charset val="204"/>
    </font>
    <font>
      <sz val="8"/>
      <color theme="0" tint="-0.499984740745262"/>
      <name val="Arial Cyr"/>
      <charset val="204"/>
    </font>
    <font>
      <vertAlign val="superscript"/>
      <sz val="12"/>
      <name val="Arial Cyr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color theme="1"/>
      <name val="Arial Cyr"/>
      <charset val="204"/>
    </font>
    <font>
      <sz val="10"/>
      <color theme="1"/>
      <name val="Arial Cyr"/>
      <charset val="204"/>
    </font>
    <font>
      <sz val="10"/>
      <name val="Cambria"/>
      <family val="1"/>
      <charset val="204"/>
      <scheme val="major"/>
    </font>
    <font>
      <b/>
      <i/>
      <sz val="11"/>
      <name val="Arial Cyr"/>
      <charset val="204"/>
    </font>
    <font>
      <b/>
      <sz val="10"/>
      <color theme="1" tint="0.249977111117893"/>
      <name val="Arial Cyr"/>
      <charset val="204"/>
    </font>
    <font>
      <u/>
      <sz val="10"/>
      <name val="Arial Cyr"/>
      <charset val="204"/>
    </font>
    <font>
      <sz val="11"/>
      <name val="Arial Cyr"/>
      <family val="2"/>
      <charset val="204"/>
    </font>
    <font>
      <sz val="10"/>
      <color theme="1" tint="0.249977111117893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10" fillId="0" borderId="0"/>
    <xf numFmtId="0" fontId="11" fillId="0" borderId="0"/>
    <xf numFmtId="0" fontId="9" fillId="0" borderId="0"/>
    <xf numFmtId="0" fontId="8" fillId="0" borderId="0"/>
    <xf numFmtId="164" fontId="11" fillId="0" borderId="0" applyFont="0" applyFill="0" applyBorder="0" applyAlignment="0" applyProtection="0"/>
    <xf numFmtId="0" fontId="7" fillId="0" borderId="0"/>
    <xf numFmtId="0" fontId="6" fillId="0" borderId="0"/>
    <xf numFmtId="0" fontId="39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9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39" fillId="0" borderId="0"/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1" fillId="0" borderId="0"/>
    <xf numFmtId="0" fontId="39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62">
    <xf numFmtId="0" fontId="0" fillId="0" borderId="0" xfId="0"/>
    <xf numFmtId="0" fontId="12" fillId="0" borderId="0" xfId="0" applyFont="1"/>
    <xf numFmtId="0" fontId="0" fillId="0" borderId="1" xfId="0" applyBorder="1"/>
    <xf numFmtId="0" fontId="13" fillId="0" borderId="0" xfId="0" applyFont="1"/>
    <xf numFmtId="0" fontId="0" fillId="0" borderId="0" xfId="0" applyBorder="1"/>
    <xf numFmtId="0" fontId="16" fillId="0" borderId="0" xfId="0" applyFont="1"/>
    <xf numFmtId="0" fontId="15" fillId="0" borderId="1" xfId="0" applyFont="1" applyFill="1" applyBorder="1"/>
    <xf numFmtId="0" fontId="12" fillId="0" borderId="0" xfId="0" applyFont="1" applyFill="1"/>
    <xf numFmtId="0" fontId="0" fillId="0" borderId="0" xfId="0" applyFill="1"/>
    <xf numFmtId="0" fontId="18" fillId="0" borderId="1" xfId="0" applyFont="1" applyBorder="1"/>
    <xf numFmtId="0" fontId="18" fillId="0" borderId="0" xfId="0" applyFont="1"/>
    <xf numFmtId="0" fontId="18" fillId="0" borderId="1" xfId="0" applyFont="1" applyFill="1" applyBorder="1"/>
    <xf numFmtId="165" fontId="15" fillId="0" borderId="1" xfId="0" applyNumberFormat="1" applyFont="1" applyFill="1" applyBorder="1"/>
    <xf numFmtId="0" fontId="15" fillId="0" borderId="0" xfId="0" applyFont="1" applyFill="1"/>
    <xf numFmtId="0" fontId="0" fillId="0" borderId="1" xfId="0" applyFill="1" applyBorder="1"/>
    <xf numFmtId="0" fontId="18" fillId="0" borderId="0" xfId="0" applyFont="1" applyFill="1"/>
    <xf numFmtId="165" fontId="18" fillId="2" borderId="1" xfId="0" applyNumberFormat="1" applyFont="1" applyFill="1" applyBorder="1"/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 wrapText="1"/>
      <protection locked="0"/>
    </xf>
    <xf numFmtId="0" fontId="18" fillId="0" borderId="0" xfId="0" applyFont="1" applyFill="1" applyProtection="1">
      <protection locked="0"/>
    </xf>
    <xf numFmtId="0" fontId="18" fillId="0" borderId="0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19" fillId="0" borderId="0" xfId="0" applyFont="1" applyFill="1" applyProtection="1">
      <protection locked="0"/>
    </xf>
    <xf numFmtId="0" fontId="0" fillId="0" borderId="0" xfId="0" applyFont="1" applyFill="1" applyBorder="1" applyProtection="1">
      <protection locked="0"/>
    </xf>
    <xf numFmtId="0" fontId="19" fillId="0" borderId="0" xfId="0" applyFont="1" applyFill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0" fillId="0" borderId="1" xfId="0" applyFont="1" applyFill="1" applyBorder="1" applyProtection="1">
      <protection locked="0"/>
    </xf>
    <xf numFmtId="1" fontId="0" fillId="0" borderId="1" xfId="0" applyNumberFormat="1" applyFont="1" applyFill="1" applyBorder="1" applyProtection="1">
      <protection locked="0"/>
    </xf>
    <xf numFmtId="165" fontId="0" fillId="0" borderId="1" xfId="0" applyNumberFormat="1" applyFont="1" applyFill="1" applyBorder="1" applyProtection="1">
      <protection locked="0"/>
    </xf>
    <xf numFmtId="0" fontId="0" fillId="0" borderId="1" xfId="0" applyFont="1" applyFill="1" applyBorder="1" applyAlignment="1" applyProtection="1">
      <alignment wrapText="1"/>
      <protection locked="0"/>
    </xf>
    <xf numFmtId="49" fontId="19" fillId="0" borderId="0" xfId="0" applyNumberFormat="1" applyFont="1" applyFill="1" applyBorder="1" applyAlignment="1" applyProtection="1">
      <alignment horizontal="center"/>
      <protection locked="0"/>
    </xf>
    <xf numFmtId="165" fontId="0" fillId="0" borderId="0" xfId="0" applyNumberFormat="1" applyFont="1" applyFill="1" applyBorder="1" applyProtection="1">
      <protection locked="0"/>
    </xf>
    <xf numFmtId="2" fontId="0" fillId="0" borderId="0" xfId="0" applyNumberFormat="1" applyFont="1" applyFill="1" applyBorder="1" applyProtection="1">
      <protection locked="0"/>
    </xf>
    <xf numFmtId="0" fontId="18" fillId="0" borderId="0" xfId="0" applyFont="1" applyFill="1" applyBorder="1" applyAlignment="1" applyProtection="1">
      <alignment horizontal="left" wrapText="1"/>
      <protection locked="0"/>
    </xf>
    <xf numFmtId="49" fontId="20" fillId="0" borderId="0" xfId="0" applyNumberFormat="1" applyFont="1" applyFill="1" applyBorder="1" applyAlignment="1" applyProtection="1">
      <alignment horizontal="center"/>
      <protection locked="0"/>
    </xf>
    <xf numFmtId="2" fontId="18" fillId="0" borderId="0" xfId="0" applyNumberFormat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15" fillId="0" borderId="0" xfId="0" applyFont="1" applyFill="1" applyProtection="1">
      <protection locked="0"/>
    </xf>
    <xf numFmtId="0" fontId="0" fillId="0" borderId="8" xfId="0" applyFont="1" applyFill="1" applyBorder="1" applyProtection="1">
      <protection locked="0"/>
    </xf>
    <xf numFmtId="0" fontId="19" fillId="0" borderId="1" xfId="0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Protection="1">
      <protection locked="0"/>
    </xf>
    <xf numFmtId="0" fontId="0" fillId="0" borderId="1" xfId="0" applyFont="1" applyFill="1" applyBorder="1" applyProtection="1"/>
    <xf numFmtId="1" fontId="0" fillId="0" borderId="1" xfId="0" applyNumberFormat="1" applyFont="1" applyFill="1" applyBorder="1" applyProtection="1"/>
    <xf numFmtId="0" fontId="15" fillId="0" borderId="1" xfId="0" applyFont="1" applyFill="1" applyBorder="1" applyProtection="1">
      <protection locked="0"/>
    </xf>
    <xf numFmtId="0" fontId="15" fillId="0" borderId="3" xfId="0" applyFont="1" applyFill="1" applyBorder="1" applyProtection="1">
      <protection locked="0"/>
    </xf>
    <xf numFmtId="2" fontId="15" fillId="0" borderId="3" xfId="0" applyNumberFormat="1" applyFont="1" applyFill="1" applyBorder="1" applyProtection="1">
      <protection locked="0"/>
    </xf>
    <xf numFmtId="165" fontId="15" fillId="0" borderId="3" xfId="0" applyNumberFormat="1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49" fontId="15" fillId="0" borderId="1" xfId="0" applyNumberFormat="1" applyFont="1" applyFill="1" applyBorder="1" applyAlignment="1" applyProtection="1">
      <alignment horizontal="right"/>
      <protection locked="0"/>
    </xf>
    <xf numFmtId="2" fontId="15" fillId="0" borderId="1" xfId="0" applyNumberFormat="1" applyFont="1" applyFill="1" applyBorder="1" applyProtection="1">
      <protection locked="0"/>
    </xf>
    <xf numFmtId="0" fontId="15" fillId="0" borderId="7" xfId="0" applyFont="1" applyFill="1" applyBorder="1" applyProtection="1">
      <protection locked="0"/>
    </xf>
    <xf numFmtId="2" fontId="15" fillId="0" borderId="7" xfId="0" applyNumberFormat="1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right"/>
      <protection locked="0"/>
    </xf>
    <xf numFmtId="0" fontId="12" fillId="0" borderId="0" xfId="0" applyFont="1" applyFill="1" applyBorder="1" applyAlignment="1" applyProtection="1">
      <alignment horizontal="left" wrapText="1"/>
      <protection locked="0"/>
    </xf>
    <xf numFmtId="49" fontId="14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21" fillId="0" borderId="0" xfId="0" applyFont="1" applyFill="1" applyProtection="1"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1" fontId="0" fillId="0" borderId="1" xfId="0" applyNumberFormat="1" applyFont="1" applyFill="1" applyBorder="1" applyAlignment="1" applyProtection="1">
      <alignment horizontal="right"/>
      <protection locked="0"/>
    </xf>
    <xf numFmtId="165" fontId="0" fillId="0" borderId="1" xfId="0" applyNumberFormat="1" applyFont="1" applyFill="1" applyBorder="1" applyAlignment="1" applyProtection="1">
      <alignment horizontal="right"/>
      <protection locked="0"/>
    </xf>
    <xf numFmtId="0" fontId="0" fillId="0" borderId="1" xfId="0" applyFont="1" applyFill="1" applyBorder="1" applyAlignment="1" applyProtection="1">
      <alignment horizontal="left" wrapText="1"/>
      <protection locked="0"/>
    </xf>
    <xf numFmtId="0" fontId="0" fillId="0" borderId="3" xfId="0" applyFont="1" applyFill="1" applyBorder="1" applyProtection="1">
      <protection locked="0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/>
    <xf numFmtId="1" fontId="0" fillId="0" borderId="1" xfId="0" applyNumberFormat="1" applyFill="1" applyBorder="1"/>
    <xf numFmtId="1" fontId="0" fillId="0" borderId="1" xfId="0" applyNumberFormat="1" applyFont="1" applyFill="1" applyBorder="1"/>
    <xf numFmtId="49" fontId="19" fillId="0" borderId="1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/>
    <xf numFmtId="0" fontId="0" fillId="0" borderId="0" xfId="0" applyFill="1" applyBorder="1"/>
    <xf numFmtId="0" fontId="11" fillId="0" borderId="0" xfId="0" applyFont="1" applyFill="1" applyBorder="1"/>
    <xf numFmtId="0" fontId="11" fillId="0" borderId="0" xfId="0" applyFont="1" applyFill="1"/>
    <xf numFmtId="0" fontId="16" fillId="0" borderId="0" xfId="0" applyFont="1" applyFill="1"/>
    <xf numFmtId="0" fontId="0" fillId="0" borderId="3" xfId="0" applyFont="1" applyFill="1" applyBorder="1"/>
    <xf numFmtId="49" fontId="19" fillId="0" borderId="16" xfId="0" applyNumberFormat="1" applyFont="1" applyFill="1" applyBorder="1" applyAlignment="1">
      <alignment horizontal="center"/>
    </xf>
    <xf numFmtId="49" fontId="19" fillId="0" borderId="1" xfId="0" applyNumberFormat="1" applyFont="1" applyFill="1" applyBorder="1" applyAlignment="1" applyProtection="1">
      <alignment horizontal="right"/>
      <protection locked="0"/>
    </xf>
    <xf numFmtId="0" fontId="19" fillId="0" borderId="1" xfId="0" applyNumberFormat="1" applyFont="1" applyFill="1" applyBorder="1" applyAlignment="1" applyProtection="1">
      <alignment horizontal="right"/>
      <protection locked="0"/>
    </xf>
    <xf numFmtId="0" fontId="0" fillId="0" borderId="7" xfId="0" applyFont="1" applyFill="1" applyBorder="1" applyProtection="1"/>
    <xf numFmtId="165" fontId="0" fillId="0" borderId="1" xfId="0" applyNumberFormat="1" applyFont="1" applyFill="1" applyBorder="1"/>
    <xf numFmtId="165" fontId="0" fillId="0" borderId="0" xfId="0" applyNumberFormat="1" applyFont="1" applyFill="1" applyProtection="1">
      <protection locked="0"/>
    </xf>
    <xf numFmtId="49" fontId="18" fillId="0" borderId="1" xfId="0" applyNumberFormat="1" applyFont="1" applyFill="1" applyBorder="1" applyAlignment="1" applyProtection="1">
      <alignment horizontal="right"/>
      <protection locked="0"/>
    </xf>
    <xf numFmtId="0" fontId="0" fillId="0" borderId="0" xfId="0" applyFont="1" applyFill="1" applyBorder="1" applyProtection="1"/>
    <xf numFmtId="0" fontId="18" fillId="0" borderId="0" xfId="0" applyFont="1" applyFill="1" applyBorder="1" applyProtection="1"/>
    <xf numFmtId="165" fontId="18" fillId="0" borderId="0" xfId="0" applyNumberFormat="1" applyFont="1" applyFill="1" applyBorder="1" applyProtection="1"/>
    <xf numFmtId="0" fontId="12" fillId="0" borderId="0" xfId="0" applyFont="1" applyFill="1" applyBorder="1"/>
    <xf numFmtId="0" fontId="35" fillId="0" borderId="0" xfId="0" applyFont="1" applyFill="1" applyBorder="1" applyProtection="1">
      <protection locked="0"/>
    </xf>
    <xf numFmtId="0" fontId="27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left" vertical="top" wrapText="1"/>
      <protection locked="0"/>
    </xf>
    <xf numFmtId="0" fontId="29" fillId="0" borderId="0" xfId="0" applyFont="1" applyFill="1"/>
    <xf numFmtId="0" fontId="29" fillId="0" borderId="0" xfId="0" applyFont="1" applyFill="1" applyBorder="1"/>
    <xf numFmtId="0" fontId="30" fillId="0" borderId="0" xfId="0" applyFont="1" applyFill="1" applyBorder="1"/>
    <xf numFmtId="0" fontId="18" fillId="0" borderId="0" xfId="0" applyFont="1" applyFill="1" applyBorder="1"/>
    <xf numFmtId="0" fontId="35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34" fillId="0" borderId="0" xfId="0" applyFont="1" applyFill="1" applyBorder="1" applyProtection="1">
      <protection locked="0"/>
    </xf>
    <xf numFmtId="0" fontId="29" fillId="0" borderId="0" xfId="0" applyFont="1" applyFill="1" applyProtection="1">
      <protection locked="0"/>
    </xf>
    <xf numFmtId="0" fontId="29" fillId="0" borderId="0" xfId="0" applyFont="1"/>
    <xf numFmtId="0" fontId="30" fillId="0" borderId="0" xfId="0" applyFont="1" applyFill="1" applyProtection="1">
      <protection locked="0"/>
    </xf>
    <xf numFmtId="0" fontId="29" fillId="0" borderId="0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center"/>
    </xf>
    <xf numFmtId="0" fontId="12" fillId="0" borderId="0" xfId="0" applyFont="1" applyFill="1" applyProtection="1">
      <protection locked="0"/>
    </xf>
    <xf numFmtId="0" fontId="23" fillId="0" borderId="0" xfId="0" applyFont="1" applyFill="1" applyProtection="1">
      <protection locked="0"/>
    </xf>
    <xf numFmtId="49" fontId="20" fillId="0" borderId="1" xfId="0" applyNumberFormat="1" applyFont="1" applyFill="1" applyBorder="1" applyAlignment="1" applyProtection="1">
      <alignment horizontal="center"/>
      <protection locked="0"/>
    </xf>
    <xf numFmtId="0" fontId="0" fillId="0" borderId="7" xfId="0" applyFont="1" applyFill="1" applyBorder="1"/>
    <xf numFmtId="0" fontId="18" fillId="0" borderId="0" xfId="0" applyFont="1" applyFill="1" applyBorder="1" applyAlignment="1" applyProtection="1">
      <alignment horizontal="right" vertical="top"/>
      <protection locked="0"/>
    </xf>
    <xf numFmtId="0" fontId="18" fillId="0" borderId="0" xfId="0" applyFont="1" applyFill="1" applyBorder="1" applyAlignment="1" applyProtection="1">
      <alignment vertical="top" wrapText="1"/>
      <protection locked="0"/>
    </xf>
    <xf numFmtId="0" fontId="18" fillId="0" borderId="1" xfId="0" applyFont="1" applyFill="1" applyBorder="1" applyAlignment="1" applyProtection="1">
      <alignment horizontal="center" vertical="top"/>
      <protection locked="0"/>
    </xf>
    <xf numFmtId="0" fontId="18" fillId="0" borderId="0" xfId="0" applyFont="1" applyFill="1" applyBorder="1" applyAlignment="1" applyProtection="1">
      <alignment horizontal="right"/>
      <protection locked="0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Protection="1">
      <protection locked="0"/>
    </xf>
    <xf numFmtId="0" fontId="0" fillId="0" borderId="0" xfId="0" applyFont="1" applyFill="1"/>
    <xf numFmtId="166" fontId="0" fillId="0" borderId="1" xfId="0" applyNumberFormat="1" applyFont="1" applyFill="1" applyBorder="1" applyProtection="1">
      <protection locked="0"/>
    </xf>
    <xf numFmtId="0" fontId="3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Protection="1"/>
    <xf numFmtId="0" fontId="18" fillId="0" borderId="0" xfId="0" applyFont="1" applyFill="1" applyBorder="1" applyAlignment="1" applyProtection="1">
      <alignment vertical="center" wrapText="1"/>
      <protection locked="0"/>
    </xf>
    <xf numFmtId="0" fontId="18" fillId="0" borderId="15" xfId="0" applyFont="1" applyFill="1" applyBorder="1"/>
    <xf numFmtId="0" fontId="11" fillId="0" borderId="0" xfId="0" applyFont="1"/>
    <xf numFmtId="1" fontId="0" fillId="0" borderId="0" xfId="0" applyNumberFormat="1" applyFont="1" applyFill="1" applyBorder="1" applyProtection="1"/>
    <xf numFmtId="1" fontId="18" fillId="0" borderId="0" xfId="0" applyNumberFormat="1" applyFont="1" applyFill="1" applyBorder="1" applyProtection="1"/>
    <xf numFmtId="165" fontId="0" fillId="0" borderId="1" xfId="0" applyNumberFormat="1" applyFont="1" applyFill="1" applyBorder="1" applyProtection="1"/>
    <xf numFmtId="0" fontId="23" fillId="0" borderId="0" xfId="0" applyFont="1" applyFill="1" applyBorder="1" applyProtection="1">
      <protection locked="0"/>
    </xf>
    <xf numFmtId="0" fontId="37" fillId="0" borderId="0" xfId="0" applyFont="1" applyFill="1" applyProtection="1">
      <protection locked="0"/>
    </xf>
    <xf numFmtId="0" fontId="0" fillId="0" borderId="0" xfId="0"/>
    <xf numFmtId="49" fontId="0" fillId="0" borderId="1" xfId="0" applyNumberFormat="1" applyFont="1" applyFill="1" applyBorder="1" applyAlignment="1" applyProtection="1">
      <alignment horizontal="right"/>
      <protection locked="0"/>
    </xf>
    <xf numFmtId="2" fontId="0" fillId="0" borderId="3" xfId="0" applyNumberFormat="1" applyFont="1" applyFill="1" applyBorder="1" applyProtection="1">
      <protection locked="0"/>
    </xf>
    <xf numFmtId="0" fontId="31" fillId="0" borderId="0" xfId="0" applyFont="1" applyFill="1" applyBorder="1" applyProtection="1"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31" fillId="0" borderId="3" xfId="0" applyFont="1" applyFill="1" applyBorder="1" applyAlignment="1" applyProtection="1">
      <alignment horizontal="center" vertical="center" wrapText="1"/>
      <protection locked="0"/>
    </xf>
    <xf numFmtId="0" fontId="31" fillId="0" borderId="8" xfId="0" applyFont="1" applyFill="1" applyBorder="1" applyAlignment="1" applyProtection="1">
      <alignment horizontal="center" vertical="center" wrapText="1"/>
      <protection locked="0"/>
    </xf>
    <xf numFmtId="0" fontId="31" fillId="0" borderId="8" xfId="0" applyFont="1" applyFill="1" applyBorder="1" applyAlignment="1" applyProtection="1">
      <alignment horizontal="center" vertical="center"/>
      <protection locked="0"/>
    </xf>
    <xf numFmtId="0" fontId="32" fillId="0" borderId="8" xfId="0" applyFont="1" applyFill="1" applyBorder="1" applyAlignment="1" applyProtection="1">
      <alignment horizontal="center" vertical="center" wrapText="1"/>
      <protection locked="0"/>
    </xf>
    <xf numFmtId="165" fontId="30" fillId="0" borderId="8" xfId="0" applyNumberFormat="1" applyFont="1" applyFill="1" applyBorder="1" applyProtection="1"/>
    <xf numFmtId="165" fontId="29" fillId="0" borderId="8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right"/>
      <protection locked="0"/>
    </xf>
    <xf numFmtId="0" fontId="15" fillId="0" borderId="1" xfId="0" applyFont="1" applyFill="1" applyBorder="1" applyProtection="1"/>
    <xf numFmtId="0" fontId="33" fillId="0" borderId="3" xfId="0" applyFont="1" applyFill="1" applyBorder="1" applyProtection="1"/>
    <xf numFmtId="165" fontId="15" fillId="0" borderId="0" xfId="0" applyNumberFormat="1" applyFont="1" applyFill="1" applyBorder="1" applyProtection="1"/>
    <xf numFmtId="0" fontId="18" fillId="0" borderId="0" xfId="0" applyFont="1" applyFill="1" applyBorder="1" applyAlignment="1" applyProtection="1">
      <alignment horizontal="left" vertical="top" wrapText="1"/>
      <protection locked="0"/>
    </xf>
    <xf numFmtId="0" fontId="15" fillId="0" borderId="0" xfId="0" applyFont="1" applyFill="1" applyAlignment="1" applyProtection="1">
      <alignment wrapText="1"/>
      <protection locked="0"/>
    </xf>
    <xf numFmtId="0" fontId="20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>
      <alignment horizontal="center" vertical="center" wrapText="1"/>
    </xf>
    <xf numFmtId="0" fontId="32" fillId="0" borderId="0" xfId="0" applyFont="1" applyFill="1" applyAlignment="1" applyProtection="1">
      <alignment horizontal="center" vertical="center" wrapText="1"/>
      <protection locked="0"/>
    </xf>
    <xf numFmtId="166" fontId="0" fillId="0" borderId="1" xfId="0" applyNumberFormat="1" applyFont="1" applyFill="1" applyBorder="1" applyProtection="1"/>
    <xf numFmtId="166" fontId="0" fillId="0" borderId="1" xfId="0" applyNumberFormat="1" applyFont="1" applyFill="1" applyBorder="1"/>
    <xf numFmtId="1" fontId="25" fillId="0" borderId="0" xfId="0" applyNumberFormat="1" applyFont="1" applyFill="1" applyProtection="1"/>
    <xf numFmtId="1" fontId="26" fillId="0" borderId="0" xfId="0" applyNumberFormat="1" applyFont="1" applyFill="1" applyProtection="1"/>
    <xf numFmtId="0" fontId="18" fillId="7" borderId="1" xfId="0" applyFont="1" applyFill="1" applyBorder="1"/>
    <xf numFmtId="165" fontId="15" fillId="0" borderId="3" xfId="0" applyNumberFormat="1" applyFont="1" applyFill="1" applyBorder="1" applyProtection="1"/>
    <xf numFmtId="165" fontId="18" fillId="0" borderId="3" xfId="0" applyNumberFormat="1" applyFont="1" applyFill="1" applyBorder="1"/>
    <xf numFmtId="0" fontId="20" fillId="0" borderId="0" xfId="0" applyFont="1" applyFill="1" applyProtection="1">
      <protection locked="0"/>
    </xf>
    <xf numFmtId="49" fontId="23" fillId="0" borderId="0" xfId="0" applyNumberFormat="1" applyFont="1" applyFill="1" applyBorder="1" applyAlignment="1" applyProtection="1">
      <alignment horizontal="center"/>
      <protection locked="0"/>
    </xf>
    <xf numFmtId="165" fontId="0" fillId="0" borderId="3" xfId="0" applyNumberFormat="1" applyFont="1" applyFill="1" applyBorder="1"/>
    <xf numFmtId="0" fontId="0" fillId="0" borderId="1" xfId="0" applyFill="1" applyBorder="1" applyAlignment="1" applyProtection="1">
      <alignment horizontal="left"/>
      <protection locked="0"/>
    </xf>
    <xf numFmtId="49" fontId="23" fillId="0" borderId="0" xfId="0" applyNumberFormat="1" applyFont="1" applyFill="1" applyBorder="1" applyAlignment="1" applyProtection="1">
      <alignment horizontal="right"/>
      <protection locked="0"/>
    </xf>
    <xf numFmtId="0" fontId="23" fillId="0" borderId="0" xfId="0" applyFont="1" applyFill="1" applyBorder="1" applyProtection="1"/>
    <xf numFmtId="0" fontId="23" fillId="0" borderId="20" xfId="0" applyFont="1" applyFill="1" applyBorder="1" applyProtection="1"/>
    <xf numFmtId="2" fontId="23" fillId="0" borderId="0" xfId="0" applyNumberFormat="1" applyFont="1" applyFill="1" applyBorder="1" applyProtection="1"/>
    <xf numFmtId="1" fontId="23" fillId="0" borderId="0" xfId="0" applyNumberFormat="1" applyFont="1" applyFill="1" applyBorder="1" applyProtection="1"/>
    <xf numFmtId="165" fontId="23" fillId="0" borderId="0" xfId="0" applyNumberFormat="1" applyFont="1" applyFill="1" applyBorder="1" applyProtection="1"/>
    <xf numFmtId="165" fontId="38" fillId="0" borderId="0" xfId="0" applyNumberFormat="1" applyFont="1" applyFill="1" applyBorder="1" applyProtection="1"/>
    <xf numFmtId="0" fontId="28" fillId="0" borderId="0" xfId="0" applyFont="1" applyFill="1" applyProtection="1">
      <protection locked="0"/>
    </xf>
    <xf numFmtId="0" fontId="25" fillId="0" borderId="0" xfId="0" applyFont="1" applyFill="1" applyBorder="1"/>
    <xf numFmtId="0" fontId="36" fillId="0" borderId="0" xfId="0" applyFont="1" applyFill="1" applyBorder="1" applyAlignment="1" applyProtection="1">
      <alignment horizontal="left" wrapText="1"/>
      <protection locked="0"/>
    </xf>
    <xf numFmtId="49" fontId="18" fillId="0" borderId="0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right"/>
    </xf>
    <xf numFmtId="0" fontId="45" fillId="0" borderId="1" xfId="0" applyFont="1" applyFill="1" applyBorder="1" applyProtection="1">
      <protection locked="0"/>
    </xf>
    <xf numFmtId="49" fontId="46" fillId="0" borderId="1" xfId="0" applyNumberFormat="1" applyFont="1" applyFill="1" applyBorder="1" applyAlignment="1" applyProtection="1">
      <alignment horizontal="center"/>
      <protection locked="0"/>
    </xf>
    <xf numFmtId="0" fontId="45" fillId="0" borderId="1" xfId="0" applyFont="1" applyFill="1" applyBorder="1" applyProtection="1"/>
    <xf numFmtId="0" fontId="45" fillId="0" borderId="0" xfId="0" applyFont="1" applyFill="1" applyBorder="1" applyProtection="1"/>
    <xf numFmtId="49" fontId="45" fillId="0" borderId="1" xfId="0" applyNumberFormat="1" applyFont="1" applyFill="1" applyBorder="1" applyAlignment="1" applyProtection="1">
      <alignment horizontal="center"/>
      <protection locked="0"/>
    </xf>
    <xf numFmtId="0" fontId="15" fillId="0" borderId="0" xfId="0" applyFont="1" applyFill="1" applyAlignment="1" applyProtection="1">
      <alignment horizontal="center" wrapText="1"/>
      <protection locked="0"/>
    </xf>
    <xf numFmtId="165" fontId="18" fillId="0" borderId="1" xfId="0" applyNumberFormat="1" applyFont="1" applyBorder="1"/>
    <xf numFmtId="0" fontId="30" fillId="0" borderId="0" xfId="0" applyFont="1" applyFill="1"/>
    <xf numFmtId="0" fontId="32" fillId="0" borderId="0" xfId="0" applyFont="1" applyFill="1"/>
    <xf numFmtId="0" fontId="29" fillId="0" borderId="0" xfId="0" applyFont="1" applyFill="1" applyBorder="1" applyAlignment="1">
      <alignment wrapText="1"/>
    </xf>
    <xf numFmtId="0" fontId="29" fillId="0" borderId="1" xfId="0" applyFont="1" applyBorder="1"/>
    <xf numFmtId="0" fontId="29" fillId="0" borderId="1" xfId="0" applyFont="1" applyFill="1" applyBorder="1" applyAlignment="1">
      <alignment wrapText="1"/>
    </xf>
    <xf numFmtId="0" fontId="29" fillId="0" borderId="0" xfId="0" applyFont="1" applyBorder="1"/>
    <xf numFmtId="0" fontId="0" fillId="0" borderId="1" xfId="0" applyBorder="1" applyAlignment="1">
      <alignment wrapText="1"/>
    </xf>
    <xf numFmtId="0" fontId="21" fillId="0" borderId="1" xfId="0" applyFont="1" applyBorder="1" applyAlignment="1">
      <alignment wrapText="1"/>
    </xf>
    <xf numFmtId="0" fontId="0" fillId="6" borderId="0" xfId="0" applyFont="1" applyFill="1"/>
    <xf numFmtId="0" fontId="0" fillId="6" borderId="0" xfId="0" applyFill="1"/>
    <xf numFmtId="0" fontId="21" fillId="0" borderId="1" xfId="0" applyFont="1" applyFill="1" applyBorder="1" applyAlignment="1">
      <alignment wrapText="1"/>
    </xf>
    <xf numFmtId="0" fontId="30" fillId="0" borderId="1" xfId="0" applyFont="1" applyFill="1" applyBorder="1"/>
    <xf numFmtId="0" fontId="30" fillId="0" borderId="0" xfId="0" applyFont="1"/>
    <xf numFmtId="0" fontId="13" fillId="0" borderId="1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0" fillId="7" borderId="1" xfId="0" applyFont="1" applyFill="1" applyBorder="1"/>
    <xf numFmtId="0" fontId="0" fillId="7" borderId="9" xfId="0" applyFont="1" applyFill="1" applyBorder="1"/>
    <xf numFmtId="0" fontId="18" fillId="0" borderId="3" xfId="0" applyFont="1" applyFill="1" applyBorder="1"/>
    <xf numFmtId="0" fontId="18" fillId="0" borderId="11" xfId="0" applyFont="1" applyFill="1" applyBorder="1"/>
    <xf numFmtId="49" fontId="20" fillId="0" borderId="11" xfId="0" applyNumberFormat="1" applyFont="1" applyFill="1" applyBorder="1" applyAlignment="1">
      <alignment horizontal="center"/>
    </xf>
    <xf numFmtId="0" fontId="18" fillId="7" borderId="11" xfId="0" applyFont="1" applyFill="1" applyBorder="1"/>
    <xf numFmtId="0" fontId="42" fillId="4" borderId="11" xfId="0" applyFont="1" applyFill="1" applyBorder="1"/>
    <xf numFmtId="0" fontId="18" fillId="7" borderId="9" xfId="0" applyFont="1" applyFill="1" applyBorder="1"/>
    <xf numFmtId="49" fontId="20" fillId="0" borderId="13" xfId="0" applyNumberFormat="1" applyFont="1" applyFill="1" applyBorder="1" applyAlignment="1">
      <alignment horizontal="center"/>
    </xf>
    <xf numFmtId="0" fontId="18" fillId="4" borderId="11" xfId="0" applyFont="1" applyFill="1" applyBorder="1"/>
    <xf numFmtId="0" fontId="18" fillId="7" borderId="12" xfId="0" applyFont="1" applyFill="1" applyBorder="1"/>
    <xf numFmtId="0" fontId="18" fillId="0" borderId="16" xfId="0" applyFont="1" applyFill="1" applyBorder="1" applyAlignment="1">
      <alignment horizontal="left" vertical="center" wrapText="1"/>
    </xf>
    <xf numFmtId="49" fontId="20" fillId="0" borderId="37" xfId="0" applyNumberFormat="1" applyFont="1" applyFill="1" applyBorder="1" applyAlignment="1">
      <alignment horizontal="center"/>
    </xf>
    <xf numFmtId="0" fontId="18" fillId="7" borderId="16" xfId="0" applyFont="1" applyFill="1" applyBorder="1"/>
    <xf numFmtId="0" fontId="18" fillId="4" borderId="16" xfId="0" applyFont="1" applyFill="1" applyBorder="1"/>
    <xf numFmtId="0" fontId="18" fillId="7" borderId="36" xfId="0" applyFont="1" applyFill="1" applyBorder="1"/>
    <xf numFmtId="0" fontId="40" fillId="0" borderId="0" xfId="0" applyFont="1" applyFill="1" applyProtection="1">
      <protection locked="0"/>
    </xf>
    <xf numFmtId="1" fontId="0" fillId="0" borderId="7" xfId="0" applyNumberFormat="1" applyFont="1" applyFill="1" applyBorder="1"/>
    <xf numFmtId="0" fontId="0" fillId="0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/>
    </xf>
    <xf numFmtId="165" fontId="0" fillId="0" borderId="1" xfId="0" applyNumberFormat="1" applyFont="1" applyFill="1" applyBorder="1" applyAlignment="1"/>
    <xf numFmtId="0" fontId="15" fillId="0" borderId="7" xfId="0" applyFont="1" applyFill="1" applyBorder="1"/>
    <xf numFmtId="0" fontId="39" fillId="0" borderId="1" xfId="21" applyFont="1" applyFill="1" applyBorder="1" applyAlignment="1" applyProtection="1">
      <alignment horizontal="right" wrapText="1"/>
    </xf>
    <xf numFmtId="165" fontId="17" fillId="0" borderId="0" xfId="0" applyNumberFormat="1" applyFont="1" applyFill="1" applyBorder="1" applyProtection="1"/>
    <xf numFmtId="165" fontId="12" fillId="0" borderId="1" xfId="0" applyNumberFormat="1" applyFont="1" applyFill="1" applyBorder="1"/>
    <xf numFmtId="165" fontId="15" fillId="0" borderId="7" xfId="0" applyNumberFormat="1" applyFont="1" applyFill="1" applyBorder="1"/>
    <xf numFmtId="165" fontId="0" fillId="0" borderId="8" xfId="0" applyNumberFormat="1" applyFont="1" applyFill="1" applyBorder="1" applyAlignment="1"/>
    <xf numFmtId="165" fontId="0" fillId="0" borderId="3" xfId="0" applyNumberFormat="1" applyFont="1" applyFill="1" applyBorder="1" applyAlignment="1"/>
    <xf numFmtId="165" fontId="18" fillId="0" borderId="3" xfId="0" applyNumberFormat="1" applyFont="1" applyFill="1" applyBorder="1" applyAlignment="1"/>
    <xf numFmtId="165" fontId="0" fillId="0" borderId="8" xfId="0" applyNumberFormat="1" applyFont="1" applyFill="1" applyBorder="1"/>
    <xf numFmtId="0" fontId="27" fillId="0" borderId="0" xfId="0" applyFont="1" applyFill="1" applyProtection="1">
      <protection locked="0"/>
    </xf>
    <xf numFmtId="0" fontId="45" fillId="0" borderId="0" xfId="0" applyFont="1" applyFill="1" applyBorder="1" applyProtection="1">
      <protection locked="0"/>
    </xf>
    <xf numFmtId="0" fontId="45" fillId="0" borderId="0" xfId="0" applyFont="1" applyFill="1" applyProtection="1">
      <protection locked="0"/>
    </xf>
    <xf numFmtId="0" fontId="45" fillId="0" borderId="3" xfId="0" applyFont="1" applyFill="1" applyBorder="1" applyProtection="1"/>
    <xf numFmtId="165" fontId="11" fillId="0" borderId="0" xfId="0" applyNumberFormat="1" applyFont="1" applyFill="1" applyProtection="1"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5" fillId="0" borderId="16" xfId="0" applyFont="1" applyFill="1" applyBorder="1"/>
    <xf numFmtId="0" fontId="12" fillId="7" borderId="13" xfId="0" applyFont="1" applyFill="1" applyBorder="1"/>
    <xf numFmtId="0" fontId="16" fillId="0" borderId="11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5" fillId="0" borderId="15" xfId="0" applyFont="1" applyFill="1" applyBorder="1" applyAlignment="1">
      <alignment vertical="top"/>
    </xf>
    <xf numFmtId="0" fontId="15" fillId="0" borderId="16" xfId="0" applyFont="1" applyFill="1" applyBorder="1" applyAlignment="1">
      <alignment horizontal="left" vertical="center" wrapText="1"/>
    </xf>
    <xf numFmtId="49" fontId="13" fillId="0" borderId="16" xfId="0" applyNumberFormat="1" applyFont="1" applyFill="1" applyBorder="1" applyAlignment="1">
      <alignment horizontal="center"/>
    </xf>
    <xf numFmtId="0" fontId="12" fillId="0" borderId="16" xfId="0" applyFont="1" applyFill="1" applyBorder="1"/>
    <xf numFmtId="0" fontId="15" fillId="7" borderId="16" xfId="0" applyFont="1" applyFill="1" applyBorder="1"/>
    <xf numFmtId="0" fontId="15" fillId="7" borderId="36" xfId="0" applyFont="1" applyFill="1" applyBorder="1"/>
    <xf numFmtId="0" fontId="15" fillId="0" borderId="15" xfId="0" applyFont="1" applyFill="1" applyBorder="1" applyAlignment="1">
      <alignment horizontal="right" vertical="top"/>
    </xf>
    <xf numFmtId="0" fontId="15" fillId="0" borderId="16" xfId="0" applyFont="1" applyFill="1" applyBorder="1" applyAlignment="1">
      <alignment vertical="center" wrapText="1"/>
    </xf>
    <xf numFmtId="0" fontId="12" fillId="0" borderId="14" xfId="0" applyFont="1" applyFill="1" applyBorder="1"/>
    <xf numFmtId="0" fontId="12" fillId="0" borderId="13" xfId="0" applyFont="1" applyFill="1" applyBorder="1"/>
    <xf numFmtId="49" fontId="14" fillId="0" borderId="13" xfId="0" applyNumberFormat="1" applyFont="1" applyFill="1" applyBorder="1" applyAlignment="1">
      <alignment horizontal="center"/>
    </xf>
    <xf numFmtId="0" fontId="12" fillId="7" borderId="17" xfId="0" applyFont="1" applyFill="1" applyBorder="1"/>
    <xf numFmtId="0" fontId="11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protection locked="0"/>
    </xf>
    <xf numFmtId="165" fontId="45" fillId="0" borderId="1" xfId="0" applyNumberFormat="1" applyFont="1" applyFill="1" applyBorder="1" applyProtection="1"/>
    <xf numFmtId="1" fontId="0" fillId="0" borderId="1" xfId="0" applyNumberFormat="1" applyFont="1" applyFill="1" applyBorder="1" applyAlignment="1" applyProtection="1">
      <alignment horizontal="right"/>
    </xf>
    <xf numFmtId="165" fontId="0" fillId="0" borderId="1" xfId="0" applyNumberFormat="1" applyFont="1" applyFill="1" applyBorder="1" applyAlignment="1" applyProtection="1">
      <alignment horizontal="right"/>
    </xf>
    <xf numFmtId="0" fontId="0" fillId="0" borderId="16" xfId="0" applyFont="1" applyFill="1" applyBorder="1" applyAlignment="1">
      <alignment horizontal="left" vertical="center" wrapText="1"/>
    </xf>
    <xf numFmtId="0" fontId="18" fillId="0" borderId="13" xfId="0" applyFont="1" applyFill="1" applyBorder="1"/>
    <xf numFmtId="0" fontId="17" fillId="0" borderId="0" xfId="0" applyFont="1" applyFill="1" applyBorder="1" applyProtection="1">
      <protection locked="0"/>
    </xf>
    <xf numFmtId="0" fontId="17" fillId="0" borderId="0" xfId="0" applyFont="1" applyFill="1" applyProtection="1">
      <protection locked="0"/>
    </xf>
    <xf numFmtId="0" fontId="12" fillId="0" borderId="0" xfId="0" applyFont="1" applyFill="1" applyBorder="1" applyAlignment="1" applyProtection="1">
      <alignment vertical="center" wrapText="1"/>
      <protection locked="0"/>
    </xf>
    <xf numFmtId="0" fontId="12" fillId="0" borderId="0" xfId="0" applyFont="1" applyFill="1" applyBorder="1" applyProtection="1">
      <protection locked="0"/>
    </xf>
    <xf numFmtId="0" fontId="36" fillId="0" borderId="0" xfId="0" applyFont="1" applyFill="1" applyProtection="1">
      <protection locked="0"/>
    </xf>
    <xf numFmtId="0" fontId="19" fillId="0" borderId="0" xfId="0" applyFont="1" applyFill="1"/>
    <xf numFmtId="0" fontId="0" fillId="0" borderId="0" xfId="0" applyFont="1" applyFill="1" applyBorder="1" applyAlignment="1" applyProtection="1">
      <alignment horizontal="center"/>
      <protection locked="0"/>
    </xf>
    <xf numFmtId="2" fontId="0" fillId="0" borderId="1" xfId="0" applyNumberFormat="1" applyFont="1" applyFill="1" applyBorder="1" applyProtection="1">
      <protection locked="0"/>
    </xf>
    <xf numFmtId="165" fontId="25" fillId="0" borderId="0" xfId="0" applyNumberFormat="1" applyFont="1" applyFill="1" applyBorder="1" applyProtection="1"/>
    <xf numFmtId="165" fontId="25" fillId="0" borderId="0" xfId="0" applyNumberFormat="1" applyFont="1" applyFill="1" applyBorder="1" applyProtection="1">
      <protection locked="0"/>
    </xf>
    <xf numFmtId="0" fontId="18" fillId="0" borderId="0" xfId="0" applyFont="1" applyFill="1" applyBorder="1" applyAlignment="1" applyProtection="1">
      <alignment horizontal="center"/>
    </xf>
    <xf numFmtId="0" fontId="19" fillId="0" borderId="0" xfId="0" applyFont="1" applyFill="1" applyAlignment="1" applyProtection="1">
      <alignment vertical="center"/>
      <protection locked="0"/>
    </xf>
    <xf numFmtId="0" fontId="19" fillId="0" borderId="18" xfId="0" applyFont="1" applyFill="1" applyBorder="1" applyAlignment="1" applyProtection="1">
      <alignment vertical="center"/>
      <protection locked="0"/>
    </xf>
    <xf numFmtId="165" fontId="18" fillId="0" borderId="1" xfId="0" applyNumberFormat="1" applyFont="1" applyFill="1" applyBorder="1"/>
    <xf numFmtId="0" fontId="0" fillId="0" borderId="7" xfId="0" applyFont="1" applyFill="1" applyBorder="1" applyAlignment="1">
      <alignment horizontal="right"/>
    </xf>
    <xf numFmtId="49" fontId="18" fillId="0" borderId="1" xfId="0" applyNumberFormat="1" applyFont="1" applyFill="1" applyBorder="1" applyAlignment="1" applyProtection="1">
      <alignment horizontal="center"/>
      <protection locked="0"/>
    </xf>
    <xf numFmtId="165" fontId="15" fillId="0" borderId="1" xfId="0" applyNumberFormat="1" applyFont="1" applyFill="1" applyBorder="1" applyProtection="1">
      <protection locked="0"/>
    </xf>
    <xf numFmtId="165" fontId="0" fillId="0" borderId="7" xfId="0" applyNumberFormat="1" applyFont="1" applyFill="1" applyBorder="1"/>
    <xf numFmtId="0" fontId="45" fillId="0" borderId="1" xfId="0" applyNumberFormat="1" applyFont="1" applyFill="1" applyBorder="1" applyAlignment="1" applyProtection="1">
      <alignment horizontal="right"/>
      <protection locked="0"/>
    </xf>
    <xf numFmtId="0" fontId="0" fillId="0" borderId="16" xfId="0" applyFont="1" applyFill="1" applyBorder="1"/>
    <xf numFmtId="166" fontId="0" fillId="0" borderId="1" xfId="0" applyNumberFormat="1" applyFont="1" applyFill="1" applyBorder="1" applyAlignment="1" applyProtection="1">
      <alignment horizontal="right"/>
      <protection locked="0"/>
    </xf>
    <xf numFmtId="0" fontId="50" fillId="0" borderId="1" xfId="0" applyFont="1" applyFill="1" applyBorder="1" applyAlignment="1" applyProtection="1">
      <alignment horizontal="center"/>
      <protection locked="0"/>
    </xf>
    <xf numFmtId="49" fontId="17" fillId="0" borderId="0" xfId="0" applyNumberFormat="1" applyFont="1" applyFill="1" applyBorder="1" applyAlignment="1" applyProtection="1">
      <alignment horizontal="right"/>
      <protection locked="0"/>
    </xf>
    <xf numFmtId="0" fontId="18" fillId="0" borderId="1" xfId="0" applyFont="1" applyFill="1" applyBorder="1" applyProtection="1"/>
    <xf numFmtId="0" fontId="0" fillId="0" borderId="0" xfId="0" applyFont="1" applyFill="1" applyAlignment="1" applyProtection="1">
      <protection locked="0"/>
    </xf>
    <xf numFmtId="0" fontId="11" fillId="0" borderId="1" xfId="0" applyFont="1" applyFill="1" applyBorder="1" applyProtection="1"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1" fontId="18" fillId="0" borderId="1" xfId="0" applyNumberFormat="1" applyFont="1" applyFill="1" applyBorder="1" applyAlignment="1" applyProtection="1">
      <alignment horizontal="right"/>
      <protection locked="0"/>
    </xf>
    <xf numFmtId="0" fontId="24" fillId="0" borderId="0" xfId="0" applyFont="1" applyFill="1" applyProtection="1">
      <protection locked="0"/>
    </xf>
    <xf numFmtId="1" fontId="47" fillId="0" borderId="1" xfId="25" applyNumberFormat="1" applyFont="1" applyFill="1" applyBorder="1" applyAlignment="1" applyProtection="1">
      <alignment horizontal="right" wrapText="1"/>
      <protection locked="0"/>
    </xf>
    <xf numFmtId="165" fontId="47" fillId="0" borderId="1" xfId="25" applyNumberFormat="1" applyFont="1" applyFill="1" applyBorder="1" applyAlignment="1" applyProtection="1">
      <alignment horizontal="right" wrapText="1"/>
      <protection locked="0"/>
    </xf>
    <xf numFmtId="0" fontId="36" fillId="0" borderId="0" xfId="0" applyFont="1" applyFill="1"/>
    <xf numFmtId="0" fontId="0" fillId="0" borderId="8" xfId="0" applyFont="1" applyFill="1" applyBorder="1"/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right" wrapText="1"/>
    </xf>
    <xf numFmtId="0" fontId="19" fillId="0" borderId="1" xfId="0" applyFont="1" applyFill="1" applyBorder="1" applyAlignment="1">
      <alignment horizontal="right"/>
    </xf>
    <xf numFmtId="1" fontId="58" fillId="0" borderId="1" xfId="0" applyNumberFormat="1" applyFont="1" applyFill="1" applyBorder="1" applyAlignment="1" applyProtection="1">
      <alignment horizontal="right"/>
    </xf>
    <xf numFmtId="2" fontId="18" fillId="0" borderId="1" xfId="0" applyNumberFormat="1" applyFont="1" applyFill="1" applyBorder="1" applyProtection="1">
      <protection locked="0"/>
    </xf>
    <xf numFmtId="165" fontId="0" fillId="0" borderId="3" xfId="0" applyNumberFormat="1" applyFont="1" applyFill="1" applyBorder="1" applyProtection="1">
      <protection locked="0"/>
    </xf>
    <xf numFmtId="0" fontId="29" fillId="0" borderId="3" xfId="0" applyFont="1" applyFill="1" applyBorder="1" applyProtection="1"/>
    <xf numFmtId="165" fontId="0" fillId="0" borderId="3" xfId="0" applyNumberFormat="1" applyFont="1" applyFill="1" applyBorder="1" applyProtection="1"/>
    <xf numFmtId="2" fontId="0" fillId="0" borderId="7" xfId="0" applyNumberFormat="1" applyFont="1" applyFill="1" applyBorder="1" applyProtection="1">
      <protection locked="0"/>
    </xf>
    <xf numFmtId="0" fontId="0" fillId="0" borderId="7" xfId="0" applyFont="1" applyFill="1" applyBorder="1" applyProtection="1">
      <protection locked="0"/>
    </xf>
    <xf numFmtId="0" fontId="0" fillId="0" borderId="4" xfId="0" applyFont="1" applyFill="1" applyBorder="1"/>
    <xf numFmtId="0" fontId="53" fillId="0" borderId="0" xfId="0" applyFont="1" applyFill="1" applyAlignment="1" applyProtection="1">
      <alignment horizontal="left"/>
      <protection locked="0"/>
    </xf>
    <xf numFmtId="49" fontId="42" fillId="0" borderId="1" xfId="0" applyNumberFormat="1" applyFont="1" applyFill="1" applyBorder="1" applyAlignment="1" applyProtection="1">
      <alignment horizontal="right"/>
      <protection locked="0"/>
    </xf>
    <xf numFmtId="0" fontId="42" fillId="0" borderId="4" xfId="0" applyFont="1" applyFill="1" applyBorder="1"/>
    <xf numFmtId="0" fontId="42" fillId="0" borderId="1" xfId="0" applyFont="1" applyFill="1" applyBorder="1" applyProtection="1">
      <protection locked="0"/>
    </xf>
    <xf numFmtId="0" fontId="42" fillId="0" borderId="1" xfId="0" applyFont="1" applyFill="1" applyBorder="1"/>
    <xf numFmtId="0" fontId="42" fillId="0" borderId="0" xfId="0" applyFont="1" applyFill="1" applyBorder="1" applyProtection="1">
      <protection locked="0"/>
    </xf>
    <xf numFmtId="2" fontId="42" fillId="0" borderId="1" xfId="0" applyNumberFormat="1" applyFont="1" applyFill="1" applyBorder="1" applyProtection="1">
      <protection locked="0"/>
    </xf>
    <xf numFmtId="0" fontId="42" fillId="0" borderId="0" xfId="0" applyFont="1" applyFill="1" applyProtection="1">
      <protection locked="0"/>
    </xf>
    <xf numFmtId="165" fontId="42" fillId="0" borderId="1" xfId="0" applyNumberFormat="1" applyFont="1" applyFill="1" applyBorder="1"/>
    <xf numFmtId="165" fontId="42" fillId="0" borderId="3" xfId="0" applyNumberFormat="1" applyFont="1" applyFill="1" applyBorder="1" applyAlignment="1"/>
    <xf numFmtId="165" fontId="42" fillId="0" borderId="3" xfId="0" applyNumberFormat="1" applyFont="1" applyFill="1" applyBorder="1"/>
    <xf numFmtId="165" fontId="42" fillId="0" borderId="8" xfId="0" applyNumberFormat="1" applyFont="1" applyFill="1" applyBorder="1" applyProtection="1"/>
    <xf numFmtId="0" fontId="42" fillId="0" borderId="1" xfId="0" applyFont="1" applyFill="1" applyBorder="1" applyProtection="1"/>
    <xf numFmtId="165" fontId="27" fillId="0" borderId="0" xfId="0" applyNumberFormat="1" applyFont="1" applyFill="1" applyBorder="1" applyAlignment="1" applyProtection="1">
      <protection locked="0"/>
    </xf>
    <xf numFmtId="165" fontId="27" fillId="0" borderId="0" xfId="0" applyNumberFormat="1" applyFont="1" applyFill="1" applyBorder="1" applyAlignment="1" applyProtection="1">
      <alignment horizontal="right"/>
      <protection locked="0"/>
    </xf>
    <xf numFmtId="0" fontId="59" fillId="0" borderId="0" xfId="0" applyFont="1" applyFill="1" applyBorder="1" applyProtection="1">
      <protection locked="0"/>
    </xf>
    <xf numFmtId="0" fontId="29" fillId="0" borderId="0" xfId="0" applyFont="1" applyFill="1" applyAlignment="1" applyProtection="1">
      <alignment horizontal="center"/>
      <protection locked="0"/>
    </xf>
    <xf numFmtId="0" fontId="30" fillId="0" borderId="1" xfId="0" applyFont="1" applyFill="1" applyBorder="1" applyAlignment="1" applyProtection="1">
      <alignment horizontal="center"/>
      <protection locked="0"/>
    </xf>
    <xf numFmtId="0" fontId="21" fillId="0" borderId="11" xfId="0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19" fillId="0" borderId="9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/>
    </xf>
    <xf numFmtId="0" fontId="21" fillId="0" borderId="12" xfId="0" applyFont="1" applyFill="1" applyBorder="1" applyAlignment="1">
      <alignment horizontal="center"/>
    </xf>
    <xf numFmtId="0" fontId="21" fillId="0" borderId="0" xfId="0" applyFont="1" applyFill="1"/>
    <xf numFmtId="0" fontId="60" fillId="0" borderId="16" xfId="0" applyFont="1" applyFill="1" applyBorder="1"/>
    <xf numFmtId="0" fontId="0" fillId="0" borderId="0" xfId="0" applyFont="1" applyFill="1" applyBorder="1"/>
    <xf numFmtId="0" fontId="13" fillId="0" borderId="1" xfId="0" applyFont="1" applyFill="1" applyBorder="1" applyAlignment="1" applyProtection="1">
      <alignment horizontal="center"/>
      <protection locked="0"/>
    </xf>
    <xf numFmtId="0" fontId="25" fillId="0" borderId="0" xfId="0" applyFont="1" applyFill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166" fontId="25" fillId="0" borderId="0" xfId="0" applyNumberFormat="1" applyFont="1" applyFill="1" applyBorder="1" applyAlignment="1" applyProtection="1">
      <alignment vertical="center"/>
      <protection locked="0"/>
    </xf>
    <xf numFmtId="166" fontId="25" fillId="0" borderId="0" xfId="0" applyNumberFormat="1" applyFont="1" applyFill="1" applyAlignment="1" applyProtection="1">
      <alignment vertical="center"/>
      <protection locked="0"/>
    </xf>
    <xf numFmtId="165" fontId="25" fillId="0" borderId="0" xfId="0" applyNumberFormat="1" applyFont="1" applyFill="1" applyAlignment="1" applyProtection="1">
      <alignment vertical="center"/>
      <protection locked="0"/>
    </xf>
    <xf numFmtId="0" fontId="25" fillId="0" borderId="0" xfId="0" applyNumberFormat="1" applyFont="1" applyFill="1" applyAlignment="1" applyProtection="1">
      <alignment vertical="center"/>
      <protection locked="0"/>
    </xf>
    <xf numFmtId="165" fontId="25" fillId="0" borderId="1" xfId="0" applyNumberFormat="1" applyFont="1" applyFill="1" applyBorder="1" applyAlignment="1" applyProtection="1">
      <alignment vertical="center"/>
    </xf>
    <xf numFmtId="1" fontId="25" fillId="0" borderId="0" xfId="0" applyNumberFormat="1" applyFont="1" applyFill="1" applyBorder="1" applyAlignment="1" applyProtection="1">
      <alignment vertical="center"/>
      <protection locked="0"/>
    </xf>
    <xf numFmtId="0" fontId="25" fillId="0" borderId="1" xfId="0" applyFont="1" applyFill="1" applyBorder="1" applyProtection="1">
      <protection locked="0"/>
    </xf>
    <xf numFmtId="0" fontId="25" fillId="0" borderId="0" xfId="0" applyFont="1" applyFill="1" applyProtection="1">
      <protection locked="0"/>
    </xf>
    <xf numFmtId="2" fontId="25" fillId="0" borderId="0" xfId="0" applyNumberFormat="1" applyFont="1" applyFill="1" applyBorder="1" applyProtection="1"/>
    <xf numFmtId="2" fontId="37" fillId="0" borderId="0" xfId="0" applyNumberFormat="1" applyFont="1" applyFill="1" applyBorder="1" applyProtection="1">
      <protection locked="0"/>
    </xf>
    <xf numFmtId="2" fontId="61" fillId="0" borderId="0" xfId="0" applyNumberFormat="1" applyFont="1" applyFill="1" applyBorder="1" applyProtection="1">
      <protection locked="0"/>
    </xf>
    <xf numFmtId="0" fontId="0" fillId="0" borderId="1" xfId="0" applyNumberFormat="1" applyFont="1" applyFill="1" applyBorder="1" applyProtection="1">
      <protection locked="0"/>
    </xf>
    <xf numFmtId="165" fontId="0" fillId="0" borderId="1" xfId="5" applyNumberFormat="1" applyFont="1" applyFill="1" applyBorder="1"/>
    <xf numFmtId="165" fontId="0" fillId="0" borderId="1" xfId="5" applyNumberFormat="1" applyFont="1" applyFill="1" applyBorder="1" applyProtection="1">
      <protection locked="0"/>
    </xf>
    <xf numFmtId="165" fontId="25" fillId="0" borderId="0" xfId="0" applyNumberFormat="1" applyFont="1" applyFill="1" applyBorder="1" applyAlignment="1" applyProtection="1">
      <alignment vertical="center"/>
      <protection locked="0"/>
    </xf>
    <xf numFmtId="165" fontId="18" fillId="0" borderId="1" xfId="5" applyNumberFormat="1" applyFont="1" applyFill="1" applyBorder="1"/>
    <xf numFmtId="165" fontId="18" fillId="0" borderId="1" xfId="5" applyNumberFormat="1" applyFont="1" applyFill="1" applyBorder="1" applyProtection="1">
      <protection locked="0"/>
    </xf>
    <xf numFmtId="1" fontId="25" fillId="0" borderId="0" xfId="0" applyNumberFormat="1" applyFont="1" applyFill="1" applyBorder="1" applyProtection="1">
      <protection locked="0"/>
    </xf>
    <xf numFmtId="0" fontId="0" fillId="0" borderId="1" xfId="0" applyFont="1" applyFill="1" applyBorder="1" applyAlignment="1" applyProtection="1">
      <protection locked="0"/>
    </xf>
    <xf numFmtId="0" fontId="0" fillId="0" borderId="1" xfId="0" applyFont="1" applyFill="1" applyBorder="1" applyAlignment="1"/>
    <xf numFmtId="165" fontId="0" fillId="0" borderId="1" xfId="0" applyNumberFormat="1" applyFont="1" applyFill="1" applyBorder="1" applyAlignment="1">
      <alignment horizontal="right"/>
    </xf>
    <xf numFmtId="165" fontId="0" fillId="0" borderId="1" xfId="0" applyNumberFormat="1" applyFont="1" applyFill="1" applyBorder="1" applyAlignment="1">
      <alignment horizontal="center"/>
    </xf>
    <xf numFmtId="165" fontId="0" fillId="0" borderId="1" xfId="5" applyNumberFormat="1" applyFont="1" applyFill="1" applyBorder="1" applyAlignment="1" applyProtection="1">
      <alignment horizontal="right"/>
      <protection locked="0"/>
    </xf>
    <xf numFmtId="165" fontId="18" fillId="0" borderId="1" xfId="0" applyNumberFormat="1" applyFont="1" applyFill="1" applyBorder="1" applyAlignment="1">
      <alignment horizontal="right"/>
    </xf>
    <xf numFmtId="165" fontId="18" fillId="0" borderId="1" xfId="0" applyNumberFormat="1" applyFont="1" applyFill="1" applyBorder="1" applyAlignment="1"/>
    <xf numFmtId="165" fontId="0" fillId="0" borderId="1" xfId="5" applyNumberFormat="1" applyFont="1" applyFill="1" applyBorder="1" applyAlignment="1">
      <alignment horizontal="right"/>
    </xf>
    <xf numFmtId="0" fontId="39" fillId="0" borderId="1" xfId="0" applyFont="1" applyFill="1" applyBorder="1"/>
    <xf numFmtId="0" fontId="39" fillId="0" borderId="7" xfId="0" applyFont="1" applyFill="1" applyBorder="1"/>
    <xf numFmtId="0" fontId="15" fillId="0" borderId="4" xfId="0" applyFont="1" applyFill="1" applyBorder="1"/>
    <xf numFmtId="0" fontId="17" fillId="0" borderId="0" xfId="0" applyFont="1" applyFill="1" applyBorder="1" applyProtection="1"/>
    <xf numFmtId="0" fontId="17" fillId="0" borderId="20" xfId="0" applyFont="1" applyFill="1" applyBorder="1" applyProtection="1"/>
    <xf numFmtId="0" fontId="15" fillId="0" borderId="7" xfId="0" applyFont="1" applyFill="1" applyBorder="1" applyAlignment="1">
      <alignment horizontal="right"/>
    </xf>
    <xf numFmtId="0" fontId="62" fillId="0" borderId="0" xfId="0" applyFont="1" applyFill="1" applyProtection="1">
      <protection locked="0"/>
    </xf>
    <xf numFmtId="2" fontId="17" fillId="0" borderId="0" xfId="0" applyNumberFormat="1" applyFont="1" applyFill="1" applyBorder="1" applyProtection="1"/>
    <xf numFmtId="1" fontId="17" fillId="0" borderId="0" xfId="0" applyNumberFormat="1" applyFont="1" applyFill="1" applyBorder="1" applyProtection="1"/>
    <xf numFmtId="165" fontId="12" fillId="0" borderId="0" xfId="0" applyNumberFormat="1" applyFont="1" applyFill="1" applyBorder="1" applyProtection="1"/>
    <xf numFmtId="1" fontId="15" fillId="0" borderId="0" xfId="0" applyNumberFormat="1" applyFont="1" applyFill="1" applyBorder="1" applyProtection="1">
      <protection locked="0"/>
    </xf>
    <xf numFmtId="0" fontId="15" fillId="0" borderId="0" xfId="0" applyFont="1" applyFill="1" applyAlignment="1" applyProtection="1">
      <alignment horizontal="center"/>
      <protection locked="0"/>
    </xf>
    <xf numFmtId="1" fontId="15" fillId="0" borderId="3" xfId="0" applyNumberFormat="1" applyFont="1" applyFill="1" applyBorder="1" applyAlignment="1" applyProtection="1">
      <alignment horizontal="center"/>
      <protection locked="0"/>
    </xf>
    <xf numFmtId="165" fontId="62" fillId="0" borderId="0" xfId="0" applyNumberFormat="1" applyFont="1" applyFill="1" applyBorder="1" applyAlignment="1" applyProtection="1">
      <alignment horizontal="center"/>
    </xf>
    <xf numFmtId="0" fontId="15" fillId="0" borderId="3" xfId="0" applyFont="1" applyFill="1" applyBorder="1" applyProtection="1"/>
    <xf numFmtId="0" fontId="0" fillId="0" borderId="3" xfId="0" applyFont="1" applyFill="1" applyBorder="1" applyProtection="1"/>
    <xf numFmtId="1" fontId="15" fillId="0" borderId="1" xfId="0" applyNumberFormat="1" applyFont="1" applyFill="1" applyBorder="1" applyProtection="1"/>
    <xf numFmtId="0" fontId="15" fillId="0" borderId="3" xfId="0" applyFont="1" applyFill="1" applyBorder="1"/>
    <xf numFmtId="1" fontId="18" fillId="0" borderId="1" xfId="5" applyNumberFormat="1" applyFont="1" applyFill="1" applyBorder="1" applyAlignment="1" applyProtection="1">
      <protection locked="0"/>
    </xf>
    <xf numFmtId="1" fontId="18" fillId="0" borderId="0" xfId="0" applyNumberFormat="1" applyFont="1" applyFill="1" applyBorder="1" applyProtection="1">
      <protection locked="0"/>
    </xf>
    <xf numFmtId="1" fontId="18" fillId="0" borderId="1" xfId="5" applyNumberFormat="1" applyFont="1" applyFill="1" applyBorder="1" applyAlignment="1" applyProtection="1">
      <alignment horizontal="right"/>
    </xf>
    <xf numFmtId="0" fontId="25" fillId="0" borderId="0" xfId="0" applyFont="1" applyFill="1" applyBorder="1" applyProtection="1">
      <protection locked="0"/>
    </xf>
    <xf numFmtId="0" fontId="18" fillId="0" borderId="0" xfId="0" applyFont="1" applyFill="1" applyBorder="1" applyAlignment="1" applyProtection="1">
      <protection locked="0"/>
    </xf>
    <xf numFmtId="165" fontId="11" fillId="0" borderId="1" xfId="5" applyNumberFormat="1" applyFont="1" applyFill="1" applyBorder="1" applyAlignment="1" applyProtection="1">
      <alignment horizontal="right"/>
      <protection locked="0"/>
    </xf>
    <xf numFmtId="165" fontId="18" fillId="0" borderId="1" xfId="5" applyNumberFormat="1" applyFont="1" applyFill="1" applyBorder="1" applyAlignment="1" applyProtection="1">
      <alignment horizontal="right"/>
      <protection locked="0"/>
    </xf>
    <xf numFmtId="165" fontId="0" fillId="0" borderId="1" xfId="5" applyNumberFormat="1" applyFont="1" applyFill="1" applyBorder="1" applyProtection="1"/>
    <xf numFmtId="165" fontId="18" fillId="0" borderId="1" xfId="0" applyNumberFormat="1" applyFont="1" applyFill="1" applyBorder="1" applyProtection="1">
      <protection locked="0"/>
    </xf>
    <xf numFmtId="165" fontId="18" fillId="0" borderId="1" xfId="5" applyNumberFormat="1" applyFont="1" applyFill="1" applyBorder="1" applyProtection="1"/>
    <xf numFmtId="0" fontId="16" fillId="0" borderId="0" xfId="0" applyFont="1" applyFill="1" applyProtection="1">
      <protection locked="0"/>
    </xf>
    <xf numFmtId="49" fontId="43" fillId="0" borderId="0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Protection="1">
      <protection locked="0"/>
    </xf>
    <xf numFmtId="0" fontId="25" fillId="0" borderId="1" xfId="0" applyFont="1" applyFill="1" applyBorder="1" applyAlignment="1" applyProtection="1">
      <alignment vertical="center"/>
      <protection locked="0"/>
    </xf>
    <xf numFmtId="165" fontId="25" fillId="0" borderId="1" xfId="0" applyNumberFormat="1" applyFont="1" applyFill="1" applyBorder="1" applyAlignment="1" applyProtection="1">
      <alignment vertical="center"/>
      <protection locked="0"/>
    </xf>
    <xf numFmtId="0" fontId="25" fillId="0" borderId="2" xfId="0" applyFont="1" applyFill="1" applyBorder="1" applyAlignment="1" applyProtection="1">
      <alignment vertical="center"/>
      <protection locked="0"/>
    </xf>
    <xf numFmtId="49" fontId="25" fillId="0" borderId="1" xfId="0" applyNumberFormat="1" applyFont="1" applyFill="1" applyBorder="1" applyAlignment="1" applyProtection="1">
      <alignment horizontal="center"/>
      <protection locked="0"/>
    </xf>
    <xf numFmtId="1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45" fillId="0" borderId="1" xfId="5" applyNumberFormat="1" applyFont="1" applyFill="1" applyBorder="1"/>
    <xf numFmtId="165" fontId="45" fillId="0" borderId="1" xfId="5" applyNumberFormat="1" applyFont="1" applyFill="1" applyBorder="1" applyProtection="1">
      <protection locked="0"/>
    </xf>
    <xf numFmtId="165" fontId="49" fillId="0" borderId="1" xfId="5" applyNumberFormat="1" applyFont="1" applyFill="1" applyBorder="1"/>
    <xf numFmtId="165" fontId="45" fillId="0" borderId="1" xfId="0" applyNumberFormat="1" applyFont="1" applyFill="1" applyBorder="1" applyProtection="1">
      <protection locked="0"/>
    </xf>
    <xf numFmtId="165" fontId="49" fillId="0" borderId="1" xfId="5" applyNumberFormat="1" applyFont="1" applyFill="1" applyBorder="1" applyProtection="1">
      <protection locked="0"/>
    </xf>
    <xf numFmtId="0" fontId="45" fillId="0" borderId="1" xfId="0" applyFont="1" applyFill="1" applyBorder="1"/>
    <xf numFmtId="0" fontId="45" fillId="0" borderId="3" xfId="0" applyFont="1" applyFill="1" applyBorder="1" applyProtection="1">
      <protection locked="0"/>
    </xf>
    <xf numFmtId="0" fontId="0" fillId="0" borderId="1" xfId="0" applyFont="1" applyFill="1" applyBorder="1" applyAlignment="1" applyProtection="1">
      <alignment vertical="top" wrapText="1"/>
      <protection locked="0"/>
    </xf>
    <xf numFmtId="0" fontId="18" fillId="0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Fill="1" applyBorder="1" applyAlignment="1" applyProtection="1">
      <alignment vertical="top" wrapText="1"/>
      <protection locked="0"/>
    </xf>
    <xf numFmtId="0" fontId="42" fillId="0" borderId="1" xfId="0" applyFont="1" applyFill="1" applyBorder="1" applyAlignment="1" applyProtection="1">
      <alignment vertical="top" wrapText="1"/>
      <protection locked="0"/>
    </xf>
    <xf numFmtId="49" fontId="21" fillId="0" borderId="1" xfId="0" applyNumberFormat="1" applyFont="1" applyFill="1" applyBorder="1" applyAlignment="1" applyProtection="1">
      <alignment horizontal="center"/>
      <protection locked="0"/>
    </xf>
    <xf numFmtId="0" fontId="57" fillId="0" borderId="7" xfId="0" applyFont="1" applyFill="1" applyBorder="1" applyAlignment="1">
      <alignment horizontal="center" vertical="top"/>
    </xf>
    <xf numFmtId="49" fontId="56" fillId="0" borderId="0" xfId="0" applyNumberFormat="1" applyFont="1" applyFill="1" applyAlignment="1" applyProtection="1">
      <alignment horizontal="center"/>
      <protection locked="0"/>
    </xf>
    <xf numFmtId="0" fontId="18" fillId="0" borderId="0" xfId="0" applyFont="1" applyFill="1" applyAlignment="1" applyProtection="1">
      <protection locked="0"/>
    </xf>
    <xf numFmtId="0" fontId="12" fillId="0" borderId="0" xfId="0" applyFont="1" applyFill="1" applyBorder="1" applyAlignment="1" applyProtection="1">
      <protection locked="0"/>
    </xf>
    <xf numFmtId="0" fontId="27" fillId="0" borderId="0" xfId="0" applyFont="1" applyFill="1" applyBorder="1" applyAlignment="1" applyProtection="1">
      <protection locked="0"/>
    </xf>
    <xf numFmtId="0" fontId="12" fillId="0" borderId="0" xfId="0" applyFont="1" applyFill="1" applyAlignment="1" applyProtection="1">
      <protection locked="0"/>
    </xf>
    <xf numFmtId="0" fontId="57" fillId="0" borderId="1" xfId="0" applyFont="1" applyFill="1" applyBorder="1" applyAlignment="1" applyProtection="1">
      <alignment horizontal="center" vertical="top"/>
      <protection locked="0"/>
    </xf>
    <xf numFmtId="49" fontId="56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>
      <alignment horizontal="center" vertical="top"/>
    </xf>
    <xf numFmtId="0" fontId="63" fillId="0" borderId="16" xfId="0" applyFont="1" applyFill="1" applyBorder="1"/>
    <xf numFmtId="0" fontId="18" fillId="0" borderId="0" xfId="0" applyFont="1" applyFill="1" applyBorder="1" applyAlignment="1">
      <alignment horizontal="left" vertical="center" wrapText="1"/>
    </xf>
    <xf numFmtId="49" fontId="20" fillId="0" borderId="0" xfId="0" applyNumberFormat="1" applyFont="1" applyFill="1" applyBorder="1" applyAlignment="1">
      <alignment horizontal="center"/>
    </xf>
    <xf numFmtId="0" fontId="57" fillId="0" borderId="1" xfId="0" applyFont="1" applyFill="1" applyBorder="1" applyAlignment="1" applyProtection="1">
      <alignment horizontal="center"/>
      <protection locked="0"/>
    </xf>
    <xf numFmtId="0" fontId="42" fillId="0" borderId="1" xfId="0" applyFont="1" applyFill="1" applyBorder="1" applyAlignment="1" applyProtection="1">
      <alignment horizontal="center"/>
      <protection locked="0"/>
    </xf>
    <xf numFmtId="1" fontId="18" fillId="0" borderId="7" xfId="5" applyNumberFormat="1" applyFont="1" applyFill="1" applyBorder="1" applyAlignment="1"/>
    <xf numFmtId="1" fontId="11" fillId="0" borderId="1" xfId="5" applyNumberFormat="1" applyFont="1" applyFill="1" applyBorder="1" applyAlignment="1"/>
    <xf numFmtId="1" fontId="11" fillId="0" borderId="1" xfId="5" applyNumberFormat="1" applyFont="1" applyFill="1" applyBorder="1" applyAlignment="1" applyProtection="1">
      <protection locked="0"/>
    </xf>
    <xf numFmtId="1" fontId="11" fillId="0" borderId="4" xfId="5" applyNumberFormat="1" applyFont="1" applyFill="1" applyBorder="1" applyAlignment="1" applyProtection="1">
      <protection locked="0"/>
    </xf>
    <xf numFmtId="1" fontId="11" fillId="0" borderId="24" xfId="5" applyNumberFormat="1" applyFont="1" applyFill="1" applyBorder="1" applyAlignment="1" applyProtection="1">
      <protection locked="0"/>
    </xf>
    <xf numFmtId="1" fontId="11" fillId="0" borderId="1" xfId="5" applyNumberFormat="1" applyFont="1" applyFill="1" applyBorder="1" applyAlignment="1" applyProtection="1">
      <alignment horizontal="right"/>
    </xf>
    <xf numFmtId="0" fontId="57" fillId="0" borderId="1" xfId="0" applyFont="1" applyFill="1" applyBorder="1" applyAlignment="1" applyProtection="1">
      <alignment horizontal="left" vertical="top" wrapText="1"/>
      <protection locked="0"/>
    </xf>
    <xf numFmtId="2" fontId="18" fillId="0" borderId="1" xfId="0" applyNumberFormat="1" applyFont="1" applyFill="1" applyBorder="1"/>
    <xf numFmtId="0" fontId="11" fillId="0" borderId="0" xfId="0" applyFont="1" applyFill="1" applyProtection="1">
      <protection locked="0"/>
    </xf>
    <xf numFmtId="165" fontId="0" fillId="0" borderId="1" xfId="0" applyNumberFormat="1" applyFont="1" applyFill="1" applyBorder="1" applyAlignment="1" applyProtection="1">
      <alignment horizontal="right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Fill="1" applyBorder="1" applyAlignment="1">
      <alignment horizontal="center" vertical="center" wrapText="1"/>
    </xf>
    <xf numFmtId="0" fontId="18" fillId="0" borderId="4" xfId="0" applyFont="1" applyFill="1" applyBorder="1"/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1" fontId="11" fillId="0" borderId="7" xfId="5" applyNumberFormat="1" applyFont="1" applyFill="1" applyBorder="1" applyAlignment="1" applyProtection="1">
      <protection locked="0"/>
    </xf>
    <xf numFmtId="0" fontId="0" fillId="0" borderId="1" xfId="0" applyFont="1" applyFill="1" applyBorder="1" applyAlignment="1" applyProtection="1">
      <alignment horizontal="center" vertical="top"/>
      <protection locked="0"/>
    </xf>
    <xf numFmtId="1" fontId="18" fillId="0" borderId="7" xfId="5" applyNumberFormat="1" applyFont="1" applyFill="1" applyBorder="1" applyAlignment="1" applyProtection="1">
      <protection locked="0"/>
    </xf>
    <xf numFmtId="0" fontId="0" fillId="0" borderId="3" xfId="0" applyFont="1" applyFill="1" applyBorder="1" applyAlignment="1" applyProtection="1">
      <alignment horizontal="center" vertical="top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/>
    </xf>
    <xf numFmtId="0" fontId="18" fillId="0" borderId="1" xfId="0" applyFont="1" applyFill="1" applyBorder="1" applyAlignment="1" applyProtection="1">
      <alignment horizontal="left" wrapText="1"/>
      <protection locked="0"/>
    </xf>
    <xf numFmtId="0" fontId="12" fillId="0" borderId="1" xfId="0" applyFont="1" applyFill="1" applyBorder="1" applyAlignment="1" applyProtection="1">
      <alignment horizontal="center"/>
    </xf>
    <xf numFmtId="0" fontId="25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/>
    </xf>
    <xf numFmtId="0" fontId="18" fillId="0" borderId="1" xfId="0" applyFont="1" applyFill="1" applyBorder="1" applyAlignment="1">
      <alignment horizontal="right"/>
    </xf>
    <xf numFmtId="0" fontId="19" fillId="0" borderId="1" xfId="0" applyFont="1" applyFill="1" applyBorder="1"/>
    <xf numFmtId="2" fontId="0" fillId="0" borderId="1" xfId="0" applyNumberFormat="1" applyFont="1" applyFill="1" applyBorder="1" applyProtection="1"/>
    <xf numFmtId="0" fontId="0" fillId="0" borderId="1" xfId="0" applyFont="1" applyFill="1" applyBorder="1" applyAlignment="1" applyProtection="1">
      <alignment horizontal="center"/>
      <protection locked="0"/>
    </xf>
    <xf numFmtId="1" fontId="0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5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  <protection locked="0"/>
    </xf>
    <xf numFmtId="1" fontId="0" fillId="0" borderId="1" xfId="5" applyNumberFormat="1" applyFont="1" applyFill="1" applyBorder="1" applyProtection="1"/>
    <xf numFmtId="165" fontId="18" fillId="0" borderId="1" xfId="0" applyNumberFormat="1" applyFont="1" applyFill="1" applyBorder="1" applyProtection="1"/>
    <xf numFmtId="49" fontId="18" fillId="0" borderId="1" xfId="0" applyNumberFormat="1" applyFont="1" applyFill="1" applyBorder="1" applyAlignment="1" applyProtection="1">
      <alignment horizontal="right"/>
    </xf>
    <xf numFmtId="166" fontId="18" fillId="0" borderId="1" xfId="0" applyNumberFormat="1" applyFont="1" applyFill="1" applyBorder="1" applyProtection="1"/>
    <xf numFmtId="2" fontId="18" fillId="0" borderId="1" xfId="0" applyNumberFormat="1" applyFont="1" applyFill="1" applyBorder="1" applyProtection="1"/>
    <xf numFmtId="0" fontId="18" fillId="0" borderId="1" xfId="0" applyNumberFormat="1" applyFont="1" applyFill="1" applyBorder="1" applyProtection="1"/>
    <xf numFmtId="166" fontId="18" fillId="0" borderId="1" xfId="0" applyNumberFormat="1" applyFont="1" applyFill="1" applyBorder="1" applyAlignment="1" applyProtection="1">
      <alignment horizontal="right"/>
    </xf>
    <xf numFmtId="1" fontId="18" fillId="0" borderId="1" xfId="0" applyNumberFormat="1" applyFont="1" applyFill="1" applyBorder="1" applyProtection="1"/>
    <xf numFmtId="0" fontId="18" fillId="0" borderId="1" xfId="5" applyNumberFormat="1" applyFont="1" applyFill="1" applyBorder="1" applyProtection="1"/>
    <xf numFmtId="1" fontId="18" fillId="0" borderId="1" xfId="5" applyNumberFormat="1" applyFont="1" applyFill="1" applyBorder="1" applyProtection="1"/>
    <xf numFmtId="0" fontId="18" fillId="0" borderId="3" xfId="0" applyFont="1" applyFill="1" applyBorder="1" applyProtection="1">
      <protection locked="0"/>
    </xf>
    <xf numFmtId="49" fontId="20" fillId="0" borderId="3" xfId="0" applyNumberFormat="1" applyFont="1" applyFill="1" applyBorder="1" applyAlignment="1" applyProtection="1">
      <alignment horizontal="center"/>
      <protection locked="0"/>
    </xf>
    <xf numFmtId="0" fontId="18" fillId="0" borderId="3" xfId="0" applyFont="1" applyFill="1" applyBorder="1" applyProtection="1"/>
    <xf numFmtId="166" fontId="18" fillId="0" borderId="3" xfId="0" applyNumberFormat="1" applyFont="1" applyFill="1" applyBorder="1" applyProtection="1"/>
    <xf numFmtId="0" fontId="18" fillId="0" borderId="3" xfId="0" applyNumberFormat="1" applyFont="1" applyFill="1" applyBorder="1" applyProtection="1"/>
    <xf numFmtId="165" fontId="18" fillId="0" borderId="3" xfId="0" applyNumberFormat="1" applyFont="1" applyFill="1" applyBorder="1" applyProtection="1"/>
    <xf numFmtId="166" fontId="18" fillId="0" borderId="3" xfId="0" applyNumberFormat="1" applyFont="1" applyFill="1" applyBorder="1" applyProtection="1">
      <protection locked="0"/>
    </xf>
    <xf numFmtId="0" fontId="0" fillId="0" borderId="3" xfId="0" applyNumberFormat="1" applyFont="1" applyFill="1" applyBorder="1" applyProtection="1"/>
    <xf numFmtId="0" fontId="18" fillId="0" borderId="3" xfId="0" applyNumberFormat="1" applyFont="1" applyFill="1" applyBorder="1" applyProtection="1">
      <protection locked="0"/>
    </xf>
    <xf numFmtId="1" fontId="0" fillId="0" borderId="3" xfId="0" applyNumberFormat="1" applyFont="1" applyFill="1" applyBorder="1" applyProtection="1"/>
    <xf numFmtId="0" fontId="18" fillId="0" borderId="3" xfId="5" applyNumberFormat="1" applyFont="1" applyFill="1" applyBorder="1" applyProtection="1"/>
    <xf numFmtId="166" fontId="18" fillId="0" borderId="1" xfId="0" applyNumberFormat="1" applyFont="1" applyFill="1" applyBorder="1" applyProtection="1">
      <protection locked="0"/>
    </xf>
    <xf numFmtId="1" fontId="18" fillId="0" borderId="1" xfId="0" applyNumberFormat="1" applyFont="1" applyFill="1" applyBorder="1" applyProtection="1">
      <protection locked="0"/>
    </xf>
    <xf numFmtId="0" fontId="25" fillId="0" borderId="1" xfId="0" applyFont="1" applyFill="1" applyBorder="1"/>
    <xf numFmtId="0" fontId="25" fillId="0" borderId="1" xfId="0" applyFont="1" applyFill="1" applyBorder="1" applyProtection="1"/>
    <xf numFmtId="165" fontId="25" fillId="0" borderId="1" xfId="0" applyNumberFormat="1" applyFont="1" applyFill="1" applyBorder="1" applyProtection="1"/>
    <xf numFmtId="166" fontId="25" fillId="0" borderId="1" xfId="0" applyNumberFormat="1" applyFont="1" applyFill="1" applyBorder="1" applyProtection="1">
      <protection locked="0"/>
    </xf>
    <xf numFmtId="166" fontId="25" fillId="0" borderId="1" xfId="0" applyNumberFormat="1" applyFont="1" applyFill="1" applyBorder="1" applyProtection="1"/>
    <xf numFmtId="1" fontId="25" fillId="0" borderId="1" xfId="0" applyNumberFormat="1" applyFont="1" applyFill="1" applyBorder="1" applyProtection="1">
      <protection locked="0"/>
    </xf>
    <xf numFmtId="0" fontId="25" fillId="0" borderId="1" xfId="0" applyNumberFormat="1" applyFont="1" applyFill="1" applyBorder="1" applyProtection="1"/>
    <xf numFmtId="165" fontId="25" fillId="0" borderId="1" xfId="0" applyNumberFormat="1" applyFont="1" applyFill="1" applyBorder="1" applyProtection="1">
      <protection locked="0"/>
    </xf>
    <xf numFmtId="0" fontId="25" fillId="0" borderId="0" xfId="5" applyNumberFormat="1" applyFont="1" applyFill="1" applyBorder="1" applyProtection="1"/>
    <xf numFmtId="0" fontId="25" fillId="0" borderId="0" xfId="0" applyNumberFormat="1" applyFont="1" applyFill="1" applyBorder="1" applyProtection="1">
      <protection locked="0"/>
    </xf>
    <xf numFmtId="0" fontId="0" fillId="0" borderId="1" xfId="0" applyFont="1" applyFill="1" applyBorder="1" applyAlignment="1" applyProtection="1"/>
    <xf numFmtId="165" fontId="18" fillId="0" borderId="1" xfId="0" applyNumberFormat="1" applyFont="1" applyFill="1" applyBorder="1" applyAlignment="1" applyProtection="1">
      <alignment horizontal="right"/>
    </xf>
    <xf numFmtId="0" fontId="20" fillId="0" borderId="1" xfId="0" applyFont="1" applyFill="1" applyBorder="1" applyAlignment="1" applyProtection="1">
      <alignment horizontal="center"/>
      <protection locked="0"/>
    </xf>
    <xf numFmtId="0" fontId="18" fillId="0" borderId="2" xfId="0" applyFont="1" applyFill="1" applyBorder="1" applyProtection="1"/>
    <xf numFmtId="1" fontId="18" fillId="0" borderId="3" xfId="0" applyNumberFormat="1" applyFont="1" applyFill="1" applyBorder="1" applyAlignment="1" applyProtection="1">
      <alignment horizontal="center"/>
    </xf>
    <xf numFmtId="1" fontId="18" fillId="0" borderId="3" xfId="0" applyNumberFormat="1" applyFont="1" applyFill="1" applyBorder="1" applyProtection="1"/>
    <xf numFmtId="1" fontId="18" fillId="0" borderId="3" xfId="5" applyNumberFormat="1" applyFont="1" applyFill="1" applyBorder="1" applyAlignment="1" applyProtection="1"/>
    <xf numFmtId="165" fontId="35" fillId="0" borderId="3" xfId="5" applyNumberFormat="1" applyFont="1" applyFill="1" applyBorder="1" applyAlignment="1" applyProtection="1"/>
    <xf numFmtId="165" fontId="15" fillId="0" borderId="1" xfId="0" applyNumberFormat="1" applyFont="1" applyFill="1" applyBorder="1" applyProtection="1"/>
    <xf numFmtId="1" fontId="0" fillId="0" borderId="3" xfId="0" applyNumberFormat="1" applyFont="1" applyFill="1" applyBorder="1" applyAlignment="1" applyProtection="1">
      <alignment horizontal="center"/>
      <protection locked="0"/>
    </xf>
    <xf numFmtId="1" fontId="15" fillId="0" borderId="1" xfId="0" applyNumberFormat="1" applyFont="1" applyFill="1" applyBorder="1" applyAlignment="1" applyProtection="1">
      <alignment horizontal="center"/>
      <protection locked="0"/>
    </xf>
    <xf numFmtId="1" fontId="18" fillId="0" borderId="1" xfId="5" applyNumberFormat="1" applyFont="1" applyFill="1" applyBorder="1" applyAlignment="1" applyProtection="1"/>
    <xf numFmtId="165" fontId="35" fillId="0" borderId="8" xfId="5" applyNumberFormat="1" applyFont="1" applyFill="1" applyBorder="1" applyAlignment="1" applyProtection="1"/>
    <xf numFmtId="1" fontId="15" fillId="0" borderId="7" xfId="0" applyNumberFormat="1" applyFont="1" applyFill="1" applyBorder="1" applyAlignment="1" applyProtection="1">
      <alignment horizontal="center"/>
      <protection locked="0"/>
    </xf>
    <xf numFmtId="1" fontId="18" fillId="0" borderId="7" xfId="5" applyNumberFormat="1" applyFont="1" applyFill="1" applyBorder="1" applyAlignment="1" applyProtection="1"/>
    <xf numFmtId="2" fontId="42" fillId="0" borderId="1" xfId="0" applyNumberFormat="1" applyFont="1" applyFill="1" applyBorder="1" applyProtection="1"/>
    <xf numFmtId="165" fontId="42" fillId="0" borderId="3" xfId="0" applyNumberFormat="1" applyFont="1" applyFill="1" applyBorder="1" applyProtection="1"/>
    <xf numFmtId="165" fontId="42" fillId="0" borderId="1" xfId="0" applyNumberFormat="1" applyFont="1" applyFill="1" applyBorder="1" applyProtection="1"/>
    <xf numFmtId="165" fontId="12" fillId="0" borderId="1" xfId="0" applyNumberFormat="1" applyFont="1" applyFill="1" applyBorder="1" applyProtection="1"/>
    <xf numFmtId="165" fontId="12" fillId="0" borderId="3" xfId="0" applyNumberFormat="1" applyFont="1" applyFill="1" applyBorder="1" applyProtection="1"/>
    <xf numFmtId="1" fontId="12" fillId="0" borderId="7" xfId="0" applyNumberFormat="1" applyFont="1" applyFill="1" applyBorder="1" applyAlignment="1" applyProtection="1">
      <alignment horizontal="center"/>
      <protection locked="0"/>
    </xf>
    <xf numFmtId="1" fontId="42" fillId="0" borderId="1" xfId="0" applyNumberFormat="1" applyFont="1" applyFill="1" applyBorder="1" applyProtection="1"/>
    <xf numFmtId="165" fontId="42" fillId="0" borderId="3" xfId="0" applyNumberFormat="1" applyFont="1" applyFill="1" applyBorder="1" applyProtection="1">
      <protection locked="0"/>
    </xf>
    <xf numFmtId="165" fontId="12" fillId="0" borderId="3" xfId="0" applyNumberFormat="1" applyFont="1" applyFill="1" applyBorder="1" applyProtection="1">
      <protection locked="0"/>
    </xf>
    <xf numFmtId="0" fontId="0" fillId="0" borderId="7" xfId="0" applyFont="1" applyFill="1" applyBorder="1" applyAlignment="1">
      <alignment horizontal="left" vertical="top" wrapText="1"/>
    </xf>
    <xf numFmtId="1" fontId="12" fillId="0" borderId="1" xfId="0" applyNumberFormat="1" applyFont="1" applyFill="1" applyBorder="1" applyAlignment="1" applyProtection="1">
      <alignment horizontal="center"/>
      <protection locked="0"/>
    </xf>
    <xf numFmtId="165" fontId="18" fillId="0" borderId="3" xfId="0" applyNumberFormat="1" applyFont="1" applyFill="1" applyBorder="1" applyProtection="1">
      <protection locked="0"/>
    </xf>
    <xf numFmtId="0" fontId="18" fillId="0" borderId="1" xfId="0" applyFont="1" applyFill="1" applyBorder="1" applyAlignment="1" applyProtection="1">
      <alignment horizontal="right"/>
      <protection locked="0"/>
    </xf>
    <xf numFmtId="49" fontId="34" fillId="0" borderId="1" xfId="0" applyNumberFormat="1" applyFont="1" applyFill="1" applyBorder="1" applyAlignment="1" applyProtection="1">
      <alignment horizontal="center"/>
      <protection locked="0"/>
    </xf>
    <xf numFmtId="165" fontId="27" fillId="0" borderId="1" xfId="5" applyNumberFormat="1" applyFont="1" applyFill="1" applyBorder="1" applyAlignment="1" applyProtection="1"/>
    <xf numFmtId="1" fontId="12" fillId="0" borderId="3" xfId="0" applyNumberFormat="1" applyFont="1" applyFill="1" applyBorder="1" applyAlignment="1" applyProtection="1">
      <alignment horizontal="center"/>
      <protection locked="0"/>
    </xf>
    <xf numFmtId="1" fontId="12" fillId="0" borderId="1" xfId="0" applyNumberFormat="1" applyFont="1" applyFill="1" applyBorder="1" applyProtection="1"/>
    <xf numFmtId="1" fontId="0" fillId="0" borderId="7" xfId="0" applyNumberFormat="1" applyFont="1" applyFill="1" applyBorder="1" applyAlignment="1" applyProtection="1">
      <alignment horizontal="center"/>
      <protection locked="0"/>
    </xf>
    <xf numFmtId="1" fontId="18" fillId="0" borderId="7" xfId="0" applyNumberFormat="1" applyFont="1" applyFill="1" applyBorder="1" applyAlignment="1" applyProtection="1">
      <alignment horizontal="center"/>
      <protection locked="0"/>
    </xf>
    <xf numFmtId="1" fontId="18" fillId="0" borderId="1" xfId="0" applyNumberFormat="1" applyFont="1" applyFill="1" applyBorder="1" applyAlignment="1" applyProtection="1">
      <alignment horizontal="center"/>
      <protection locked="0"/>
    </xf>
    <xf numFmtId="0" fontId="18" fillId="0" borderId="7" xfId="0" applyFont="1" applyFill="1" applyBorder="1" applyAlignment="1">
      <alignment vertical="top" wrapText="1"/>
    </xf>
    <xf numFmtId="49" fontId="20" fillId="0" borderId="1" xfId="0" applyNumberFormat="1" applyFont="1" applyFill="1" applyBorder="1" applyAlignment="1" applyProtection="1">
      <alignment horizontal="center" wrapText="1"/>
      <protection locked="0"/>
    </xf>
    <xf numFmtId="49" fontId="18" fillId="0" borderId="1" xfId="0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 applyProtection="1">
      <protection locked="0"/>
    </xf>
    <xf numFmtId="0" fontId="18" fillId="0" borderId="1" xfId="0" applyFont="1" applyFill="1" applyBorder="1" applyAlignment="1" applyProtection="1"/>
    <xf numFmtId="2" fontId="18" fillId="0" borderId="1" xfId="0" applyNumberFormat="1" applyFont="1" applyFill="1" applyBorder="1" applyAlignment="1" applyProtection="1"/>
    <xf numFmtId="1" fontId="18" fillId="0" borderId="1" xfId="0" applyNumberFormat="1" applyFont="1" applyFill="1" applyBorder="1" applyAlignment="1" applyProtection="1"/>
    <xf numFmtId="165" fontId="18" fillId="0" borderId="1" xfId="0" applyNumberFormat="1" applyFont="1" applyFill="1" applyBorder="1" applyAlignment="1" applyProtection="1"/>
    <xf numFmtId="165" fontId="18" fillId="0" borderId="1" xfId="0" applyNumberFormat="1" applyFont="1" applyFill="1" applyBorder="1" applyAlignment="1" applyProtection="1">
      <alignment horizontal="center"/>
    </xf>
    <xf numFmtId="165" fontId="30" fillId="0" borderId="7" xfId="0" applyNumberFormat="1" applyFont="1" applyFill="1" applyBorder="1" applyAlignment="1" applyProtection="1"/>
    <xf numFmtId="165" fontId="18" fillId="0" borderId="1" xfId="5" applyNumberFormat="1" applyFont="1" applyFill="1" applyBorder="1" applyAlignment="1" applyProtection="1">
      <alignment horizontal="right"/>
    </xf>
    <xf numFmtId="1" fontId="18" fillId="0" borderId="1" xfId="0" applyNumberFormat="1" applyFont="1" applyFill="1" applyBorder="1" applyAlignment="1" applyProtection="1">
      <alignment horizontal="right"/>
    </xf>
    <xf numFmtId="49" fontId="13" fillId="0" borderId="1" xfId="0" applyNumberFormat="1" applyFont="1" applyFill="1" applyBorder="1" applyAlignment="1" applyProtection="1">
      <alignment horizontal="center"/>
      <protection locked="0"/>
    </xf>
    <xf numFmtId="165" fontId="0" fillId="0" borderId="1" xfId="5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Alignment="1" applyProtection="1">
      <alignment horizontal="right"/>
      <protection locked="0"/>
    </xf>
    <xf numFmtId="165" fontId="0" fillId="0" borderId="1" xfId="0" applyNumberFormat="1" applyFill="1" applyBorder="1" applyAlignment="1" applyProtection="1">
      <alignment horizontal="right"/>
      <protection locked="0"/>
    </xf>
    <xf numFmtId="165" fontId="45" fillId="0" borderId="1" xfId="0" applyNumberFormat="1" applyFont="1" applyFill="1" applyBorder="1" applyAlignment="1" applyProtection="1">
      <alignment horizontal="right"/>
      <protection locked="0"/>
    </xf>
    <xf numFmtId="0" fontId="52" fillId="0" borderId="0" xfId="0" applyFont="1" applyFill="1" applyProtection="1">
      <protection locked="0"/>
    </xf>
    <xf numFmtId="0" fontId="49" fillId="0" borderId="1" xfId="0" applyFont="1" applyFill="1" applyBorder="1" applyProtection="1">
      <protection locked="0"/>
    </xf>
    <xf numFmtId="0" fontId="49" fillId="0" borderId="1" xfId="0" applyFont="1" applyFill="1" applyBorder="1" applyProtection="1"/>
    <xf numFmtId="165" fontId="49" fillId="0" borderId="1" xfId="5" applyNumberFormat="1" applyFont="1" applyFill="1" applyBorder="1" applyProtection="1"/>
    <xf numFmtId="165" fontId="45" fillId="0" borderId="1" xfId="5" applyNumberFormat="1" applyFont="1" applyFill="1" applyBorder="1" applyProtection="1"/>
    <xf numFmtId="0" fontId="49" fillId="0" borderId="3" xfId="0" applyFont="1" applyFill="1" applyBorder="1" applyProtection="1">
      <protection locked="0"/>
    </xf>
    <xf numFmtId="0" fontId="18" fillId="0" borderId="1" xfId="0" applyFont="1" applyFill="1" applyBorder="1" applyAlignment="1" applyProtection="1">
      <alignment horizontal="right"/>
    </xf>
    <xf numFmtId="165" fontId="45" fillId="2" borderId="1" xfId="0" applyNumberFormat="1" applyFont="1" applyFill="1" applyBorder="1" applyProtection="1"/>
    <xf numFmtId="165" fontId="45" fillId="2" borderId="1" xfId="5" applyNumberFormat="1" applyFont="1" applyFill="1" applyBorder="1"/>
    <xf numFmtId="0" fontId="0" fillId="0" borderId="9" xfId="0" applyFont="1" applyFill="1" applyBorder="1"/>
    <xf numFmtId="0" fontId="18" fillId="0" borderId="9" xfId="0" applyFont="1" applyFill="1" applyBorder="1"/>
    <xf numFmtId="0" fontId="18" fillId="0" borderId="12" xfId="0" applyFont="1" applyFill="1" applyBorder="1"/>
    <xf numFmtId="0" fontId="18" fillId="0" borderId="16" xfId="0" applyFont="1" applyFill="1" applyBorder="1"/>
    <xf numFmtId="0" fontId="18" fillId="0" borderId="36" xfId="0" applyFont="1" applyFill="1" applyBorder="1"/>
    <xf numFmtId="0" fontId="0" fillId="0" borderId="36" xfId="0" applyFont="1" applyFill="1" applyBorder="1"/>
    <xf numFmtId="0" fontId="15" fillId="0" borderId="36" xfId="0" applyFont="1" applyFill="1" applyBorder="1"/>
    <xf numFmtId="0" fontId="18" fillId="0" borderId="17" xfId="0" applyFont="1" applyFill="1" applyBorder="1"/>
    <xf numFmtId="0" fontId="13" fillId="0" borderId="0" xfId="0" applyFont="1" applyFill="1" applyProtection="1">
      <protection locked="0"/>
    </xf>
    <xf numFmtId="0" fontId="16" fillId="0" borderId="1" xfId="0" applyFont="1" applyFill="1" applyBorder="1" applyAlignment="1" applyProtection="1">
      <alignment horizontal="center"/>
      <protection locked="0"/>
    </xf>
    <xf numFmtId="0" fontId="16" fillId="0" borderId="1" xfId="0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right" vertical="top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Protection="1"/>
    <xf numFmtId="0" fontId="15" fillId="0" borderId="1" xfId="0" applyFont="1" applyFill="1" applyBorder="1" applyAlignment="1" applyProtection="1">
      <alignment horizontal="center" vertical="top"/>
      <protection locked="0"/>
    </xf>
    <xf numFmtId="0" fontId="15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Fill="1" applyBorder="1" applyProtection="1"/>
    <xf numFmtId="165" fontId="18" fillId="0" borderId="6" xfId="0" applyNumberFormat="1" applyFont="1" applyFill="1" applyBorder="1" applyProtection="1"/>
    <xf numFmtId="165" fontId="12" fillId="0" borderId="6" xfId="0" applyNumberFormat="1" applyFont="1" applyFill="1" applyBorder="1" applyProtection="1"/>
    <xf numFmtId="0" fontId="12" fillId="0" borderId="1" xfId="0" applyFont="1" applyFill="1" applyBorder="1" applyProtection="1">
      <protection locked="0"/>
    </xf>
    <xf numFmtId="0" fontId="29" fillId="0" borderId="0" xfId="0" applyFont="1" applyAlignment="1">
      <alignment horizontal="center"/>
    </xf>
    <xf numFmtId="0" fontId="17" fillId="0" borderId="18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/>
    <xf numFmtId="0" fontId="0" fillId="0" borderId="6" xfId="0" applyFont="1" applyFill="1" applyBorder="1"/>
    <xf numFmtId="0" fontId="20" fillId="0" borderId="19" xfId="0" applyFont="1" applyFill="1" applyBorder="1" applyAlignment="1">
      <alignment horizontal="center" vertical="center" wrapText="1"/>
    </xf>
    <xf numFmtId="0" fontId="18" fillId="0" borderId="21" xfId="0" applyFont="1" applyFill="1" applyBorder="1"/>
    <xf numFmtId="0" fontId="18" fillId="0" borderId="24" xfId="0" applyFont="1" applyFill="1" applyBorder="1"/>
    <xf numFmtId="0" fontId="18" fillId="0" borderId="4" xfId="0" applyFont="1" applyFill="1" applyBorder="1"/>
    <xf numFmtId="0" fontId="19" fillId="0" borderId="5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25" fillId="0" borderId="0" xfId="0" applyFont="1" applyFill="1" applyAlignment="1" applyProtection="1">
      <alignment horizontal="center" wrapText="1"/>
      <protection locked="0"/>
    </xf>
    <xf numFmtId="0" fontId="25" fillId="0" borderId="18" xfId="0" applyFont="1" applyFill="1" applyBorder="1" applyAlignment="1" applyProtection="1">
      <alignment horizont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9" fillId="0" borderId="20" xfId="0" applyFont="1" applyFill="1" applyBorder="1" applyAlignment="1" applyProtection="1">
      <alignment horizontal="center" vertical="center" wrapText="1"/>
      <protection locked="0"/>
    </xf>
    <xf numFmtId="0" fontId="19" fillId="0" borderId="21" xfId="0" applyFont="1" applyFill="1" applyBorder="1" applyAlignment="1" applyProtection="1">
      <alignment horizontal="center" vertical="center" wrapText="1"/>
      <protection locked="0"/>
    </xf>
    <xf numFmtId="0" fontId="19" fillId="0" borderId="22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23" xfId="0" applyFont="1" applyFill="1" applyBorder="1" applyAlignment="1" applyProtection="1">
      <alignment horizontal="center" vertical="center" wrapText="1"/>
      <protection locked="0"/>
    </xf>
    <xf numFmtId="0" fontId="19" fillId="0" borderId="24" xfId="0" applyFont="1" applyFill="1" applyBorder="1" applyAlignment="1" applyProtection="1">
      <alignment horizontal="center" vertical="center" wrapText="1"/>
      <protection locked="0"/>
    </xf>
    <xf numFmtId="0" fontId="19" fillId="0" borderId="18" xfId="0" applyFont="1" applyFill="1" applyBorder="1" applyAlignment="1" applyProtection="1">
      <alignment horizontal="center" vertical="center" wrapText="1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3" xfId="0" applyFont="1" applyFill="1" applyBorder="1" applyAlignment="1" applyProtection="1">
      <alignment horizontal="center" vertical="center" wrapText="1"/>
      <protection locked="0"/>
    </xf>
    <xf numFmtId="0" fontId="19" fillId="0" borderId="8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Fill="1" applyBorder="1" applyAlignment="1" applyProtection="1">
      <alignment horizontal="center" vertical="center" wrapText="1"/>
      <protection locked="0"/>
    </xf>
    <xf numFmtId="0" fontId="20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8" xfId="0" applyFont="1" applyFill="1" applyBorder="1" applyAlignment="1" applyProtection="1">
      <alignment horizontal="center" vertical="center" wrapText="1"/>
      <protection locked="0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0" fontId="19" fillId="0" borderId="5" xfId="0" applyFont="1" applyFill="1" applyBorder="1" applyAlignment="1" applyProtection="1">
      <alignment horizontal="center" vertical="center" wrapText="1"/>
      <protection locked="0"/>
    </xf>
    <xf numFmtId="0" fontId="41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/>
    <xf numFmtId="0" fontId="0" fillId="0" borderId="3" xfId="0" applyFont="1" applyFill="1" applyBorder="1" applyAlignment="1" applyProtection="1">
      <alignment horizontal="center" vertical="top"/>
      <protection locked="0"/>
    </xf>
    <xf numFmtId="0" fontId="0" fillId="0" borderId="7" xfId="0" applyFont="1" applyFill="1" applyBorder="1" applyAlignment="1" applyProtection="1">
      <alignment horizontal="center" vertical="top"/>
      <protection locked="0"/>
    </xf>
    <xf numFmtId="0" fontId="0" fillId="0" borderId="3" xfId="0" applyFont="1" applyFill="1" applyBorder="1" applyAlignment="1" applyProtection="1">
      <alignment horizontal="left" vertical="top" wrapText="1"/>
      <protection locked="0"/>
    </xf>
    <xf numFmtId="0" fontId="0" fillId="0" borderId="7" xfId="0" applyFont="1" applyFill="1" applyBorder="1" applyAlignment="1" applyProtection="1">
      <alignment horizontal="left" vertical="top" wrapText="1"/>
      <protection locked="0"/>
    </xf>
    <xf numFmtId="49" fontId="21" fillId="0" borderId="2" xfId="0" applyNumberFormat="1" applyFont="1" applyFill="1" applyBorder="1" applyAlignment="1" applyProtection="1">
      <alignment horizontal="center"/>
      <protection locked="0"/>
    </xf>
    <xf numFmtId="1" fontId="18" fillId="0" borderId="3" xfId="5" applyNumberFormat="1" applyFont="1" applyFill="1" applyBorder="1" applyAlignment="1" applyProtection="1"/>
    <xf numFmtId="1" fontId="18" fillId="0" borderId="7" xfId="5" applyNumberFormat="1" applyFont="1" applyFill="1" applyBorder="1" applyAlignment="1" applyProtection="1"/>
    <xf numFmtId="1" fontId="11" fillId="0" borderId="3" xfId="5" applyNumberFormat="1" applyFont="1" applyFill="1" applyBorder="1" applyAlignment="1" applyProtection="1">
      <protection locked="0"/>
    </xf>
    <xf numFmtId="1" fontId="11" fillId="0" borderId="7" xfId="5" applyNumberFormat="1" applyFont="1" applyFill="1" applyBorder="1" applyAlignment="1" applyProtection="1">
      <protection locked="0"/>
    </xf>
    <xf numFmtId="0" fontId="13" fillId="0" borderId="3" xfId="0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top"/>
      <protection locked="0"/>
    </xf>
    <xf numFmtId="49" fontId="21" fillId="0" borderId="19" xfId="0" applyNumberFormat="1" applyFont="1" applyFill="1" applyBorder="1" applyAlignment="1" applyProtection="1">
      <alignment horizontal="center"/>
      <protection locked="0"/>
    </xf>
    <xf numFmtId="49" fontId="21" fillId="0" borderId="24" xfId="0" applyNumberFormat="1" applyFont="1" applyFill="1" applyBorder="1" applyAlignment="1" applyProtection="1">
      <alignment horizontal="center"/>
      <protection locked="0"/>
    </xf>
    <xf numFmtId="1" fontId="18" fillId="0" borderId="8" xfId="5" applyNumberFormat="1" applyFont="1" applyFill="1" applyBorder="1" applyAlignment="1" applyProtection="1"/>
    <xf numFmtId="1" fontId="11" fillId="0" borderId="3" xfId="5" applyNumberFormat="1" applyFont="1" applyFill="1" applyBorder="1" applyAlignment="1"/>
    <xf numFmtId="1" fontId="11" fillId="0" borderId="7" xfId="5" applyNumberFormat="1" applyFont="1" applyFill="1" applyBorder="1" applyAlignment="1"/>
    <xf numFmtId="1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165" fontId="35" fillId="0" borderId="3" xfId="5" applyNumberFormat="1" applyFont="1" applyFill="1" applyBorder="1" applyAlignment="1" applyProtection="1">
      <alignment horizontal="right"/>
    </xf>
    <xf numFmtId="165" fontId="35" fillId="0" borderId="7" xfId="5" applyNumberFormat="1" applyFont="1" applyFill="1" applyBorder="1" applyAlignment="1" applyProtection="1">
      <alignment horizontal="right"/>
    </xf>
    <xf numFmtId="1" fontId="18" fillId="0" borderId="3" xfId="5" applyNumberFormat="1" applyFont="1" applyFill="1" applyBorder="1" applyAlignment="1" applyProtection="1">
      <protection locked="0"/>
    </xf>
    <xf numFmtId="1" fontId="18" fillId="0" borderId="7" xfId="5" applyNumberFormat="1" applyFont="1" applyFill="1" applyBorder="1" applyAlignment="1" applyProtection="1">
      <protection locked="0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1" fontId="0" fillId="0" borderId="3" xfId="0" applyNumberFormat="1" applyFont="1" applyFill="1" applyBorder="1" applyAlignment="1"/>
    <xf numFmtId="1" fontId="0" fillId="0" borderId="7" xfId="0" applyNumberFormat="1" applyFont="1" applyFill="1" applyBorder="1" applyAlignment="1"/>
    <xf numFmtId="1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18" fillId="0" borderId="3" xfId="0" applyNumberFormat="1" applyFont="1" applyFill="1" applyBorder="1" applyAlignment="1"/>
    <xf numFmtId="1" fontId="18" fillId="0" borderId="7" xfId="0" applyNumberFormat="1" applyFont="1" applyFill="1" applyBorder="1" applyAlignment="1"/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" fontId="25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left" wrapText="1"/>
      <protection locked="0"/>
    </xf>
    <xf numFmtId="0" fontId="19" fillId="0" borderId="19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20" xfId="0" applyFont="1" applyFill="1" applyBorder="1"/>
    <xf numFmtId="0" fontId="19" fillId="0" borderId="21" xfId="0" applyFont="1" applyFill="1" applyBorder="1"/>
    <xf numFmtId="0" fontId="19" fillId="0" borderId="22" xfId="0" applyFont="1" applyFill="1" applyBorder="1"/>
    <xf numFmtId="0" fontId="19" fillId="0" borderId="0" xfId="0" applyFont="1" applyFill="1"/>
    <xf numFmtId="0" fontId="19" fillId="0" borderId="23" xfId="0" applyFont="1" applyFill="1" applyBorder="1"/>
    <xf numFmtId="0" fontId="19" fillId="0" borderId="24" xfId="0" applyFont="1" applyFill="1" applyBorder="1"/>
    <xf numFmtId="0" fontId="19" fillId="0" borderId="18" xfId="0" applyFont="1" applyFill="1" applyBorder="1"/>
    <xf numFmtId="0" fontId="19" fillId="0" borderId="4" xfId="0" applyFont="1" applyFill="1" applyBorder="1"/>
    <xf numFmtId="0" fontId="19" fillId="0" borderId="6" xfId="0" applyFont="1" applyFill="1" applyBorder="1"/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/>
      <protection locked="0"/>
    </xf>
    <xf numFmtId="0" fontId="18" fillId="0" borderId="2" xfId="0" applyFont="1" applyFill="1" applyBorder="1" applyAlignment="1" applyProtection="1">
      <alignment horizontal="left"/>
      <protection locked="0"/>
    </xf>
    <xf numFmtId="0" fontId="18" fillId="0" borderId="6" xfId="0" applyFont="1" applyFill="1" applyBorder="1" applyAlignment="1" applyProtection="1">
      <alignment horizontal="left"/>
      <protection locked="0"/>
    </xf>
    <xf numFmtId="0" fontId="18" fillId="0" borderId="1" xfId="0" applyFont="1" applyFill="1" applyBorder="1" applyAlignment="1" applyProtection="1">
      <alignment horizontal="left"/>
      <protection locked="0"/>
    </xf>
    <xf numFmtId="0" fontId="51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5" xfId="0" applyFont="1" applyFill="1" applyBorder="1" applyAlignment="1" applyProtection="1">
      <alignment horizontal="center" vertical="center" wrapText="1"/>
      <protection locked="0"/>
    </xf>
    <xf numFmtId="0" fontId="20" fillId="0" borderId="19" xfId="0" applyFont="1" applyFill="1" applyBorder="1" applyAlignment="1" applyProtection="1">
      <alignment horizontal="center" vertical="center" wrapText="1"/>
      <protection locked="0"/>
    </xf>
    <xf numFmtId="0" fontId="20" fillId="0" borderId="20" xfId="0" applyFont="1" applyFill="1" applyBorder="1" applyAlignment="1" applyProtection="1">
      <alignment horizontal="center" vertical="center" wrapText="1"/>
      <protection locked="0"/>
    </xf>
    <xf numFmtId="0" fontId="20" fillId="0" borderId="21" xfId="0" applyFont="1" applyFill="1" applyBorder="1" applyAlignment="1" applyProtection="1">
      <alignment horizontal="center" vertical="center" wrapText="1"/>
      <protection locked="0"/>
    </xf>
    <xf numFmtId="0" fontId="20" fillId="0" borderId="24" xfId="0" applyFont="1" applyFill="1" applyBorder="1" applyAlignment="1" applyProtection="1">
      <alignment horizontal="center" vertical="center" wrapText="1"/>
      <protection locked="0"/>
    </xf>
    <xf numFmtId="0" fontId="20" fillId="0" borderId="18" xfId="0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0" fontId="15" fillId="0" borderId="25" xfId="0" applyFont="1" applyFill="1" applyBorder="1" applyAlignment="1">
      <alignment horizontal="right" vertical="center"/>
    </xf>
    <xf numFmtId="0" fontId="15" fillId="0" borderId="26" xfId="0" applyFont="1" applyFill="1" applyBorder="1" applyAlignment="1">
      <alignment horizontal="right" vertical="center"/>
    </xf>
    <xf numFmtId="0" fontId="15" fillId="0" borderId="14" xfId="0" applyFont="1" applyFill="1" applyBorder="1" applyAlignment="1">
      <alignment horizontal="right" vertical="center"/>
    </xf>
    <xf numFmtId="0" fontId="0" fillId="0" borderId="3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19" fillId="0" borderId="32" xfId="0" applyNumberFormat="1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49" fontId="19" fillId="0" borderId="27" xfId="0" applyNumberFormat="1" applyFont="1" applyFill="1" applyBorder="1" applyAlignment="1">
      <alignment horizontal="center"/>
    </xf>
    <xf numFmtId="49" fontId="19" fillId="0" borderId="7" xfId="0" applyNumberFormat="1" applyFont="1" applyFill="1" applyBorder="1" applyAlignment="1">
      <alignment horizontal="center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9" fillId="0" borderId="32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right" vertical="center"/>
    </xf>
    <xf numFmtId="0" fontId="11" fillId="0" borderId="26" xfId="0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horizontal="right" vertical="center"/>
    </xf>
    <xf numFmtId="0" fontId="11" fillId="0" borderId="27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/>
    </xf>
    <xf numFmtId="0" fontId="11" fillId="3" borderId="29" xfId="0" applyFont="1" applyFill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5" borderId="31" xfId="0" applyFont="1" applyFill="1" applyBorder="1" applyAlignment="1">
      <alignment horizontal="center"/>
    </xf>
    <xf numFmtId="0" fontId="20" fillId="2" borderId="32" xfId="0" applyFont="1" applyFill="1" applyBorder="1" applyAlignment="1">
      <alignment horizontal="center" vertical="center" wrapText="1"/>
    </xf>
    <xf numFmtId="49" fontId="19" fillId="0" borderId="3" xfId="0" applyNumberFormat="1" applyFont="1" applyFill="1" applyBorder="1" applyAlignment="1">
      <alignment horizontal="center"/>
    </xf>
    <xf numFmtId="0" fontId="40" fillId="0" borderId="2" xfId="0" applyFont="1" applyFill="1" applyBorder="1" applyAlignment="1">
      <alignment horizontal="center"/>
    </xf>
    <xf numFmtId="0" fontId="40" fillId="0" borderId="5" xfId="0" applyFont="1" applyFill="1" applyBorder="1" applyAlignment="1">
      <alignment horizontal="center"/>
    </xf>
    <xf numFmtId="0" fontId="40" fillId="0" borderId="31" xfId="0" applyFont="1" applyFill="1" applyBorder="1" applyAlignment="1">
      <alignment horizontal="center"/>
    </xf>
    <xf numFmtId="0" fontId="11" fillId="0" borderId="3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3" borderId="28" xfId="0" applyFont="1" applyFill="1" applyBorder="1" applyAlignment="1">
      <alignment horizontal="center"/>
    </xf>
    <xf numFmtId="0" fontId="0" fillId="3" borderId="29" xfId="0" applyFont="1" applyFill="1" applyBorder="1" applyAlignment="1">
      <alignment horizontal="center"/>
    </xf>
    <xf numFmtId="0" fontId="0" fillId="3" borderId="30" xfId="0" applyFont="1" applyFill="1" applyBorder="1" applyAlignment="1">
      <alignment horizontal="center"/>
    </xf>
    <xf numFmtId="49" fontId="19" fillId="0" borderId="8" xfId="0" applyNumberFormat="1" applyFont="1" applyFill="1" applyBorder="1" applyAlignment="1">
      <alignment horizontal="center"/>
    </xf>
    <xf numFmtId="0" fontId="13" fillId="0" borderId="1" xfId="0" applyFont="1" applyFill="1" applyBorder="1" applyAlignment="1" applyProtection="1">
      <alignment horizontal="center" textRotation="90"/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0" fontId="14" fillId="0" borderId="1" xfId="0" applyFont="1" applyFill="1" applyBorder="1" applyAlignment="1" applyProtection="1">
      <alignment horizontal="center" textRotation="90"/>
      <protection locked="0"/>
    </xf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20" xfId="0" applyFont="1" applyFill="1" applyBorder="1" applyAlignment="1" applyProtection="1">
      <alignment horizontal="center" vertical="center" wrapText="1"/>
      <protection locked="0"/>
    </xf>
    <xf numFmtId="0" fontId="13" fillId="0" borderId="21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13" fillId="0" borderId="23" xfId="0" applyFont="1" applyFill="1" applyBorder="1" applyAlignment="1" applyProtection="1">
      <alignment horizontal="center" vertical="center" wrapText="1"/>
      <protection locked="0"/>
    </xf>
    <xf numFmtId="0" fontId="13" fillId="0" borderId="24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0" applyFont="1" applyFill="1" applyBorder="1" applyAlignment="1" applyProtection="1">
      <alignment horizontal="center" vertical="center" wrapText="1"/>
      <protection locked="0"/>
    </xf>
  </cellXfs>
  <cellStyles count="81">
    <cellStyle name="Normal" xfId="8"/>
    <cellStyle name="Гиперссылка 2" xfId="9"/>
    <cellStyle name="Гиперссылка 2 2" xfId="44"/>
    <cellStyle name="Гиперссылка 3" xfId="45"/>
    <cellStyle name="Гиперссылка 4" xfId="46"/>
    <cellStyle name="Гиперссылка 5" xfId="47"/>
    <cellStyle name="Обычный" xfId="0" builtinId="0"/>
    <cellStyle name="Обычный 10" xfId="48"/>
    <cellStyle name="Обычный 11" xfId="49"/>
    <cellStyle name="Обычный 12" xfId="50"/>
    <cellStyle name="Обычный 2" xfId="1"/>
    <cellStyle name="Обычный 2 10" xfId="12"/>
    <cellStyle name="Обычный 2 10 2" xfId="26"/>
    <cellStyle name="Обычный 2 11" xfId="27"/>
    <cellStyle name="Обычный 2 12" xfId="43"/>
    <cellStyle name="Обычный 2 13" xfId="68"/>
    <cellStyle name="Обычный 2 2" xfId="2"/>
    <cellStyle name="Обычный 2 2 2" xfId="13"/>
    <cellStyle name="Обычный 2 2 2 2" xfId="28"/>
    <cellStyle name="Обычный 2 2 2 2 2" xfId="52"/>
    <cellStyle name="Обычный 2 2 2 2 3" xfId="70"/>
    <cellStyle name="Обычный 2 2 2 3" xfId="51"/>
    <cellStyle name="Обычный 2 2 2 4" xfId="69"/>
    <cellStyle name="Обычный 2 3" xfId="14"/>
    <cellStyle name="Обычный 2 3 2" xfId="29"/>
    <cellStyle name="Обычный 2 4" xfId="15"/>
    <cellStyle name="Обычный 2 4 2" xfId="30"/>
    <cellStyle name="Обычный 2 5" xfId="16"/>
    <cellStyle name="Обычный 2 5 2" xfId="31"/>
    <cellStyle name="Обычный 2 6" xfId="17"/>
    <cellStyle name="Обычный 2 6 2" xfId="32"/>
    <cellStyle name="Обычный 2 7" xfId="18"/>
    <cellStyle name="Обычный 2 7 2" xfId="33"/>
    <cellStyle name="Обычный 2 8" xfId="19"/>
    <cellStyle name="Обычный 2 8 2" xfId="34"/>
    <cellStyle name="Обычный 2 9" xfId="20"/>
    <cellStyle name="Обычный 2 9 2" xfId="35"/>
    <cellStyle name="Обычный 3" xfId="3"/>
    <cellStyle name="Обычный 3 2" xfId="21"/>
    <cellStyle name="Обычный 3 2 2" xfId="53"/>
    <cellStyle name="Обычный 3 2 3" xfId="71"/>
    <cellStyle name="Обычный 3 3" xfId="36"/>
    <cellStyle name="Обычный 3 3 2" xfId="54"/>
    <cellStyle name="Обычный 3 3 3" xfId="72"/>
    <cellStyle name="Обычный 3 4" xfId="42"/>
    <cellStyle name="Обычный 3 5" xfId="67"/>
    <cellStyle name="Обычный 4" xfId="4"/>
    <cellStyle name="Обычный 4 2" xfId="37"/>
    <cellStyle name="Обычный 4 2 2" xfId="56"/>
    <cellStyle name="Обычный 4 2 3" xfId="74"/>
    <cellStyle name="Обычный 4 3" xfId="55"/>
    <cellStyle name="Обычный 4 4" xfId="57"/>
    <cellStyle name="Обычный 4 5" xfId="73"/>
    <cellStyle name="Обычный 5" xfId="6"/>
    <cellStyle name="Обычный 5 2" xfId="38"/>
    <cellStyle name="Обычный 5 2 2" xfId="59"/>
    <cellStyle name="Обычный 5 2 3" xfId="76"/>
    <cellStyle name="Обычный 5 3" xfId="58"/>
    <cellStyle name="Обычный 5 4" xfId="75"/>
    <cellStyle name="Обычный 6" xfId="7"/>
    <cellStyle name="Обычный 6 2" xfId="24"/>
    <cellStyle name="Обычный 6 2 2" xfId="25"/>
    <cellStyle name="Обычный 6 2 3" xfId="61"/>
    <cellStyle name="Обычный 6 2 4" xfId="78"/>
    <cellStyle name="Обычный 6 3" xfId="39"/>
    <cellStyle name="Обычный 6 4" xfId="60"/>
    <cellStyle name="Обычный 6 5" xfId="77"/>
    <cellStyle name="Обычный 7" xfId="11"/>
    <cellStyle name="Обычный 7 2" xfId="40"/>
    <cellStyle name="Обычный 7 2 2" xfId="63"/>
    <cellStyle name="Обычный 7 2 3" xfId="80"/>
    <cellStyle name="Обычный 7 3" xfId="62"/>
    <cellStyle name="Обычный 7 4" xfId="79"/>
    <cellStyle name="Обычный 8" xfId="64"/>
    <cellStyle name="Обычный 8 2" xfId="65"/>
    <cellStyle name="Обычный 9" xfId="66"/>
    <cellStyle name="Процентный 2" xfId="22"/>
    <cellStyle name="Связанная ячейка 2 6" xfId="10"/>
    <cellStyle name="Финансовый" xfId="5" builtinId="3"/>
    <cellStyle name="Финансовый 2" xfId="23"/>
    <cellStyle name="Финансовый 2 2" xfId="41"/>
  </cellStyles>
  <dxfs count="0"/>
  <tableStyles count="0" defaultTableStyle="TableStyleMedium9" defaultPivotStyle="PivotStyleLight16"/>
  <colors>
    <mruColors>
      <color rgb="FFFFFFCC"/>
      <color rgb="FFCCFFFF"/>
      <color rgb="FFFFCCFF"/>
      <color rgb="FF66FFFF"/>
      <color rgb="FFCCFFCC"/>
      <color rgb="FF99FF33"/>
      <color rgb="FFFF99FF"/>
      <color rgb="FFFFFF99"/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na\&#1052;&#1086;&#1080;%20&#1076;&#1086;&#1082;&#1091;&#1084;&#1077;&#1085;&#1090;&#1099;\&#1057;&#1090;&#1072;&#1090;.&#1089;&#1073;&#1086;&#1088;&#1085;&#1080;&#1082;&#1080;\2022-2023\2019-2020\&#1057;&#1058;&#1040;&#1058;.&#1057;&#1041;.2019-2020%20&#1063;&#106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1 (2)"/>
      <sheetName val="УК гг "/>
      <sheetName val="Кол-во УК"/>
      <sheetName val="биб-ки"/>
      <sheetName val="клубы"/>
      <sheetName val="музеи "/>
      <sheetName val="Театры"/>
      <sheetName val="Конц."/>
      <sheetName val="ДШИ"/>
      <sheetName val="СПО"/>
      <sheetName val="СПО2019-20"/>
      <sheetName val="ТОИУМЦКИ"/>
      <sheetName val="зоопарк"/>
      <sheetName val="Кадры"/>
      <sheetName val="ДШИ (сп.+)"/>
      <sheetName val="ДШИ - ДО"/>
      <sheetName val="Кол.посещ.НПКульт"/>
      <sheetName val="КДМ "/>
      <sheetName val="МТБ"/>
      <sheetName val="для Томскстат"/>
      <sheetName val="Дост.среда"/>
      <sheetName val="УК ю.л."/>
      <sheetName val="ОВЗ перс.ОГУ"/>
      <sheetName val="УК(дин)"/>
      <sheetName val="6,7-нк расш.ед."/>
      <sheetName val="СВОД статистика (3)"/>
      <sheetName val="МТБ (2)"/>
      <sheetName val="УК (2)"/>
      <sheetName val="УК расш."/>
      <sheetName val="ТЗУ+муз"/>
    </sheetNames>
    <sheetDataSet>
      <sheetData sheetId="0" refreshError="1"/>
      <sheetData sheetId="1" refreshError="1"/>
      <sheetData sheetId="2">
        <row r="17">
          <cell r="F17">
            <v>655</v>
          </cell>
          <cell r="G17">
            <v>658</v>
          </cell>
        </row>
      </sheetData>
      <sheetData sheetId="3" refreshError="1"/>
      <sheetData sheetId="4" refreshError="1"/>
      <sheetData sheetId="5">
        <row r="34">
          <cell r="G34">
            <v>4</v>
          </cell>
        </row>
      </sheetData>
      <sheetData sheetId="6" refreshError="1"/>
      <sheetData sheetId="7" refreshError="1"/>
      <sheetData sheetId="8" refreshError="1"/>
      <sheetData sheetId="9">
        <row r="10">
          <cell r="D10">
            <v>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0"/>
  <sheetViews>
    <sheetView workbookViewId="0">
      <selection activeCell="B54" sqref="B54"/>
    </sheetView>
  </sheetViews>
  <sheetFormatPr defaultRowHeight="12.75" x14ac:dyDescent="0.2"/>
  <cols>
    <col min="1" max="1" width="4" customWidth="1"/>
    <col min="2" max="2" width="27.42578125" customWidth="1"/>
    <col min="5" max="5" width="10.140625" style="8" customWidth="1"/>
  </cols>
  <sheetData>
    <row r="1" spans="1:8" ht="18" customHeight="1" x14ac:dyDescent="0.2">
      <c r="A1" s="2"/>
      <c r="B1" s="9" t="s">
        <v>414</v>
      </c>
      <c r="C1" s="2"/>
      <c r="D1" s="2"/>
      <c r="E1" s="11" t="s">
        <v>251</v>
      </c>
      <c r="G1" s="10">
        <v>2018</v>
      </c>
      <c r="H1" s="10">
        <v>2019</v>
      </c>
    </row>
    <row r="2" spans="1:8" x14ac:dyDescent="0.2">
      <c r="A2" s="2">
        <v>1</v>
      </c>
      <c r="B2" s="2" t="s">
        <v>413</v>
      </c>
      <c r="C2" s="2">
        <f>'биб-ки'!DZ34</f>
        <v>4291.0179999999991</v>
      </c>
      <c r="D2" s="2">
        <v>3.2410000000000001</v>
      </c>
      <c r="E2" s="11">
        <f>C2+D2</f>
        <v>4294.2589999999991</v>
      </c>
      <c r="G2" s="2"/>
      <c r="H2" s="2"/>
    </row>
    <row r="3" spans="1:8" x14ac:dyDescent="0.2">
      <c r="A3" s="2"/>
      <c r="B3" s="2" t="s">
        <v>405</v>
      </c>
      <c r="C3" s="2" t="e">
        <f>'биб-ки'!#REF!</f>
        <v>#REF!</v>
      </c>
      <c r="D3" s="2"/>
      <c r="E3" s="11" t="e">
        <f>C3+D3</f>
        <v>#REF!</v>
      </c>
      <c r="G3" s="2"/>
      <c r="H3" s="2"/>
    </row>
    <row r="4" spans="1:8" x14ac:dyDescent="0.2">
      <c r="A4" s="2"/>
      <c r="B4" s="2" t="s">
        <v>102</v>
      </c>
      <c r="C4" s="2"/>
      <c r="D4" s="2"/>
      <c r="E4" s="11" t="e">
        <f>SUM(E2:E3)</f>
        <v>#REF!</v>
      </c>
      <c r="G4" s="2"/>
      <c r="H4" s="2" t="e">
        <f>E4</f>
        <v>#REF!</v>
      </c>
    </row>
    <row r="5" spans="1:8" s="99" customFormat="1" x14ac:dyDescent="0.2">
      <c r="A5" s="184"/>
      <c r="B5" s="99" t="s">
        <v>412</v>
      </c>
      <c r="C5" s="184">
        <v>3.2410000000000001</v>
      </c>
      <c r="D5" s="184"/>
      <c r="E5" s="192">
        <f>C5+D5</f>
        <v>3.2410000000000001</v>
      </c>
      <c r="G5" s="184"/>
      <c r="H5" s="184"/>
    </row>
    <row r="6" spans="1:8" x14ac:dyDescent="0.2">
      <c r="A6" s="2"/>
      <c r="B6" s="9" t="s">
        <v>415</v>
      </c>
      <c r="C6" s="2"/>
      <c r="D6" s="2"/>
      <c r="E6" s="11"/>
      <c r="G6" s="2"/>
      <c r="H6" s="2"/>
    </row>
    <row r="7" spans="1:8" x14ac:dyDescent="0.2">
      <c r="A7" s="2"/>
      <c r="B7" s="2" t="s">
        <v>413</v>
      </c>
      <c r="C7" s="2">
        <f>'биб-ки'!DY34</f>
        <v>3848.2780000000007</v>
      </c>
      <c r="D7" s="2">
        <v>3.121</v>
      </c>
      <c r="E7" s="11">
        <f>C7+D7</f>
        <v>3851.3990000000008</v>
      </c>
      <c r="G7" s="2"/>
      <c r="H7" s="2"/>
    </row>
    <row r="8" spans="1:8" x14ac:dyDescent="0.2">
      <c r="A8" s="2"/>
      <c r="B8" s="2" t="s">
        <v>405</v>
      </c>
      <c r="C8" s="2" t="e">
        <f>'биб-ки'!#REF!</f>
        <v>#REF!</v>
      </c>
      <c r="D8" s="2"/>
      <c r="E8" s="11" t="e">
        <f>C8+D8</f>
        <v>#REF!</v>
      </c>
      <c r="G8" s="2"/>
      <c r="H8" s="2"/>
    </row>
    <row r="9" spans="1:8" x14ac:dyDescent="0.2">
      <c r="A9" s="2"/>
      <c r="B9" s="2" t="s">
        <v>102</v>
      </c>
      <c r="C9" s="2"/>
      <c r="D9" s="2"/>
      <c r="E9" s="11" t="e">
        <f>SUM(E7:E8)</f>
        <v>#REF!</v>
      </c>
      <c r="G9" s="2" t="e">
        <f>E9</f>
        <v>#REF!</v>
      </c>
      <c r="H9" s="2"/>
    </row>
    <row r="10" spans="1:8" s="99" customFormat="1" x14ac:dyDescent="0.2">
      <c r="A10" s="184"/>
      <c r="B10" s="99" t="s">
        <v>412</v>
      </c>
      <c r="C10" s="184">
        <v>3.121</v>
      </c>
      <c r="D10" s="184"/>
      <c r="E10" s="192">
        <f>C10+D10</f>
        <v>3.121</v>
      </c>
      <c r="G10" s="184"/>
      <c r="H10" s="184"/>
    </row>
    <row r="11" spans="1:8" s="99" customFormat="1" x14ac:dyDescent="0.2">
      <c r="A11" s="184"/>
      <c r="C11" s="184"/>
      <c r="D11" s="184"/>
      <c r="E11" s="192"/>
      <c r="G11" s="184"/>
      <c r="H11" s="184"/>
    </row>
    <row r="12" spans="1:8" x14ac:dyDescent="0.2">
      <c r="A12" s="2"/>
      <c r="B12" s="9" t="s">
        <v>406</v>
      </c>
      <c r="C12" s="2"/>
      <c r="D12" s="2"/>
      <c r="E12" s="14"/>
      <c r="G12" s="2"/>
      <c r="H12" s="2"/>
    </row>
    <row r="13" spans="1:8" x14ac:dyDescent="0.2">
      <c r="A13" s="2">
        <v>2</v>
      </c>
      <c r="B13" s="2" t="s">
        <v>407</v>
      </c>
      <c r="C13" s="2" t="e">
        <f>#REF!/1000</f>
        <v>#REF!</v>
      </c>
      <c r="D13" s="2"/>
      <c r="E13" s="11" t="e">
        <f t="shared" ref="E13:E15" si="0">C13+D13</f>
        <v>#REF!</v>
      </c>
      <c r="G13" s="2"/>
      <c r="H13" s="2" t="e">
        <f>E13</f>
        <v>#REF!</v>
      </c>
    </row>
    <row r="14" spans="1:8" x14ac:dyDescent="0.2">
      <c r="A14" s="2"/>
      <c r="B14" s="14" t="s">
        <v>408</v>
      </c>
      <c r="C14" s="2" t="e">
        <f>#REF!/1000</f>
        <v>#REF!</v>
      </c>
      <c r="D14" s="2"/>
      <c r="E14" s="11" t="e">
        <f t="shared" si="0"/>
        <v>#REF!</v>
      </c>
      <c r="G14" s="2"/>
      <c r="H14" s="2" t="e">
        <f>E14</f>
        <v>#REF!</v>
      </c>
    </row>
    <row r="15" spans="1:8" ht="25.5" x14ac:dyDescent="0.2">
      <c r="A15" s="184"/>
      <c r="B15" s="185" t="s">
        <v>410</v>
      </c>
      <c r="C15" s="184">
        <f>1838/1000</f>
        <v>1.8380000000000001</v>
      </c>
      <c r="D15" s="2"/>
      <c r="E15" s="192">
        <f t="shared" si="0"/>
        <v>1.8380000000000001</v>
      </c>
      <c r="G15" s="2"/>
      <c r="H15" s="2"/>
    </row>
    <row r="16" spans="1:8" x14ac:dyDescent="0.2">
      <c r="A16" s="2"/>
      <c r="B16" s="9" t="s">
        <v>409</v>
      </c>
      <c r="C16" s="2"/>
      <c r="D16" s="2"/>
      <c r="E16" s="14"/>
      <c r="G16" s="2"/>
      <c r="H16" s="2"/>
    </row>
    <row r="17" spans="1:8" x14ac:dyDescent="0.2">
      <c r="A17" s="2">
        <v>2</v>
      </c>
      <c r="B17" s="2" t="s">
        <v>407</v>
      </c>
      <c r="C17" s="2" t="e">
        <f>#REF!/1000</f>
        <v>#REF!</v>
      </c>
      <c r="D17" s="2"/>
      <c r="E17" s="11" t="e">
        <f t="shared" ref="E17:E19" si="1">C17+D17</f>
        <v>#REF!</v>
      </c>
      <c r="G17" s="2" t="e">
        <f>E17</f>
        <v>#REF!</v>
      </c>
      <c r="H17" s="2"/>
    </row>
    <row r="18" spans="1:8" x14ac:dyDescent="0.2">
      <c r="A18" s="2"/>
      <c r="B18" s="14" t="s">
        <v>408</v>
      </c>
      <c r="C18" s="2" t="e">
        <f>#REF!/1000</f>
        <v>#REF!</v>
      </c>
      <c r="D18" s="2"/>
      <c r="E18" s="11" t="e">
        <f t="shared" si="1"/>
        <v>#REF!</v>
      </c>
      <c r="G18" s="2" t="e">
        <f>E18</f>
        <v>#REF!</v>
      </c>
      <c r="H18" s="2"/>
    </row>
    <row r="19" spans="1:8" ht="25.5" x14ac:dyDescent="0.2">
      <c r="A19" s="184"/>
      <c r="B19" s="185" t="s">
        <v>410</v>
      </c>
      <c r="C19" s="184">
        <f>2456/1000</f>
        <v>2.456</v>
      </c>
      <c r="D19" s="2"/>
      <c r="E19" s="192">
        <f t="shared" si="1"/>
        <v>2.456</v>
      </c>
      <c r="G19" s="2"/>
      <c r="H19" s="2"/>
    </row>
    <row r="20" spans="1:8" s="130" customFormat="1" x14ac:dyDescent="0.2">
      <c r="A20" s="186"/>
      <c r="B20" s="183"/>
      <c r="C20" s="186"/>
      <c r="D20" s="4"/>
      <c r="E20" s="93"/>
      <c r="G20" s="2"/>
      <c r="H20" s="2"/>
    </row>
    <row r="21" spans="1:8" x14ac:dyDescent="0.2">
      <c r="A21" s="2"/>
      <c r="B21" s="9" t="s">
        <v>411</v>
      </c>
      <c r="C21" s="2"/>
      <c r="D21" s="2"/>
      <c r="E21" s="14"/>
      <c r="G21" s="2"/>
      <c r="H21" s="2"/>
    </row>
    <row r="22" spans="1:8" ht="25.5" x14ac:dyDescent="0.2">
      <c r="A22" s="2"/>
      <c r="B22" s="187" t="s">
        <v>416</v>
      </c>
      <c r="C22" s="2" t="e">
        <f>#REF!</f>
        <v>#REF!</v>
      </c>
      <c r="D22" s="2"/>
      <c r="E22" s="11" t="e">
        <f t="shared" ref="E22:E43" si="2">C22+D22</f>
        <v>#REF!</v>
      </c>
      <c r="G22" s="2"/>
      <c r="H22" s="2" t="e">
        <f>E22</f>
        <v>#REF!</v>
      </c>
    </row>
    <row r="23" spans="1:8" x14ac:dyDescent="0.2">
      <c r="A23" s="2"/>
      <c r="B23" s="9" t="s">
        <v>417</v>
      </c>
      <c r="C23" s="2"/>
      <c r="D23" s="2"/>
      <c r="E23" s="11"/>
      <c r="G23" s="2"/>
      <c r="H23" s="2"/>
    </row>
    <row r="24" spans="1:8" ht="25.5" x14ac:dyDescent="0.2">
      <c r="A24" s="2"/>
      <c r="B24" s="187" t="s">
        <v>416</v>
      </c>
      <c r="C24" s="2" t="e">
        <f>#REF!</f>
        <v>#REF!</v>
      </c>
      <c r="D24" s="2"/>
      <c r="E24" s="11" t="e">
        <f t="shared" si="2"/>
        <v>#REF!</v>
      </c>
      <c r="G24" s="2" t="e">
        <f>E24</f>
        <v>#REF!</v>
      </c>
      <c r="H24" s="2"/>
    </row>
    <row r="25" spans="1:8" x14ac:dyDescent="0.2">
      <c r="E25" s="11"/>
      <c r="G25" s="2"/>
      <c r="H25" s="2"/>
    </row>
    <row r="26" spans="1:8" x14ac:dyDescent="0.2">
      <c r="A26" s="2"/>
      <c r="B26" s="9" t="s">
        <v>418</v>
      </c>
      <c r="C26" s="2"/>
      <c r="D26" s="2"/>
      <c r="E26" s="11"/>
      <c r="G26" s="2"/>
      <c r="H26" s="2"/>
    </row>
    <row r="27" spans="1:8" ht="22.5" x14ac:dyDescent="0.2">
      <c r="A27" s="2"/>
      <c r="B27" s="188" t="s">
        <v>419</v>
      </c>
      <c r="C27" s="2" t="e">
        <f>#REF!</f>
        <v>#REF!</v>
      </c>
      <c r="D27" s="2"/>
      <c r="E27" s="11" t="e">
        <f t="shared" si="2"/>
        <v>#REF!</v>
      </c>
      <c r="F27" s="190">
        <v>330.20000000000005</v>
      </c>
      <c r="G27" s="2"/>
      <c r="H27" s="2"/>
    </row>
    <row r="28" spans="1:8" x14ac:dyDescent="0.2">
      <c r="A28" s="2"/>
      <c r="B28" s="2" t="s">
        <v>420</v>
      </c>
      <c r="C28" s="2"/>
      <c r="D28" s="2">
        <v>34.299999999999997</v>
      </c>
      <c r="E28" s="11">
        <f t="shared" si="2"/>
        <v>34.299999999999997</v>
      </c>
      <c r="G28" s="2"/>
      <c r="H28" s="2"/>
    </row>
    <row r="29" spans="1:8" x14ac:dyDescent="0.2">
      <c r="A29" s="2"/>
      <c r="B29" s="2" t="s">
        <v>251</v>
      </c>
      <c r="C29" s="2" t="e">
        <f>C27+C28</f>
        <v>#REF!</v>
      </c>
      <c r="D29" s="2">
        <f>D27+D28</f>
        <v>34.299999999999997</v>
      </c>
      <c r="E29" s="11" t="e">
        <f t="shared" si="2"/>
        <v>#REF!</v>
      </c>
      <c r="G29" s="2"/>
      <c r="H29" s="2" t="e">
        <f>E29</f>
        <v>#REF!</v>
      </c>
    </row>
    <row r="30" spans="1:8" x14ac:dyDescent="0.2">
      <c r="A30" s="2"/>
      <c r="B30" s="9" t="s">
        <v>421</v>
      </c>
      <c r="C30" s="2"/>
      <c r="D30" s="2"/>
      <c r="E30" s="11"/>
      <c r="G30" s="2"/>
      <c r="H30" s="2"/>
    </row>
    <row r="31" spans="1:8" ht="22.5" x14ac:dyDescent="0.2">
      <c r="A31" s="2"/>
      <c r="B31" s="188" t="s">
        <v>419</v>
      </c>
      <c r="C31" s="2" t="e">
        <f>#REF!</f>
        <v>#REF!</v>
      </c>
      <c r="D31" s="2"/>
      <c r="E31" s="11" t="e">
        <f t="shared" ref="E31:E33" si="3">C31+D31</f>
        <v>#REF!</v>
      </c>
      <c r="F31" s="189">
        <v>399.4</v>
      </c>
      <c r="G31" s="2"/>
      <c r="H31" s="2"/>
    </row>
    <row r="32" spans="1:8" x14ac:dyDescent="0.2">
      <c r="A32" s="2"/>
      <c r="B32" s="2" t="s">
        <v>420</v>
      </c>
      <c r="C32" s="2"/>
      <c r="D32" s="2">
        <v>36.700000000000003</v>
      </c>
      <c r="E32" s="11">
        <f t="shared" si="3"/>
        <v>36.700000000000003</v>
      </c>
      <c r="G32" s="2"/>
      <c r="H32" s="2"/>
    </row>
    <row r="33" spans="1:8" x14ac:dyDescent="0.2">
      <c r="A33" s="2"/>
      <c r="B33" s="2" t="s">
        <v>251</v>
      </c>
      <c r="C33" s="2" t="e">
        <f>C31+C32</f>
        <v>#REF!</v>
      </c>
      <c r="D33" s="2">
        <f>D31+D32</f>
        <v>36.700000000000003</v>
      </c>
      <c r="E33" s="11" t="e">
        <f t="shared" si="3"/>
        <v>#REF!</v>
      </c>
      <c r="G33" s="2" t="e">
        <f>E33</f>
        <v>#REF!</v>
      </c>
      <c r="H33" s="2"/>
    </row>
    <row r="34" spans="1:8" x14ac:dyDescent="0.2">
      <c r="E34" s="11"/>
      <c r="G34" s="2"/>
      <c r="H34" s="2"/>
    </row>
    <row r="35" spans="1:8" x14ac:dyDescent="0.2">
      <c r="A35" s="2"/>
      <c r="B35" s="9" t="s">
        <v>422</v>
      </c>
      <c r="C35" s="2"/>
      <c r="D35" s="2"/>
      <c r="E35" s="11"/>
      <c r="G35" s="2"/>
      <c r="H35" s="2"/>
    </row>
    <row r="36" spans="1:8" ht="22.5" x14ac:dyDescent="0.2">
      <c r="A36" s="2"/>
      <c r="B36" s="191" t="s">
        <v>423</v>
      </c>
      <c r="C36" s="2">
        <f>Конц.!AK12</f>
        <v>341.3</v>
      </c>
      <c r="D36" s="2"/>
      <c r="E36" s="11">
        <f t="shared" si="2"/>
        <v>341.3</v>
      </c>
      <c r="G36" s="2"/>
      <c r="H36" s="2">
        <f>E36</f>
        <v>341.3</v>
      </c>
    </row>
    <row r="37" spans="1:8" x14ac:dyDescent="0.2">
      <c r="A37" s="2"/>
      <c r="B37" s="9" t="s">
        <v>424</v>
      </c>
      <c r="C37" s="2"/>
      <c r="D37" s="2"/>
      <c r="E37" s="11"/>
      <c r="G37" s="2"/>
      <c r="H37" s="2"/>
    </row>
    <row r="38" spans="1:8" ht="22.5" x14ac:dyDescent="0.2">
      <c r="A38" s="2"/>
      <c r="B38" s="191" t="s">
        <v>423</v>
      </c>
      <c r="C38" s="2">
        <f>Конц.!AJ12</f>
        <v>178.5</v>
      </c>
      <c r="D38" s="2"/>
      <c r="E38" s="11">
        <f t="shared" si="2"/>
        <v>178.5</v>
      </c>
      <c r="G38" s="2">
        <f>E38</f>
        <v>178.5</v>
      </c>
      <c r="H38" s="2"/>
    </row>
    <row r="39" spans="1:8" x14ac:dyDescent="0.2">
      <c r="E39" s="11"/>
      <c r="G39" s="2"/>
      <c r="H39" s="2"/>
    </row>
    <row r="40" spans="1:8" x14ac:dyDescent="0.2">
      <c r="B40" s="9" t="s">
        <v>425</v>
      </c>
      <c r="C40" s="2"/>
      <c r="D40" s="2"/>
      <c r="E40" s="11"/>
      <c r="G40" s="2"/>
      <c r="H40" s="2"/>
    </row>
    <row r="41" spans="1:8" x14ac:dyDescent="0.2">
      <c r="B41" s="2" t="s">
        <v>426</v>
      </c>
      <c r="C41" s="2">
        <f>зоопарк!N9</f>
        <v>56.2</v>
      </c>
      <c r="D41" s="2"/>
      <c r="E41" s="11">
        <f t="shared" si="2"/>
        <v>56.2</v>
      </c>
      <c r="G41" s="2"/>
      <c r="H41" s="2">
        <f>E41</f>
        <v>56.2</v>
      </c>
    </row>
    <row r="42" spans="1:8" x14ac:dyDescent="0.2">
      <c r="B42" s="9" t="s">
        <v>425</v>
      </c>
      <c r="C42" s="2"/>
      <c r="D42" s="2"/>
      <c r="E42" s="11"/>
      <c r="G42" s="2"/>
      <c r="H42" s="2"/>
    </row>
    <row r="43" spans="1:8" x14ac:dyDescent="0.2">
      <c r="B43" s="2" t="s">
        <v>426</v>
      </c>
      <c r="C43" s="2">
        <f>зоопарк!M9</f>
        <v>66.3</v>
      </c>
      <c r="D43" s="2"/>
      <c r="E43" s="11">
        <f t="shared" si="2"/>
        <v>66.3</v>
      </c>
      <c r="G43" s="2">
        <f>E43</f>
        <v>66.3</v>
      </c>
      <c r="H43" s="2"/>
    </row>
    <row r="44" spans="1:8" x14ac:dyDescent="0.2">
      <c r="G44" s="180" t="e">
        <f>SUM(G2:G43)</f>
        <v>#REF!</v>
      </c>
      <c r="H44" s="180" t="e">
        <f>SUM(H2:H43)</f>
        <v>#REF!</v>
      </c>
    </row>
    <row r="45" spans="1:8" s="99" customFormat="1" x14ac:dyDescent="0.2">
      <c r="B45" s="570" t="s">
        <v>427</v>
      </c>
      <c r="C45" s="570"/>
      <c r="D45" s="570"/>
      <c r="E45" s="570"/>
    </row>
    <row r="46" spans="1:8" s="99" customFormat="1" x14ac:dyDescent="0.2">
      <c r="B46" s="99" t="s">
        <v>101</v>
      </c>
      <c r="E46" s="91"/>
      <c r="G46" s="99">
        <f>E10</f>
        <v>3.121</v>
      </c>
      <c r="H46" s="99">
        <f>E5</f>
        <v>3.2410000000000001</v>
      </c>
    </row>
    <row r="47" spans="1:8" s="99" customFormat="1" x14ac:dyDescent="0.2">
      <c r="B47" s="92" t="s">
        <v>192</v>
      </c>
      <c r="E47" s="91"/>
      <c r="G47" s="99">
        <f>E19</f>
        <v>2.456</v>
      </c>
      <c r="H47" s="99">
        <f>E15</f>
        <v>1.8380000000000001</v>
      </c>
    </row>
    <row r="48" spans="1:8" x14ac:dyDescent="0.2">
      <c r="B48" s="92" t="s">
        <v>251</v>
      </c>
      <c r="G48" s="193">
        <f>SUM(G46:G47)</f>
        <v>5.577</v>
      </c>
      <c r="H48" s="193">
        <f>SUM(H46:H47)</f>
        <v>5.0790000000000006</v>
      </c>
    </row>
    <row r="50" spans="7:8" x14ac:dyDescent="0.2">
      <c r="G50" s="16" t="e">
        <f>G44+G48</f>
        <v>#REF!</v>
      </c>
      <c r="H50" s="16" t="e">
        <f>H44+H48</f>
        <v>#REF!</v>
      </c>
    </row>
  </sheetData>
  <mergeCells count="1">
    <mergeCell ref="B45:E4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G19"/>
  <sheetViews>
    <sheetView tabSelected="1" workbookViewId="0">
      <pane xSplit="1" ySplit="3" topLeftCell="B4" activePane="bottomRight" state="frozen"/>
      <selection activeCell="E11" sqref="E11"/>
      <selection pane="topRight" activeCell="E11" sqref="E11"/>
      <selection pane="bottomLeft" activeCell="E11" sqref="E11"/>
      <selection pane="bottomRight" activeCell="K10" sqref="K10"/>
    </sheetView>
  </sheetViews>
  <sheetFormatPr defaultRowHeight="12.75" x14ac:dyDescent="0.2"/>
  <cols>
    <col min="1" max="1" width="39.85546875" style="38" customWidth="1"/>
    <col min="2" max="2" width="10.140625" style="38" customWidth="1"/>
    <col min="3" max="3" width="10.28515625" style="40" customWidth="1"/>
    <col min="4" max="7" width="10.140625" style="40" customWidth="1"/>
    <col min="8" max="16384" width="9.140625" style="38"/>
  </cols>
  <sheetData>
    <row r="1" spans="1:7" ht="37.5" customHeight="1" x14ac:dyDescent="0.2">
      <c r="A1" s="571" t="s">
        <v>519</v>
      </c>
      <c r="B1" s="571"/>
      <c r="C1" s="571"/>
      <c r="D1" s="571"/>
      <c r="E1" s="571"/>
      <c r="F1" s="571"/>
      <c r="G1" s="571"/>
    </row>
    <row r="2" spans="1:7" ht="47.25" customHeight="1" x14ac:dyDescent="0.2">
      <c r="A2" s="572" t="s">
        <v>108</v>
      </c>
      <c r="B2" s="573" t="s">
        <v>362</v>
      </c>
      <c r="C2" s="574"/>
      <c r="D2" s="573" t="s">
        <v>363</v>
      </c>
      <c r="E2" s="574"/>
      <c r="F2" s="573" t="s">
        <v>102</v>
      </c>
      <c r="G2" s="574"/>
    </row>
    <row r="3" spans="1:7" ht="19.5" customHeight="1" x14ac:dyDescent="0.2">
      <c r="A3" s="572"/>
      <c r="B3" s="17">
        <v>2023</v>
      </c>
      <c r="C3" s="17">
        <v>2024</v>
      </c>
      <c r="D3" s="17">
        <v>2023</v>
      </c>
      <c r="E3" s="17">
        <v>2024</v>
      </c>
      <c r="F3" s="17">
        <v>2023</v>
      </c>
      <c r="G3" s="17">
        <v>2024</v>
      </c>
    </row>
    <row r="4" spans="1:7" ht="22.5" customHeight="1" x14ac:dyDescent="0.2">
      <c r="A4" s="18" t="s">
        <v>109</v>
      </c>
      <c r="B4" s="102">
        <v>269</v>
      </c>
      <c r="C4" s="102">
        <v>267</v>
      </c>
      <c r="D4" s="102">
        <v>4</v>
      </c>
      <c r="E4" s="102">
        <v>4</v>
      </c>
      <c r="F4" s="443">
        <f>B4+D4</f>
        <v>273</v>
      </c>
      <c r="G4" s="443">
        <f>C4+E4</f>
        <v>271</v>
      </c>
    </row>
    <row r="5" spans="1:7" ht="22.5" customHeight="1" x14ac:dyDescent="0.2">
      <c r="A5" s="18" t="s">
        <v>110</v>
      </c>
      <c r="B5" s="102">
        <v>317</v>
      </c>
      <c r="C5" s="102">
        <v>318</v>
      </c>
      <c r="D5" s="102">
        <v>2</v>
      </c>
      <c r="E5" s="102">
        <v>2</v>
      </c>
      <c r="F5" s="443">
        <f t="shared" ref="F5:G6" si="0">B5+D5</f>
        <v>319</v>
      </c>
      <c r="G5" s="443">
        <f t="shared" si="0"/>
        <v>320</v>
      </c>
    </row>
    <row r="6" spans="1:7" ht="22.5" customHeight="1" x14ac:dyDescent="0.2">
      <c r="A6" s="18" t="s">
        <v>111</v>
      </c>
      <c r="B6" s="102">
        <v>24</v>
      </c>
      <c r="C6" s="102">
        <v>24</v>
      </c>
      <c r="D6" s="102">
        <v>6</v>
      </c>
      <c r="E6" s="102">
        <v>6</v>
      </c>
      <c r="F6" s="443">
        <f t="shared" si="0"/>
        <v>30</v>
      </c>
      <c r="G6" s="443">
        <f t="shared" si="0"/>
        <v>30</v>
      </c>
    </row>
    <row r="7" spans="1:7" ht="24" customHeight="1" x14ac:dyDescent="0.2">
      <c r="A7" s="19" t="s">
        <v>473</v>
      </c>
      <c r="B7" s="102" t="s">
        <v>498</v>
      </c>
      <c r="C7" s="102" t="s">
        <v>539</v>
      </c>
      <c r="D7" s="102" t="s">
        <v>472</v>
      </c>
      <c r="E7" s="102" t="s">
        <v>472</v>
      </c>
      <c r="F7" s="444" t="s">
        <v>499</v>
      </c>
      <c r="G7" s="444" t="s">
        <v>540</v>
      </c>
    </row>
    <row r="8" spans="1:7" ht="22.5" customHeight="1" x14ac:dyDescent="0.2">
      <c r="A8" s="18" t="s">
        <v>112</v>
      </c>
      <c r="B8" s="102">
        <v>2</v>
      </c>
      <c r="C8" s="102">
        <v>2</v>
      </c>
      <c r="D8" s="102">
        <v>3</v>
      </c>
      <c r="E8" s="102">
        <v>3</v>
      </c>
      <c r="F8" s="443">
        <f t="shared" ref="F8:G14" si="1">B8+D8</f>
        <v>5</v>
      </c>
      <c r="G8" s="443">
        <f t="shared" si="1"/>
        <v>5</v>
      </c>
    </row>
    <row r="9" spans="1:7" ht="22.5" customHeight="1" x14ac:dyDescent="0.2">
      <c r="A9" s="18" t="s">
        <v>113</v>
      </c>
      <c r="B9" s="102"/>
      <c r="C9" s="102"/>
      <c r="D9" s="102">
        <v>1</v>
      </c>
      <c r="E9" s="102">
        <v>1</v>
      </c>
      <c r="F9" s="443">
        <f t="shared" si="1"/>
        <v>1</v>
      </c>
      <c r="G9" s="443">
        <f t="shared" si="1"/>
        <v>1</v>
      </c>
    </row>
    <row r="10" spans="1:7" ht="26.25" customHeight="1" x14ac:dyDescent="0.2">
      <c r="A10" s="19" t="s">
        <v>182</v>
      </c>
      <c r="B10" s="102"/>
      <c r="C10" s="102"/>
      <c r="D10" s="102">
        <v>2</v>
      </c>
      <c r="E10" s="102">
        <v>2</v>
      </c>
      <c r="F10" s="443">
        <f t="shared" si="1"/>
        <v>2</v>
      </c>
      <c r="G10" s="443">
        <f t="shared" si="1"/>
        <v>2</v>
      </c>
    </row>
    <row r="11" spans="1:7" ht="22.5" customHeight="1" x14ac:dyDescent="0.2">
      <c r="A11" s="161" t="s">
        <v>179</v>
      </c>
      <c r="B11" s="102"/>
      <c r="C11" s="102"/>
      <c r="D11" s="102">
        <v>1</v>
      </c>
      <c r="E11" s="102">
        <v>1</v>
      </c>
      <c r="F11" s="443">
        <f t="shared" si="1"/>
        <v>1</v>
      </c>
      <c r="G11" s="443">
        <f t="shared" si="1"/>
        <v>1</v>
      </c>
    </row>
    <row r="12" spans="1:7" ht="22.5" customHeight="1" x14ac:dyDescent="0.2">
      <c r="A12" s="19" t="s">
        <v>171</v>
      </c>
      <c r="B12" s="102"/>
      <c r="C12" s="102"/>
      <c r="D12" s="102">
        <v>1</v>
      </c>
      <c r="E12" s="102">
        <v>1</v>
      </c>
      <c r="F12" s="443">
        <f t="shared" si="1"/>
        <v>1</v>
      </c>
      <c r="G12" s="443">
        <f t="shared" si="1"/>
        <v>1</v>
      </c>
    </row>
    <row r="13" spans="1:7" ht="22.5" customHeight="1" x14ac:dyDescent="0.2">
      <c r="A13" s="19" t="s">
        <v>119</v>
      </c>
      <c r="B13" s="102">
        <v>1</v>
      </c>
      <c r="C13" s="102">
        <v>1</v>
      </c>
      <c r="D13" s="102"/>
      <c r="E13" s="102"/>
      <c r="F13" s="443">
        <f t="shared" si="1"/>
        <v>1</v>
      </c>
      <c r="G13" s="443">
        <f t="shared" si="1"/>
        <v>1</v>
      </c>
    </row>
    <row r="14" spans="1:7" ht="22.5" customHeight="1" x14ac:dyDescent="0.2">
      <c r="A14" s="19" t="s">
        <v>205</v>
      </c>
      <c r="B14" s="102">
        <v>1</v>
      </c>
      <c r="C14" s="102">
        <v>1</v>
      </c>
      <c r="D14" s="102">
        <v>2</v>
      </c>
      <c r="E14" s="102">
        <v>2</v>
      </c>
      <c r="F14" s="443">
        <f t="shared" si="1"/>
        <v>3</v>
      </c>
      <c r="G14" s="443">
        <f t="shared" si="1"/>
        <v>3</v>
      </c>
    </row>
    <row r="15" spans="1:7" ht="39" customHeight="1" x14ac:dyDescent="0.2">
      <c r="A15" s="445" t="s">
        <v>479</v>
      </c>
      <c r="B15" s="446">
        <f>SUM(B4:B6)+10+SUM(B8:B14)</f>
        <v>624</v>
      </c>
      <c r="C15" s="446">
        <f>SUM(C4:C6)+10+SUM(C8:C14)</f>
        <v>623</v>
      </c>
      <c r="D15" s="446">
        <f>SUM(D4:D6)+SUM(D8:D14)+8</f>
        <v>30</v>
      </c>
      <c r="E15" s="446">
        <f>SUM(E4:E6)+SUM(E8:E14)+8</f>
        <v>30</v>
      </c>
      <c r="F15" s="446">
        <f>SUM(F4:F6)+SUM(F8:F14)+18</f>
        <v>654</v>
      </c>
      <c r="G15" s="446">
        <f>SUM(G4:G6)+SUM(G8:G14)+18</f>
        <v>653</v>
      </c>
    </row>
    <row r="16" spans="1:7" s="20" customFormat="1" ht="6" customHeight="1" x14ac:dyDescent="0.2">
      <c r="A16" s="21"/>
      <c r="B16" s="103"/>
      <c r="C16" s="103"/>
      <c r="D16" s="103"/>
      <c r="E16" s="103"/>
      <c r="F16" s="103"/>
      <c r="G16" s="103"/>
    </row>
    <row r="17" spans="1:7" s="20" customFormat="1" ht="36" customHeight="1" x14ac:dyDescent="0.2">
      <c r="A17" s="447" t="s">
        <v>478</v>
      </c>
      <c r="B17" s="42">
        <v>2</v>
      </c>
      <c r="C17" s="327"/>
      <c r="D17" s="278"/>
      <c r="E17" s="278"/>
      <c r="F17" s="448">
        <f>B17+D17</f>
        <v>2</v>
      </c>
      <c r="G17" s="448">
        <f>C17+E17</f>
        <v>0</v>
      </c>
    </row>
    <row r="18" spans="1:7" ht="7.5" customHeight="1" x14ac:dyDescent="0.2"/>
    <row r="19" spans="1:7" s="20" customFormat="1" ht="24.75" customHeight="1" x14ac:dyDescent="0.2">
      <c r="A19" s="301"/>
      <c r="C19" s="104"/>
      <c r="D19" s="104"/>
      <c r="E19" s="104"/>
      <c r="F19" s="104"/>
      <c r="G19" s="104"/>
    </row>
  </sheetData>
  <sheetProtection formatCells="0" formatColumns="0" formatRows="0" insertColumns="0" insertRows="0" deleteColumns="0" deleteRows="0"/>
  <mergeCells count="5">
    <mergeCell ref="A1:G1"/>
    <mergeCell ref="A2:A3"/>
    <mergeCell ref="B2:C2"/>
    <mergeCell ref="D2:E2"/>
    <mergeCell ref="F2:G2"/>
  </mergeCells>
  <pageMargins left="0.16" right="0.18" top="0.48" bottom="0.36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X37"/>
  <sheetViews>
    <sheetView zoomScaleSheetLayoutView="50" workbookViewId="0">
      <pane xSplit="1" ySplit="6" topLeftCell="B7" activePane="bottomRight" state="frozen"/>
      <selection activeCell="A24" sqref="A24"/>
      <selection pane="topRight" activeCell="A24" sqref="A24"/>
      <selection pane="bottomLeft" activeCell="A24" sqref="A24"/>
      <selection pane="bottomRight" activeCell="I5" sqref="I5:J5"/>
    </sheetView>
  </sheetViews>
  <sheetFormatPr defaultRowHeight="12.75" x14ac:dyDescent="0.2"/>
  <cols>
    <col min="1" max="1" width="21.28515625" style="8" customWidth="1"/>
    <col min="2" max="2" width="3" style="8" customWidth="1"/>
    <col min="3" max="4" width="5.85546875" style="118" customWidth="1"/>
    <col min="5" max="5" width="4.7109375" style="8" customWidth="1"/>
    <col min="6" max="6" width="4.7109375" style="118" customWidth="1"/>
    <col min="7" max="7" width="4.7109375" style="13" customWidth="1"/>
    <col min="8" max="8" width="4.7109375" style="118" customWidth="1"/>
    <col min="9" max="9" width="5" style="13" customWidth="1"/>
    <col min="10" max="10" width="5.7109375" style="13" customWidth="1"/>
    <col min="11" max="12" width="8.5703125" style="8" customWidth="1"/>
    <col min="13" max="13" width="5.140625" style="13" customWidth="1"/>
    <col min="14" max="14" width="5.140625" style="118" customWidth="1"/>
    <col min="15" max="15" width="5.7109375" style="13" customWidth="1"/>
    <col min="16" max="16" width="5.7109375" style="118" customWidth="1"/>
    <col min="17" max="20" width="5.140625" style="13" customWidth="1"/>
    <col min="21" max="24" width="5.140625" style="118" customWidth="1"/>
    <col min="25" max="25" width="9.140625" style="8"/>
    <col min="26" max="27" width="4.140625" style="8" customWidth="1"/>
    <col min="28" max="28" width="39.5703125" style="8" customWidth="1"/>
    <col min="29" max="29" width="16.28515625" style="8" customWidth="1"/>
    <col min="30" max="30" width="28" style="8" customWidth="1"/>
    <col min="31" max="31" width="16.85546875" style="8" customWidth="1"/>
    <col min="32" max="32" width="10.28515625" style="8" customWidth="1"/>
    <col min="33" max="212" width="9.140625" style="8"/>
    <col min="213" max="213" width="22.140625" style="8" customWidth="1"/>
    <col min="214" max="227" width="4.7109375" style="8" customWidth="1"/>
    <col min="228" max="234" width="4.140625" style="8" customWidth="1"/>
    <col min="235" max="239" width="5.140625" style="8" customWidth="1"/>
    <col min="240" max="241" width="5.7109375" style="8" customWidth="1"/>
    <col min="242" max="255" width="4.140625" style="8" customWidth="1"/>
    <col min="256" max="468" width="9.140625" style="8"/>
    <col min="469" max="469" width="22.140625" style="8" customWidth="1"/>
    <col min="470" max="483" width="4.7109375" style="8" customWidth="1"/>
    <col min="484" max="490" width="4.140625" style="8" customWidth="1"/>
    <col min="491" max="495" width="5.140625" style="8" customWidth="1"/>
    <col min="496" max="497" width="5.7109375" style="8" customWidth="1"/>
    <col min="498" max="511" width="4.140625" style="8" customWidth="1"/>
    <col min="512" max="724" width="9.140625" style="8"/>
    <col min="725" max="725" width="22.140625" style="8" customWidth="1"/>
    <col min="726" max="739" width="4.7109375" style="8" customWidth="1"/>
    <col min="740" max="746" width="4.140625" style="8" customWidth="1"/>
    <col min="747" max="751" width="5.140625" style="8" customWidth="1"/>
    <col min="752" max="753" width="5.7109375" style="8" customWidth="1"/>
    <col min="754" max="767" width="4.140625" style="8" customWidth="1"/>
    <col min="768" max="980" width="9.140625" style="8"/>
    <col min="981" max="981" width="22.140625" style="8" customWidth="1"/>
    <col min="982" max="995" width="4.7109375" style="8" customWidth="1"/>
    <col min="996" max="1002" width="4.140625" style="8" customWidth="1"/>
    <col min="1003" max="1007" width="5.140625" style="8" customWidth="1"/>
    <col min="1008" max="1009" width="5.7109375" style="8" customWidth="1"/>
    <col min="1010" max="1023" width="4.140625" style="8" customWidth="1"/>
    <col min="1024" max="1236" width="9.140625" style="8"/>
    <col min="1237" max="1237" width="22.140625" style="8" customWidth="1"/>
    <col min="1238" max="1251" width="4.7109375" style="8" customWidth="1"/>
    <col min="1252" max="1258" width="4.140625" style="8" customWidth="1"/>
    <col min="1259" max="1263" width="5.140625" style="8" customWidth="1"/>
    <col min="1264" max="1265" width="5.7109375" style="8" customWidth="1"/>
    <col min="1266" max="1279" width="4.140625" style="8" customWidth="1"/>
    <col min="1280" max="1492" width="9.140625" style="8"/>
    <col min="1493" max="1493" width="22.140625" style="8" customWidth="1"/>
    <col min="1494" max="1507" width="4.7109375" style="8" customWidth="1"/>
    <col min="1508" max="1514" width="4.140625" style="8" customWidth="1"/>
    <col min="1515" max="1519" width="5.140625" style="8" customWidth="1"/>
    <col min="1520" max="1521" width="5.7109375" style="8" customWidth="1"/>
    <col min="1522" max="1535" width="4.140625" style="8" customWidth="1"/>
    <col min="1536" max="1748" width="9.140625" style="8"/>
    <col min="1749" max="1749" width="22.140625" style="8" customWidth="1"/>
    <col min="1750" max="1763" width="4.7109375" style="8" customWidth="1"/>
    <col min="1764" max="1770" width="4.140625" style="8" customWidth="1"/>
    <col min="1771" max="1775" width="5.140625" style="8" customWidth="1"/>
    <col min="1776" max="1777" width="5.7109375" style="8" customWidth="1"/>
    <col min="1778" max="1791" width="4.140625" style="8" customWidth="1"/>
    <col min="1792" max="2004" width="9.140625" style="8"/>
    <col min="2005" max="2005" width="22.140625" style="8" customWidth="1"/>
    <col min="2006" max="2019" width="4.7109375" style="8" customWidth="1"/>
    <col min="2020" max="2026" width="4.140625" style="8" customWidth="1"/>
    <col min="2027" max="2031" width="5.140625" style="8" customWidth="1"/>
    <col min="2032" max="2033" width="5.7109375" style="8" customWidth="1"/>
    <col min="2034" max="2047" width="4.140625" style="8" customWidth="1"/>
    <col min="2048" max="2260" width="9.140625" style="8"/>
    <col min="2261" max="2261" width="22.140625" style="8" customWidth="1"/>
    <col min="2262" max="2275" width="4.7109375" style="8" customWidth="1"/>
    <col min="2276" max="2282" width="4.140625" style="8" customWidth="1"/>
    <col min="2283" max="2287" width="5.140625" style="8" customWidth="1"/>
    <col min="2288" max="2289" width="5.7109375" style="8" customWidth="1"/>
    <col min="2290" max="2303" width="4.140625" style="8" customWidth="1"/>
    <col min="2304" max="2516" width="9.140625" style="8"/>
    <col min="2517" max="2517" width="22.140625" style="8" customWidth="1"/>
    <col min="2518" max="2531" width="4.7109375" style="8" customWidth="1"/>
    <col min="2532" max="2538" width="4.140625" style="8" customWidth="1"/>
    <col min="2539" max="2543" width="5.140625" style="8" customWidth="1"/>
    <col min="2544" max="2545" width="5.7109375" style="8" customWidth="1"/>
    <col min="2546" max="2559" width="4.140625" style="8" customWidth="1"/>
    <col min="2560" max="2772" width="9.140625" style="8"/>
    <col min="2773" max="2773" width="22.140625" style="8" customWidth="1"/>
    <col min="2774" max="2787" width="4.7109375" style="8" customWidth="1"/>
    <col min="2788" max="2794" width="4.140625" style="8" customWidth="1"/>
    <col min="2795" max="2799" width="5.140625" style="8" customWidth="1"/>
    <col min="2800" max="2801" width="5.7109375" style="8" customWidth="1"/>
    <col min="2802" max="2815" width="4.140625" style="8" customWidth="1"/>
    <col min="2816" max="3028" width="9.140625" style="8"/>
    <col min="3029" max="3029" width="22.140625" style="8" customWidth="1"/>
    <col min="3030" max="3043" width="4.7109375" style="8" customWidth="1"/>
    <col min="3044" max="3050" width="4.140625" style="8" customWidth="1"/>
    <col min="3051" max="3055" width="5.140625" style="8" customWidth="1"/>
    <col min="3056" max="3057" width="5.7109375" style="8" customWidth="1"/>
    <col min="3058" max="3071" width="4.140625" style="8" customWidth="1"/>
    <col min="3072" max="3284" width="9.140625" style="8"/>
    <col min="3285" max="3285" width="22.140625" style="8" customWidth="1"/>
    <col min="3286" max="3299" width="4.7109375" style="8" customWidth="1"/>
    <col min="3300" max="3306" width="4.140625" style="8" customWidth="1"/>
    <col min="3307" max="3311" width="5.140625" style="8" customWidth="1"/>
    <col min="3312" max="3313" width="5.7109375" style="8" customWidth="1"/>
    <col min="3314" max="3327" width="4.140625" style="8" customWidth="1"/>
    <col min="3328" max="3540" width="9.140625" style="8"/>
    <col min="3541" max="3541" width="22.140625" style="8" customWidth="1"/>
    <col min="3542" max="3555" width="4.7109375" style="8" customWidth="1"/>
    <col min="3556" max="3562" width="4.140625" style="8" customWidth="1"/>
    <col min="3563" max="3567" width="5.140625" style="8" customWidth="1"/>
    <col min="3568" max="3569" width="5.7109375" style="8" customWidth="1"/>
    <col min="3570" max="3583" width="4.140625" style="8" customWidth="1"/>
    <col min="3584" max="3796" width="9.140625" style="8"/>
    <col min="3797" max="3797" width="22.140625" style="8" customWidth="1"/>
    <col min="3798" max="3811" width="4.7109375" style="8" customWidth="1"/>
    <col min="3812" max="3818" width="4.140625" style="8" customWidth="1"/>
    <col min="3819" max="3823" width="5.140625" style="8" customWidth="1"/>
    <col min="3824" max="3825" width="5.7109375" style="8" customWidth="1"/>
    <col min="3826" max="3839" width="4.140625" style="8" customWidth="1"/>
    <col min="3840" max="4052" width="9.140625" style="8"/>
    <col min="4053" max="4053" width="22.140625" style="8" customWidth="1"/>
    <col min="4054" max="4067" width="4.7109375" style="8" customWidth="1"/>
    <col min="4068" max="4074" width="4.140625" style="8" customWidth="1"/>
    <col min="4075" max="4079" width="5.140625" style="8" customWidth="1"/>
    <col min="4080" max="4081" width="5.7109375" style="8" customWidth="1"/>
    <col min="4082" max="4095" width="4.140625" style="8" customWidth="1"/>
    <col min="4096" max="4308" width="9.140625" style="8"/>
    <col min="4309" max="4309" width="22.140625" style="8" customWidth="1"/>
    <col min="4310" max="4323" width="4.7109375" style="8" customWidth="1"/>
    <col min="4324" max="4330" width="4.140625" style="8" customWidth="1"/>
    <col min="4331" max="4335" width="5.140625" style="8" customWidth="1"/>
    <col min="4336" max="4337" width="5.7109375" style="8" customWidth="1"/>
    <col min="4338" max="4351" width="4.140625" style="8" customWidth="1"/>
    <col min="4352" max="4564" width="9.140625" style="8"/>
    <col min="4565" max="4565" width="22.140625" style="8" customWidth="1"/>
    <col min="4566" max="4579" width="4.7109375" style="8" customWidth="1"/>
    <col min="4580" max="4586" width="4.140625" style="8" customWidth="1"/>
    <col min="4587" max="4591" width="5.140625" style="8" customWidth="1"/>
    <col min="4592" max="4593" width="5.7109375" style="8" customWidth="1"/>
    <col min="4594" max="4607" width="4.140625" style="8" customWidth="1"/>
    <col min="4608" max="4820" width="9.140625" style="8"/>
    <col min="4821" max="4821" width="22.140625" style="8" customWidth="1"/>
    <col min="4822" max="4835" width="4.7109375" style="8" customWidth="1"/>
    <col min="4836" max="4842" width="4.140625" style="8" customWidth="1"/>
    <col min="4843" max="4847" width="5.140625" style="8" customWidth="1"/>
    <col min="4848" max="4849" width="5.7109375" style="8" customWidth="1"/>
    <col min="4850" max="4863" width="4.140625" style="8" customWidth="1"/>
    <col min="4864" max="5076" width="9.140625" style="8"/>
    <col min="5077" max="5077" width="22.140625" style="8" customWidth="1"/>
    <col min="5078" max="5091" width="4.7109375" style="8" customWidth="1"/>
    <col min="5092" max="5098" width="4.140625" style="8" customWidth="1"/>
    <col min="5099" max="5103" width="5.140625" style="8" customWidth="1"/>
    <col min="5104" max="5105" width="5.7109375" style="8" customWidth="1"/>
    <col min="5106" max="5119" width="4.140625" style="8" customWidth="1"/>
    <col min="5120" max="5332" width="9.140625" style="8"/>
    <col min="5333" max="5333" width="22.140625" style="8" customWidth="1"/>
    <col min="5334" max="5347" width="4.7109375" style="8" customWidth="1"/>
    <col min="5348" max="5354" width="4.140625" style="8" customWidth="1"/>
    <col min="5355" max="5359" width="5.140625" style="8" customWidth="1"/>
    <col min="5360" max="5361" width="5.7109375" style="8" customWidth="1"/>
    <col min="5362" max="5375" width="4.140625" style="8" customWidth="1"/>
    <col min="5376" max="5588" width="9.140625" style="8"/>
    <col min="5589" max="5589" width="22.140625" style="8" customWidth="1"/>
    <col min="5590" max="5603" width="4.7109375" style="8" customWidth="1"/>
    <col min="5604" max="5610" width="4.140625" style="8" customWidth="1"/>
    <col min="5611" max="5615" width="5.140625" style="8" customWidth="1"/>
    <col min="5616" max="5617" width="5.7109375" style="8" customWidth="1"/>
    <col min="5618" max="5631" width="4.140625" style="8" customWidth="1"/>
    <col min="5632" max="5844" width="9.140625" style="8"/>
    <col min="5845" max="5845" width="22.140625" style="8" customWidth="1"/>
    <col min="5846" max="5859" width="4.7109375" style="8" customWidth="1"/>
    <col min="5860" max="5866" width="4.140625" style="8" customWidth="1"/>
    <col min="5867" max="5871" width="5.140625" style="8" customWidth="1"/>
    <col min="5872" max="5873" width="5.7109375" style="8" customWidth="1"/>
    <col min="5874" max="5887" width="4.140625" style="8" customWidth="1"/>
    <col min="5888" max="6100" width="9.140625" style="8"/>
    <col min="6101" max="6101" width="22.140625" style="8" customWidth="1"/>
    <col min="6102" max="6115" width="4.7109375" style="8" customWidth="1"/>
    <col min="6116" max="6122" width="4.140625" style="8" customWidth="1"/>
    <col min="6123" max="6127" width="5.140625" style="8" customWidth="1"/>
    <col min="6128" max="6129" width="5.7109375" style="8" customWidth="1"/>
    <col min="6130" max="6143" width="4.140625" style="8" customWidth="1"/>
    <col min="6144" max="6356" width="9.140625" style="8"/>
    <col min="6357" max="6357" width="22.140625" style="8" customWidth="1"/>
    <col min="6358" max="6371" width="4.7109375" style="8" customWidth="1"/>
    <col min="6372" max="6378" width="4.140625" style="8" customWidth="1"/>
    <col min="6379" max="6383" width="5.140625" style="8" customWidth="1"/>
    <col min="6384" max="6385" width="5.7109375" style="8" customWidth="1"/>
    <col min="6386" max="6399" width="4.140625" style="8" customWidth="1"/>
    <col min="6400" max="6612" width="9.140625" style="8"/>
    <col min="6613" max="6613" width="22.140625" style="8" customWidth="1"/>
    <col min="6614" max="6627" width="4.7109375" style="8" customWidth="1"/>
    <col min="6628" max="6634" width="4.140625" style="8" customWidth="1"/>
    <col min="6635" max="6639" width="5.140625" style="8" customWidth="1"/>
    <col min="6640" max="6641" width="5.7109375" style="8" customWidth="1"/>
    <col min="6642" max="6655" width="4.140625" style="8" customWidth="1"/>
    <col min="6656" max="6868" width="9.140625" style="8"/>
    <col min="6869" max="6869" width="22.140625" style="8" customWidth="1"/>
    <col min="6870" max="6883" width="4.7109375" style="8" customWidth="1"/>
    <col min="6884" max="6890" width="4.140625" style="8" customWidth="1"/>
    <col min="6891" max="6895" width="5.140625" style="8" customWidth="1"/>
    <col min="6896" max="6897" width="5.7109375" style="8" customWidth="1"/>
    <col min="6898" max="6911" width="4.140625" style="8" customWidth="1"/>
    <col min="6912" max="7124" width="9.140625" style="8"/>
    <col min="7125" max="7125" width="22.140625" style="8" customWidth="1"/>
    <col min="7126" max="7139" width="4.7109375" style="8" customWidth="1"/>
    <col min="7140" max="7146" width="4.140625" style="8" customWidth="1"/>
    <col min="7147" max="7151" width="5.140625" style="8" customWidth="1"/>
    <col min="7152" max="7153" width="5.7109375" style="8" customWidth="1"/>
    <col min="7154" max="7167" width="4.140625" style="8" customWidth="1"/>
    <col min="7168" max="7380" width="9.140625" style="8"/>
    <col min="7381" max="7381" width="22.140625" style="8" customWidth="1"/>
    <col min="7382" max="7395" width="4.7109375" style="8" customWidth="1"/>
    <col min="7396" max="7402" width="4.140625" style="8" customWidth="1"/>
    <col min="7403" max="7407" width="5.140625" style="8" customWidth="1"/>
    <col min="7408" max="7409" width="5.7109375" style="8" customWidth="1"/>
    <col min="7410" max="7423" width="4.140625" style="8" customWidth="1"/>
    <col min="7424" max="7636" width="9.140625" style="8"/>
    <col min="7637" max="7637" width="22.140625" style="8" customWidth="1"/>
    <col min="7638" max="7651" width="4.7109375" style="8" customWidth="1"/>
    <col min="7652" max="7658" width="4.140625" style="8" customWidth="1"/>
    <col min="7659" max="7663" width="5.140625" style="8" customWidth="1"/>
    <col min="7664" max="7665" width="5.7109375" style="8" customWidth="1"/>
    <col min="7666" max="7679" width="4.140625" style="8" customWidth="1"/>
    <col min="7680" max="7892" width="9.140625" style="8"/>
    <col min="7893" max="7893" width="22.140625" style="8" customWidth="1"/>
    <col min="7894" max="7907" width="4.7109375" style="8" customWidth="1"/>
    <col min="7908" max="7914" width="4.140625" style="8" customWidth="1"/>
    <col min="7915" max="7919" width="5.140625" style="8" customWidth="1"/>
    <col min="7920" max="7921" width="5.7109375" style="8" customWidth="1"/>
    <col min="7922" max="7935" width="4.140625" style="8" customWidth="1"/>
    <col min="7936" max="8148" width="9.140625" style="8"/>
    <col min="8149" max="8149" width="22.140625" style="8" customWidth="1"/>
    <col min="8150" max="8163" width="4.7109375" style="8" customWidth="1"/>
    <col min="8164" max="8170" width="4.140625" style="8" customWidth="1"/>
    <col min="8171" max="8175" width="5.140625" style="8" customWidth="1"/>
    <col min="8176" max="8177" width="5.7109375" style="8" customWidth="1"/>
    <col min="8178" max="8191" width="4.140625" style="8" customWidth="1"/>
    <col min="8192" max="8404" width="9.140625" style="8"/>
    <col min="8405" max="8405" width="22.140625" style="8" customWidth="1"/>
    <col min="8406" max="8419" width="4.7109375" style="8" customWidth="1"/>
    <col min="8420" max="8426" width="4.140625" style="8" customWidth="1"/>
    <col min="8427" max="8431" width="5.140625" style="8" customWidth="1"/>
    <col min="8432" max="8433" width="5.7109375" style="8" customWidth="1"/>
    <col min="8434" max="8447" width="4.140625" style="8" customWidth="1"/>
    <col min="8448" max="8660" width="9.140625" style="8"/>
    <col min="8661" max="8661" width="22.140625" style="8" customWidth="1"/>
    <col min="8662" max="8675" width="4.7109375" style="8" customWidth="1"/>
    <col min="8676" max="8682" width="4.140625" style="8" customWidth="1"/>
    <col min="8683" max="8687" width="5.140625" style="8" customWidth="1"/>
    <col min="8688" max="8689" width="5.7109375" style="8" customWidth="1"/>
    <col min="8690" max="8703" width="4.140625" style="8" customWidth="1"/>
    <col min="8704" max="8916" width="9.140625" style="8"/>
    <col min="8917" max="8917" width="22.140625" style="8" customWidth="1"/>
    <col min="8918" max="8931" width="4.7109375" style="8" customWidth="1"/>
    <col min="8932" max="8938" width="4.140625" style="8" customWidth="1"/>
    <col min="8939" max="8943" width="5.140625" style="8" customWidth="1"/>
    <col min="8944" max="8945" width="5.7109375" style="8" customWidth="1"/>
    <col min="8946" max="8959" width="4.140625" style="8" customWidth="1"/>
    <col min="8960" max="9172" width="9.140625" style="8"/>
    <col min="9173" max="9173" width="22.140625" style="8" customWidth="1"/>
    <col min="9174" max="9187" width="4.7109375" style="8" customWidth="1"/>
    <col min="9188" max="9194" width="4.140625" style="8" customWidth="1"/>
    <col min="9195" max="9199" width="5.140625" style="8" customWidth="1"/>
    <col min="9200" max="9201" width="5.7109375" style="8" customWidth="1"/>
    <col min="9202" max="9215" width="4.140625" style="8" customWidth="1"/>
    <col min="9216" max="9428" width="9.140625" style="8"/>
    <col min="9429" max="9429" width="22.140625" style="8" customWidth="1"/>
    <col min="9430" max="9443" width="4.7109375" style="8" customWidth="1"/>
    <col min="9444" max="9450" width="4.140625" style="8" customWidth="1"/>
    <col min="9451" max="9455" width="5.140625" style="8" customWidth="1"/>
    <col min="9456" max="9457" width="5.7109375" style="8" customWidth="1"/>
    <col min="9458" max="9471" width="4.140625" style="8" customWidth="1"/>
    <col min="9472" max="9684" width="9.140625" style="8"/>
    <col min="9685" max="9685" width="22.140625" style="8" customWidth="1"/>
    <col min="9686" max="9699" width="4.7109375" style="8" customWidth="1"/>
    <col min="9700" max="9706" width="4.140625" style="8" customWidth="1"/>
    <col min="9707" max="9711" width="5.140625" style="8" customWidth="1"/>
    <col min="9712" max="9713" width="5.7109375" style="8" customWidth="1"/>
    <col min="9714" max="9727" width="4.140625" style="8" customWidth="1"/>
    <col min="9728" max="9940" width="9.140625" style="8"/>
    <col min="9941" max="9941" width="22.140625" style="8" customWidth="1"/>
    <col min="9942" max="9955" width="4.7109375" style="8" customWidth="1"/>
    <col min="9956" max="9962" width="4.140625" style="8" customWidth="1"/>
    <col min="9963" max="9967" width="5.140625" style="8" customWidth="1"/>
    <col min="9968" max="9969" width="5.7109375" style="8" customWidth="1"/>
    <col min="9970" max="9983" width="4.140625" style="8" customWidth="1"/>
    <col min="9984" max="10196" width="9.140625" style="8"/>
    <col min="10197" max="10197" width="22.140625" style="8" customWidth="1"/>
    <col min="10198" max="10211" width="4.7109375" style="8" customWidth="1"/>
    <col min="10212" max="10218" width="4.140625" style="8" customWidth="1"/>
    <col min="10219" max="10223" width="5.140625" style="8" customWidth="1"/>
    <col min="10224" max="10225" width="5.7109375" style="8" customWidth="1"/>
    <col min="10226" max="10239" width="4.140625" style="8" customWidth="1"/>
    <col min="10240" max="10452" width="9.140625" style="8"/>
    <col min="10453" max="10453" width="22.140625" style="8" customWidth="1"/>
    <col min="10454" max="10467" width="4.7109375" style="8" customWidth="1"/>
    <col min="10468" max="10474" width="4.140625" style="8" customWidth="1"/>
    <col min="10475" max="10479" width="5.140625" style="8" customWidth="1"/>
    <col min="10480" max="10481" width="5.7109375" style="8" customWidth="1"/>
    <col min="10482" max="10495" width="4.140625" style="8" customWidth="1"/>
    <col min="10496" max="10708" width="9.140625" style="8"/>
    <col min="10709" max="10709" width="22.140625" style="8" customWidth="1"/>
    <col min="10710" max="10723" width="4.7109375" style="8" customWidth="1"/>
    <col min="10724" max="10730" width="4.140625" style="8" customWidth="1"/>
    <col min="10731" max="10735" width="5.140625" style="8" customWidth="1"/>
    <col min="10736" max="10737" width="5.7109375" style="8" customWidth="1"/>
    <col min="10738" max="10751" width="4.140625" style="8" customWidth="1"/>
    <col min="10752" max="10964" width="9.140625" style="8"/>
    <col min="10965" max="10965" width="22.140625" style="8" customWidth="1"/>
    <col min="10966" max="10979" width="4.7109375" style="8" customWidth="1"/>
    <col min="10980" max="10986" width="4.140625" style="8" customWidth="1"/>
    <col min="10987" max="10991" width="5.140625" style="8" customWidth="1"/>
    <col min="10992" max="10993" width="5.7109375" style="8" customWidth="1"/>
    <col min="10994" max="11007" width="4.140625" style="8" customWidth="1"/>
    <col min="11008" max="11220" width="9.140625" style="8"/>
    <col min="11221" max="11221" width="22.140625" style="8" customWidth="1"/>
    <col min="11222" max="11235" width="4.7109375" style="8" customWidth="1"/>
    <col min="11236" max="11242" width="4.140625" style="8" customWidth="1"/>
    <col min="11243" max="11247" width="5.140625" style="8" customWidth="1"/>
    <col min="11248" max="11249" width="5.7109375" style="8" customWidth="1"/>
    <col min="11250" max="11263" width="4.140625" style="8" customWidth="1"/>
    <col min="11264" max="11476" width="9.140625" style="8"/>
    <col min="11477" max="11477" width="22.140625" style="8" customWidth="1"/>
    <col min="11478" max="11491" width="4.7109375" style="8" customWidth="1"/>
    <col min="11492" max="11498" width="4.140625" style="8" customWidth="1"/>
    <col min="11499" max="11503" width="5.140625" style="8" customWidth="1"/>
    <col min="11504" max="11505" width="5.7109375" style="8" customWidth="1"/>
    <col min="11506" max="11519" width="4.140625" style="8" customWidth="1"/>
    <col min="11520" max="11732" width="9.140625" style="8"/>
    <col min="11733" max="11733" width="22.140625" style="8" customWidth="1"/>
    <col min="11734" max="11747" width="4.7109375" style="8" customWidth="1"/>
    <col min="11748" max="11754" width="4.140625" style="8" customWidth="1"/>
    <col min="11755" max="11759" width="5.140625" style="8" customWidth="1"/>
    <col min="11760" max="11761" width="5.7109375" style="8" customWidth="1"/>
    <col min="11762" max="11775" width="4.140625" style="8" customWidth="1"/>
    <col min="11776" max="11988" width="9.140625" style="8"/>
    <col min="11989" max="11989" width="22.140625" style="8" customWidth="1"/>
    <col min="11990" max="12003" width="4.7109375" style="8" customWidth="1"/>
    <col min="12004" max="12010" width="4.140625" style="8" customWidth="1"/>
    <col min="12011" max="12015" width="5.140625" style="8" customWidth="1"/>
    <col min="12016" max="12017" width="5.7109375" style="8" customWidth="1"/>
    <col min="12018" max="12031" width="4.140625" style="8" customWidth="1"/>
    <col min="12032" max="12244" width="9.140625" style="8"/>
    <col min="12245" max="12245" width="22.140625" style="8" customWidth="1"/>
    <col min="12246" max="12259" width="4.7109375" style="8" customWidth="1"/>
    <col min="12260" max="12266" width="4.140625" style="8" customWidth="1"/>
    <col min="12267" max="12271" width="5.140625" style="8" customWidth="1"/>
    <col min="12272" max="12273" width="5.7109375" style="8" customWidth="1"/>
    <col min="12274" max="12287" width="4.140625" style="8" customWidth="1"/>
    <col min="12288" max="12500" width="9.140625" style="8"/>
    <col min="12501" max="12501" width="22.140625" style="8" customWidth="1"/>
    <col min="12502" max="12515" width="4.7109375" style="8" customWidth="1"/>
    <col min="12516" max="12522" width="4.140625" style="8" customWidth="1"/>
    <col min="12523" max="12527" width="5.140625" style="8" customWidth="1"/>
    <col min="12528" max="12529" width="5.7109375" style="8" customWidth="1"/>
    <col min="12530" max="12543" width="4.140625" style="8" customWidth="1"/>
    <col min="12544" max="12756" width="9.140625" style="8"/>
    <col min="12757" max="12757" width="22.140625" style="8" customWidth="1"/>
    <col min="12758" max="12771" width="4.7109375" style="8" customWidth="1"/>
    <col min="12772" max="12778" width="4.140625" style="8" customWidth="1"/>
    <col min="12779" max="12783" width="5.140625" style="8" customWidth="1"/>
    <col min="12784" max="12785" width="5.7109375" style="8" customWidth="1"/>
    <col min="12786" max="12799" width="4.140625" style="8" customWidth="1"/>
    <col min="12800" max="13012" width="9.140625" style="8"/>
    <col min="13013" max="13013" width="22.140625" style="8" customWidth="1"/>
    <col min="13014" max="13027" width="4.7109375" style="8" customWidth="1"/>
    <col min="13028" max="13034" width="4.140625" style="8" customWidth="1"/>
    <col min="13035" max="13039" width="5.140625" style="8" customWidth="1"/>
    <col min="13040" max="13041" width="5.7109375" style="8" customWidth="1"/>
    <col min="13042" max="13055" width="4.140625" style="8" customWidth="1"/>
    <col min="13056" max="13268" width="9.140625" style="8"/>
    <col min="13269" max="13269" width="22.140625" style="8" customWidth="1"/>
    <col min="13270" max="13283" width="4.7109375" style="8" customWidth="1"/>
    <col min="13284" max="13290" width="4.140625" style="8" customWidth="1"/>
    <col min="13291" max="13295" width="5.140625" style="8" customWidth="1"/>
    <col min="13296" max="13297" width="5.7109375" style="8" customWidth="1"/>
    <col min="13298" max="13311" width="4.140625" style="8" customWidth="1"/>
    <col min="13312" max="13524" width="9.140625" style="8"/>
    <col min="13525" max="13525" width="22.140625" style="8" customWidth="1"/>
    <col min="13526" max="13539" width="4.7109375" style="8" customWidth="1"/>
    <col min="13540" max="13546" width="4.140625" style="8" customWidth="1"/>
    <col min="13547" max="13551" width="5.140625" style="8" customWidth="1"/>
    <col min="13552" max="13553" width="5.7109375" style="8" customWidth="1"/>
    <col min="13554" max="13567" width="4.140625" style="8" customWidth="1"/>
    <col min="13568" max="13780" width="9.140625" style="8"/>
    <col min="13781" max="13781" width="22.140625" style="8" customWidth="1"/>
    <col min="13782" max="13795" width="4.7109375" style="8" customWidth="1"/>
    <col min="13796" max="13802" width="4.140625" style="8" customWidth="1"/>
    <col min="13803" max="13807" width="5.140625" style="8" customWidth="1"/>
    <col min="13808" max="13809" width="5.7109375" style="8" customWidth="1"/>
    <col min="13810" max="13823" width="4.140625" style="8" customWidth="1"/>
    <col min="13824" max="14036" width="9.140625" style="8"/>
    <col min="14037" max="14037" width="22.140625" style="8" customWidth="1"/>
    <col min="14038" max="14051" width="4.7109375" style="8" customWidth="1"/>
    <col min="14052" max="14058" width="4.140625" style="8" customWidth="1"/>
    <col min="14059" max="14063" width="5.140625" style="8" customWidth="1"/>
    <col min="14064" max="14065" width="5.7109375" style="8" customWidth="1"/>
    <col min="14066" max="14079" width="4.140625" style="8" customWidth="1"/>
    <col min="14080" max="14292" width="9.140625" style="8"/>
    <col min="14293" max="14293" width="22.140625" style="8" customWidth="1"/>
    <col min="14294" max="14307" width="4.7109375" style="8" customWidth="1"/>
    <col min="14308" max="14314" width="4.140625" style="8" customWidth="1"/>
    <col min="14315" max="14319" width="5.140625" style="8" customWidth="1"/>
    <col min="14320" max="14321" width="5.7109375" style="8" customWidth="1"/>
    <col min="14322" max="14335" width="4.140625" style="8" customWidth="1"/>
    <col min="14336" max="14548" width="9.140625" style="8"/>
    <col min="14549" max="14549" width="22.140625" style="8" customWidth="1"/>
    <col min="14550" max="14563" width="4.7109375" style="8" customWidth="1"/>
    <col min="14564" max="14570" width="4.140625" style="8" customWidth="1"/>
    <col min="14571" max="14575" width="5.140625" style="8" customWidth="1"/>
    <col min="14576" max="14577" width="5.7109375" style="8" customWidth="1"/>
    <col min="14578" max="14591" width="4.140625" style="8" customWidth="1"/>
    <col min="14592" max="14804" width="9.140625" style="8"/>
    <col min="14805" max="14805" width="22.140625" style="8" customWidth="1"/>
    <col min="14806" max="14819" width="4.7109375" style="8" customWidth="1"/>
    <col min="14820" max="14826" width="4.140625" style="8" customWidth="1"/>
    <col min="14827" max="14831" width="5.140625" style="8" customWidth="1"/>
    <col min="14832" max="14833" width="5.7109375" style="8" customWidth="1"/>
    <col min="14834" max="14847" width="4.140625" style="8" customWidth="1"/>
    <col min="14848" max="15060" width="9.140625" style="8"/>
    <col min="15061" max="15061" width="22.140625" style="8" customWidth="1"/>
    <col min="15062" max="15075" width="4.7109375" style="8" customWidth="1"/>
    <col min="15076" max="15082" width="4.140625" style="8" customWidth="1"/>
    <col min="15083" max="15087" width="5.140625" style="8" customWidth="1"/>
    <col min="15088" max="15089" width="5.7109375" style="8" customWidth="1"/>
    <col min="15090" max="15103" width="4.140625" style="8" customWidth="1"/>
    <col min="15104" max="15316" width="9.140625" style="8"/>
    <col min="15317" max="15317" width="22.140625" style="8" customWidth="1"/>
    <col min="15318" max="15331" width="4.7109375" style="8" customWidth="1"/>
    <col min="15332" max="15338" width="4.140625" style="8" customWidth="1"/>
    <col min="15339" max="15343" width="5.140625" style="8" customWidth="1"/>
    <col min="15344" max="15345" width="5.7109375" style="8" customWidth="1"/>
    <col min="15346" max="15359" width="4.140625" style="8" customWidth="1"/>
    <col min="15360" max="15572" width="9.140625" style="8"/>
    <col min="15573" max="15573" width="22.140625" style="8" customWidth="1"/>
    <col min="15574" max="15587" width="4.7109375" style="8" customWidth="1"/>
    <col min="15588" max="15594" width="4.140625" style="8" customWidth="1"/>
    <col min="15595" max="15599" width="5.140625" style="8" customWidth="1"/>
    <col min="15600" max="15601" width="5.7109375" style="8" customWidth="1"/>
    <col min="15602" max="15615" width="4.140625" style="8" customWidth="1"/>
    <col min="15616" max="15828" width="9.140625" style="8"/>
    <col min="15829" max="15829" width="22.140625" style="8" customWidth="1"/>
    <col min="15830" max="15843" width="4.7109375" style="8" customWidth="1"/>
    <col min="15844" max="15850" width="4.140625" style="8" customWidth="1"/>
    <col min="15851" max="15855" width="5.140625" style="8" customWidth="1"/>
    <col min="15856" max="15857" width="5.7109375" style="8" customWidth="1"/>
    <col min="15858" max="15871" width="4.140625" style="8" customWidth="1"/>
    <col min="15872" max="16084" width="9.140625" style="8"/>
    <col min="16085" max="16085" width="22.140625" style="8" customWidth="1"/>
    <col min="16086" max="16099" width="4.7109375" style="8" customWidth="1"/>
    <col min="16100" max="16106" width="4.140625" style="8" customWidth="1"/>
    <col min="16107" max="16111" width="5.140625" style="8" customWidth="1"/>
    <col min="16112" max="16113" width="5.7109375" style="8" customWidth="1"/>
    <col min="16114" max="16127" width="4.140625" style="8" customWidth="1"/>
    <col min="16128" max="16384" width="9.140625" style="8"/>
  </cols>
  <sheetData>
    <row r="1" spans="1:24" ht="24" customHeight="1" x14ac:dyDescent="0.2">
      <c r="A1" s="577" t="s">
        <v>520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7"/>
      <c r="T1" s="577"/>
      <c r="U1" s="577"/>
      <c r="V1" s="577"/>
      <c r="W1" s="577"/>
      <c r="X1" s="577"/>
    </row>
    <row r="2" spans="1:24" ht="6.75" customHeight="1" x14ac:dyDescent="0.2">
      <c r="A2" s="118"/>
      <c r="B2" s="118"/>
      <c r="E2" s="118"/>
      <c r="G2" s="118"/>
      <c r="I2" s="118"/>
      <c r="J2" s="118"/>
      <c r="K2" s="118"/>
      <c r="L2" s="118"/>
      <c r="M2" s="118"/>
      <c r="O2" s="118"/>
      <c r="Q2" s="118"/>
      <c r="R2" s="118"/>
      <c r="S2" s="118"/>
      <c r="T2" s="118"/>
    </row>
    <row r="3" spans="1:24" ht="12.75" customHeight="1" x14ac:dyDescent="0.2">
      <c r="A3" s="578" t="s">
        <v>104</v>
      </c>
      <c r="B3" s="578" t="s">
        <v>20</v>
      </c>
      <c r="C3" s="581" t="s">
        <v>527</v>
      </c>
      <c r="D3" s="582"/>
      <c r="E3" s="582"/>
      <c r="F3" s="582"/>
      <c r="G3" s="582"/>
      <c r="H3" s="582"/>
      <c r="I3" s="582"/>
      <c r="J3" s="582"/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2"/>
      <c r="X3" s="583"/>
    </row>
    <row r="4" spans="1:24" ht="12.75" customHeight="1" x14ac:dyDescent="0.2">
      <c r="A4" s="579"/>
      <c r="B4" s="579"/>
      <c r="C4" s="584" t="s">
        <v>102</v>
      </c>
      <c r="D4" s="585"/>
      <c r="E4" s="581" t="s">
        <v>90</v>
      </c>
      <c r="F4" s="588"/>
      <c r="G4" s="588"/>
      <c r="H4" s="588"/>
      <c r="I4" s="588"/>
      <c r="J4" s="588"/>
      <c r="K4" s="588"/>
      <c r="L4" s="588"/>
      <c r="M4" s="588"/>
      <c r="N4" s="588"/>
      <c r="O4" s="588"/>
      <c r="P4" s="588"/>
      <c r="Q4" s="588"/>
      <c r="R4" s="588"/>
      <c r="S4" s="588"/>
      <c r="T4" s="588"/>
      <c r="U4" s="588"/>
      <c r="V4" s="588"/>
      <c r="W4" s="588"/>
      <c r="X4" s="589"/>
    </row>
    <row r="5" spans="1:24" ht="68.25" customHeight="1" x14ac:dyDescent="0.2">
      <c r="A5" s="579"/>
      <c r="B5" s="579"/>
      <c r="C5" s="586"/>
      <c r="D5" s="587"/>
      <c r="E5" s="581" t="s">
        <v>338</v>
      </c>
      <c r="F5" s="589"/>
      <c r="G5" s="581" t="s">
        <v>101</v>
      </c>
      <c r="H5" s="589"/>
      <c r="I5" s="581" t="s">
        <v>111</v>
      </c>
      <c r="J5" s="589"/>
      <c r="K5" s="581" t="s">
        <v>475</v>
      </c>
      <c r="L5" s="589"/>
      <c r="M5" s="581" t="s">
        <v>337</v>
      </c>
      <c r="N5" s="589"/>
      <c r="O5" s="581" t="s">
        <v>336</v>
      </c>
      <c r="P5" s="589"/>
      <c r="Q5" s="581" t="s">
        <v>179</v>
      </c>
      <c r="R5" s="589"/>
      <c r="S5" s="590" t="s">
        <v>181</v>
      </c>
      <c r="T5" s="591"/>
      <c r="U5" s="581" t="s">
        <v>350</v>
      </c>
      <c r="V5" s="589"/>
      <c r="W5" s="575" t="s">
        <v>171</v>
      </c>
      <c r="X5" s="576"/>
    </row>
    <row r="6" spans="1:24" s="75" customFormat="1" ht="18" customHeight="1" x14ac:dyDescent="0.2">
      <c r="A6" s="580"/>
      <c r="B6" s="580"/>
      <c r="C6" s="431">
        <v>2023</v>
      </c>
      <c r="D6" s="431">
        <v>2024</v>
      </c>
      <c r="E6" s="431">
        <v>2023</v>
      </c>
      <c r="F6" s="431">
        <v>2024</v>
      </c>
      <c r="G6" s="431">
        <v>2023</v>
      </c>
      <c r="H6" s="431">
        <v>2024</v>
      </c>
      <c r="I6" s="431">
        <v>2023</v>
      </c>
      <c r="J6" s="431">
        <v>2024</v>
      </c>
      <c r="K6" s="431">
        <v>2023</v>
      </c>
      <c r="L6" s="431">
        <v>2024</v>
      </c>
      <c r="M6" s="431">
        <v>2023</v>
      </c>
      <c r="N6" s="431">
        <v>2024</v>
      </c>
      <c r="O6" s="431">
        <v>2023</v>
      </c>
      <c r="P6" s="431">
        <v>2024</v>
      </c>
      <c r="Q6" s="431">
        <v>2023</v>
      </c>
      <c r="R6" s="431">
        <v>2024</v>
      </c>
      <c r="S6" s="431">
        <v>2023</v>
      </c>
      <c r="T6" s="431">
        <v>2024</v>
      </c>
      <c r="U6" s="431">
        <v>2023</v>
      </c>
      <c r="V6" s="431">
        <v>2024</v>
      </c>
      <c r="W6" s="431">
        <v>2023</v>
      </c>
      <c r="X6" s="431">
        <v>2024</v>
      </c>
    </row>
    <row r="7" spans="1:24" s="75" customFormat="1" ht="12" customHeight="1" x14ac:dyDescent="0.2">
      <c r="A7" s="429"/>
      <c r="B7" s="440">
        <v>1</v>
      </c>
      <c r="C7" s="440">
        <v>2</v>
      </c>
      <c r="D7" s="440">
        <v>3</v>
      </c>
      <c r="E7" s="440">
        <v>4</v>
      </c>
      <c r="F7" s="440">
        <v>5</v>
      </c>
      <c r="G7" s="440">
        <v>6</v>
      </c>
      <c r="H7" s="440">
        <v>7</v>
      </c>
      <c r="I7" s="440">
        <v>8</v>
      </c>
      <c r="J7" s="440">
        <v>9</v>
      </c>
      <c r="K7" s="440">
        <v>10</v>
      </c>
      <c r="L7" s="440">
        <v>11</v>
      </c>
      <c r="M7" s="440">
        <v>12</v>
      </c>
      <c r="N7" s="440">
        <v>13</v>
      </c>
      <c r="O7" s="440">
        <v>14</v>
      </c>
      <c r="P7" s="440">
        <v>15</v>
      </c>
      <c r="Q7" s="440">
        <v>16</v>
      </c>
      <c r="R7" s="440">
        <v>17</v>
      </c>
      <c r="S7" s="440">
        <v>18</v>
      </c>
      <c r="T7" s="440">
        <v>19</v>
      </c>
      <c r="U7" s="440">
        <v>20</v>
      </c>
      <c r="V7" s="440">
        <v>21</v>
      </c>
      <c r="W7" s="440">
        <v>22</v>
      </c>
      <c r="X7" s="440">
        <v>23</v>
      </c>
    </row>
    <row r="8" spans="1:24" x14ac:dyDescent="0.2">
      <c r="A8" s="28" t="s">
        <v>2</v>
      </c>
      <c r="B8" s="70" t="s">
        <v>21</v>
      </c>
      <c r="C8" s="11">
        <f>E8+G8+I8+K8+M8+O8+Q8+S8+U8+W8</f>
        <v>17</v>
      </c>
      <c r="D8" s="11">
        <f>F8+H8+J8+L8+N8+P8+R8+T8+V8+X8</f>
        <v>17</v>
      </c>
      <c r="E8" s="67">
        <v>7</v>
      </c>
      <c r="F8" s="67">
        <v>7</v>
      </c>
      <c r="G8" s="67">
        <v>8</v>
      </c>
      <c r="H8" s="67">
        <v>8</v>
      </c>
      <c r="I8" s="67">
        <v>1</v>
      </c>
      <c r="J8" s="67">
        <v>1</v>
      </c>
      <c r="K8" s="217">
        <v>1</v>
      </c>
      <c r="L8" s="217">
        <v>1</v>
      </c>
      <c r="M8" s="217"/>
      <c r="N8" s="217"/>
      <c r="O8" s="67"/>
      <c r="P8" s="67"/>
      <c r="Q8" s="67"/>
      <c r="R8" s="67"/>
      <c r="S8" s="67"/>
      <c r="T8" s="67"/>
      <c r="U8" s="67"/>
      <c r="V8" s="67"/>
      <c r="W8" s="67"/>
      <c r="X8" s="67"/>
    </row>
    <row r="9" spans="1:24" x14ac:dyDescent="0.2">
      <c r="A9" s="28" t="s">
        <v>202</v>
      </c>
      <c r="B9" s="70" t="s">
        <v>22</v>
      </c>
      <c r="C9" s="11">
        <f t="shared" ref="C9:D27" si="0">E9+G9+I9+K9+M9+O9+Q9+S9+U9+W9</f>
        <v>37</v>
      </c>
      <c r="D9" s="11">
        <f t="shared" si="0"/>
        <v>37</v>
      </c>
      <c r="E9" s="67">
        <v>17</v>
      </c>
      <c r="F9" s="67">
        <v>17</v>
      </c>
      <c r="G9" s="67">
        <v>20</v>
      </c>
      <c r="H9" s="67">
        <v>20</v>
      </c>
      <c r="I9" s="67"/>
      <c r="J9" s="67"/>
      <c r="K9" s="217"/>
      <c r="L9" s="217"/>
      <c r="M9" s="217"/>
      <c r="N9" s="21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24" x14ac:dyDescent="0.2">
      <c r="A10" s="28" t="s">
        <v>3</v>
      </c>
      <c r="B10" s="70" t="s">
        <v>23</v>
      </c>
      <c r="C10" s="11">
        <f t="shared" si="0"/>
        <v>32</v>
      </c>
      <c r="D10" s="11">
        <f t="shared" si="0"/>
        <v>32</v>
      </c>
      <c r="E10" s="67">
        <v>18</v>
      </c>
      <c r="F10" s="67">
        <v>18</v>
      </c>
      <c r="G10" s="67">
        <v>13</v>
      </c>
      <c r="H10" s="67">
        <v>13</v>
      </c>
      <c r="I10" s="67"/>
      <c r="J10" s="67"/>
      <c r="K10" s="217">
        <v>1</v>
      </c>
      <c r="L10" s="217">
        <v>1</v>
      </c>
      <c r="M10" s="217"/>
      <c r="N10" s="217"/>
      <c r="O10" s="67"/>
      <c r="P10" s="67"/>
      <c r="Q10" s="67"/>
      <c r="R10" s="67"/>
      <c r="S10" s="67"/>
      <c r="T10" s="67"/>
      <c r="U10" s="67"/>
      <c r="V10" s="67"/>
      <c r="W10" s="67"/>
      <c r="X10" s="67"/>
    </row>
    <row r="11" spans="1:24" x14ac:dyDescent="0.2">
      <c r="A11" s="28" t="s">
        <v>4</v>
      </c>
      <c r="B11" s="70" t="s">
        <v>24</v>
      </c>
      <c r="C11" s="11">
        <f t="shared" si="0"/>
        <v>21</v>
      </c>
      <c r="D11" s="11">
        <f t="shared" si="0"/>
        <v>21</v>
      </c>
      <c r="E11" s="67">
        <v>9</v>
      </c>
      <c r="F11" s="67">
        <v>9</v>
      </c>
      <c r="G11" s="67">
        <v>12</v>
      </c>
      <c r="H11" s="67">
        <v>12</v>
      </c>
      <c r="I11" s="67"/>
      <c r="J11" s="67"/>
      <c r="K11" s="217"/>
      <c r="L11" s="217"/>
      <c r="M11" s="217"/>
      <c r="N11" s="21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24" x14ac:dyDescent="0.2">
      <c r="A12" s="28" t="s">
        <v>5</v>
      </c>
      <c r="B12" s="70" t="s">
        <v>25</v>
      </c>
      <c r="C12" s="11">
        <f t="shared" si="0"/>
        <v>40</v>
      </c>
      <c r="D12" s="11">
        <f t="shared" si="0"/>
        <v>40</v>
      </c>
      <c r="E12" s="67">
        <v>21</v>
      </c>
      <c r="F12" s="67">
        <v>21</v>
      </c>
      <c r="G12" s="67">
        <v>18</v>
      </c>
      <c r="H12" s="67">
        <v>18</v>
      </c>
      <c r="I12" s="67"/>
      <c r="J12" s="67"/>
      <c r="K12" s="217">
        <v>1</v>
      </c>
      <c r="L12" s="217">
        <v>1</v>
      </c>
      <c r="M12" s="217"/>
      <c r="N12" s="217"/>
      <c r="O12" s="67"/>
      <c r="P12" s="67"/>
      <c r="Q12" s="67"/>
      <c r="R12" s="67"/>
      <c r="S12" s="67"/>
      <c r="T12" s="67"/>
      <c r="U12" s="67"/>
      <c r="V12" s="67"/>
      <c r="W12" s="67"/>
      <c r="X12" s="67"/>
    </row>
    <row r="13" spans="1:24" x14ac:dyDescent="0.2">
      <c r="A13" s="28" t="s">
        <v>6</v>
      </c>
      <c r="B13" s="70" t="s">
        <v>26</v>
      </c>
      <c r="C13" s="11">
        <f t="shared" si="0"/>
        <v>41</v>
      </c>
      <c r="D13" s="11">
        <f t="shared" si="0"/>
        <v>41</v>
      </c>
      <c r="E13" s="67">
        <v>18</v>
      </c>
      <c r="F13" s="67">
        <v>18</v>
      </c>
      <c r="G13" s="67">
        <v>22</v>
      </c>
      <c r="H13" s="67">
        <v>22</v>
      </c>
      <c r="I13" s="67">
        <v>1</v>
      </c>
      <c r="J13" s="67">
        <v>1</v>
      </c>
      <c r="K13" s="217"/>
      <c r="L13" s="217"/>
      <c r="M13" s="217"/>
      <c r="N13" s="217"/>
      <c r="O13" s="67"/>
      <c r="P13" s="67"/>
      <c r="Q13" s="67"/>
      <c r="R13" s="67"/>
      <c r="S13" s="67"/>
      <c r="T13" s="67"/>
      <c r="U13" s="67"/>
      <c r="V13" s="67"/>
      <c r="W13" s="67"/>
      <c r="X13" s="67"/>
    </row>
    <row r="14" spans="1:24" x14ac:dyDescent="0.2">
      <c r="A14" s="28" t="s">
        <v>7</v>
      </c>
      <c r="B14" s="70" t="s">
        <v>27</v>
      </c>
      <c r="C14" s="11">
        <f t="shared" si="0"/>
        <v>45</v>
      </c>
      <c r="D14" s="11">
        <f t="shared" si="0"/>
        <v>45</v>
      </c>
      <c r="E14" s="67">
        <v>24</v>
      </c>
      <c r="F14" s="67">
        <v>24</v>
      </c>
      <c r="G14" s="67">
        <v>21</v>
      </c>
      <c r="H14" s="67">
        <v>21</v>
      </c>
      <c r="I14" s="67"/>
      <c r="J14" s="67"/>
      <c r="K14" s="217"/>
      <c r="L14" s="217"/>
      <c r="M14" s="217"/>
      <c r="N14" s="217"/>
      <c r="O14" s="67"/>
      <c r="P14" s="67"/>
      <c r="Q14" s="67"/>
      <c r="R14" s="67"/>
      <c r="S14" s="67"/>
      <c r="T14" s="67"/>
      <c r="U14" s="67"/>
      <c r="V14" s="67"/>
      <c r="W14" s="67"/>
      <c r="X14" s="67"/>
    </row>
    <row r="15" spans="1:24" x14ac:dyDescent="0.2">
      <c r="A15" s="28" t="s">
        <v>203</v>
      </c>
      <c r="B15" s="70" t="s">
        <v>28</v>
      </c>
      <c r="C15" s="11">
        <f t="shared" si="0"/>
        <v>43</v>
      </c>
      <c r="D15" s="11">
        <f>F15+H15+J15+L15+N15+P15+R15+T15+V15+X15</f>
        <v>43</v>
      </c>
      <c r="E15" s="67">
        <v>17</v>
      </c>
      <c r="F15" s="67">
        <v>17</v>
      </c>
      <c r="G15" s="67">
        <v>25</v>
      </c>
      <c r="H15" s="67">
        <v>25</v>
      </c>
      <c r="I15" s="67"/>
      <c r="J15" s="67"/>
      <c r="K15" s="217"/>
      <c r="L15" s="217"/>
      <c r="M15" s="217"/>
      <c r="N15" s="217"/>
      <c r="O15" s="67"/>
      <c r="P15" s="67"/>
      <c r="Q15" s="67"/>
      <c r="R15" s="67"/>
      <c r="S15" s="67"/>
      <c r="T15" s="67"/>
      <c r="U15" s="67">
        <v>1</v>
      </c>
      <c r="V15" s="67">
        <v>1</v>
      </c>
      <c r="W15" s="67"/>
      <c r="X15" s="67"/>
    </row>
    <row r="16" spans="1:24" x14ac:dyDescent="0.2">
      <c r="A16" s="28" t="s">
        <v>8</v>
      </c>
      <c r="B16" s="70" t="s">
        <v>29</v>
      </c>
      <c r="C16" s="11">
        <f t="shared" si="0"/>
        <v>28</v>
      </c>
      <c r="D16" s="11">
        <f t="shared" si="0"/>
        <v>28</v>
      </c>
      <c r="E16" s="67">
        <v>15</v>
      </c>
      <c r="F16" s="67">
        <v>15</v>
      </c>
      <c r="G16" s="67">
        <v>13</v>
      </c>
      <c r="H16" s="67">
        <v>13</v>
      </c>
      <c r="I16" s="67"/>
      <c r="J16" s="67"/>
      <c r="K16" s="217"/>
      <c r="L16" s="217"/>
      <c r="M16" s="217"/>
      <c r="N16" s="217"/>
      <c r="O16" s="67"/>
      <c r="P16" s="67"/>
      <c r="Q16" s="67"/>
      <c r="R16" s="67"/>
      <c r="S16" s="67"/>
      <c r="T16" s="67"/>
      <c r="U16" s="67"/>
      <c r="V16" s="67"/>
      <c r="W16" s="67"/>
      <c r="X16" s="67"/>
    </row>
    <row r="17" spans="1:24" x14ac:dyDescent="0.2">
      <c r="A17" s="28" t="s">
        <v>9</v>
      </c>
      <c r="B17" s="70" t="s">
        <v>30</v>
      </c>
      <c r="C17" s="11">
        <f t="shared" si="0"/>
        <v>22</v>
      </c>
      <c r="D17" s="11">
        <f t="shared" si="0"/>
        <v>22</v>
      </c>
      <c r="E17" s="67">
        <v>8</v>
      </c>
      <c r="F17" s="67">
        <v>8</v>
      </c>
      <c r="G17" s="67">
        <v>13</v>
      </c>
      <c r="H17" s="67">
        <v>13</v>
      </c>
      <c r="I17" s="67">
        <v>1</v>
      </c>
      <c r="J17" s="67">
        <v>1</v>
      </c>
      <c r="K17" s="217"/>
      <c r="L17" s="217"/>
      <c r="M17" s="217"/>
      <c r="N17" s="217"/>
      <c r="O17" s="67"/>
      <c r="P17" s="67"/>
      <c r="Q17" s="67"/>
      <c r="R17" s="67"/>
      <c r="S17" s="67"/>
      <c r="T17" s="67"/>
      <c r="U17" s="67"/>
      <c r="V17" s="67"/>
      <c r="W17" s="67"/>
      <c r="X17" s="67"/>
    </row>
    <row r="18" spans="1:24" x14ac:dyDescent="0.2">
      <c r="A18" s="28" t="s">
        <v>10</v>
      </c>
      <c r="B18" s="70" t="s">
        <v>31</v>
      </c>
      <c r="C18" s="11">
        <f t="shared" si="0"/>
        <v>31</v>
      </c>
      <c r="D18" s="11">
        <f t="shared" si="0"/>
        <v>31</v>
      </c>
      <c r="E18" s="67">
        <v>12</v>
      </c>
      <c r="F18" s="67">
        <v>12</v>
      </c>
      <c r="G18" s="67">
        <v>17</v>
      </c>
      <c r="H18" s="67">
        <v>17</v>
      </c>
      <c r="I18" s="67">
        <v>1</v>
      </c>
      <c r="J18" s="67">
        <v>1</v>
      </c>
      <c r="K18" s="217">
        <v>1</v>
      </c>
      <c r="L18" s="217">
        <v>1</v>
      </c>
      <c r="M18" s="217"/>
      <c r="N18" s="217"/>
      <c r="O18" s="67"/>
      <c r="P18" s="67"/>
      <c r="Q18" s="67"/>
      <c r="R18" s="67"/>
      <c r="S18" s="67"/>
      <c r="T18" s="67"/>
      <c r="U18" s="67"/>
      <c r="V18" s="67"/>
      <c r="W18" s="67"/>
      <c r="X18" s="67"/>
    </row>
    <row r="19" spans="1:24" x14ac:dyDescent="0.2">
      <c r="A19" s="28" t="s">
        <v>11</v>
      </c>
      <c r="B19" s="70" t="s">
        <v>32</v>
      </c>
      <c r="C19" s="11">
        <f>E19+G19+I19+2+M19+O19+Q19+S19+U19+W19</f>
        <v>45</v>
      </c>
      <c r="D19" s="11">
        <f>F19+H19+J19+2+N19+P19+R19+T19+V19+X19</f>
        <v>45</v>
      </c>
      <c r="E19" s="67">
        <v>22</v>
      </c>
      <c r="F19" s="67">
        <v>22</v>
      </c>
      <c r="G19" s="67">
        <v>20</v>
      </c>
      <c r="H19" s="67">
        <v>20</v>
      </c>
      <c r="I19" s="67">
        <v>1</v>
      </c>
      <c r="J19" s="67">
        <v>1</v>
      </c>
      <c r="K19" s="217" t="s">
        <v>431</v>
      </c>
      <c r="L19" s="217" t="s">
        <v>431</v>
      </c>
      <c r="M19" s="217"/>
      <c r="N19" s="217"/>
      <c r="O19" s="67"/>
      <c r="P19" s="67"/>
      <c r="Q19" s="67"/>
      <c r="R19" s="67"/>
      <c r="S19" s="67"/>
      <c r="T19" s="67"/>
      <c r="U19" s="67"/>
      <c r="V19" s="67"/>
      <c r="W19" s="67"/>
      <c r="X19" s="67"/>
    </row>
    <row r="20" spans="1:24" x14ac:dyDescent="0.2">
      <c r="A20" s="28" t="s">
        <v>12</v>
      </c>
      <c r="B20" s="70" t="s">
        <v>33</v>
      </c>
      <c r="C20" s="11">
        <f t="shared" si="0"/>
        <v>12</v>
      </c>
      <c r="D20" s="11">
        <f t="shared" si="0"/>
        <v>12</v>
      </c>
      <c r="E20" s="67">
        <v>6</v>
      </c>
      <c r="F20" s="67">
        <v>6</v>
      </c>
      <c r="G20" s="67">
        <v>6</v>
      </c>
      <c r="H20" s="67">
        <v>6</v>
      </c>
      <c r="I20" s="67"/>
      <c r="J20" s="67"/>
      <c r="K20" s="217"/>
      <c r="L20" s="217"/>
      <c r="M20" s="217"/>
      <c r="N20" s="217"/>
      <c r="O20" s="67"/>
      <c r="P20" s="67"/>
      <c r="Q20" s="67"/>
      <c r="R20" s="67"/>
      <c r="S20" s="67"/>
      <c r="T20" s="67"/>
      <c r="U20" s="67"/>
      <c r="V20" s="67"/>
      <c r="W20" s="67"/>
      <c r="X20" s="67"/>
    </row>
    <row r="21" spans="1:24" x14ac:dyDescent="0.2">
      <c r="A21" s="28" t="s">
        <v>13</v>
      </c>
      <c r="B21" s="70" t="s">
        <v>34</v>
      </c>
      <c r="C21" s="11">
        <f t="shared" si="0"/>
        <v>82</v>
      </c>
      <c r="D21" s="11">
        <f t="shared" si="0"/>
        <v>82</v>
      </c>
      <c r="E21" s="67">
        <v>39</v>
      </c>
      <c r="F21" s="67">
        <v>39</v>
      </c>
      <c r="G21" s="67">
        <v>39</v>
      </c>
      <c r="H21" s="67">
        <v>39</v>
      </c>
      <c r="I21" s="67">
        <v>4</v>
      </c>
      <c r="J21" s="67">
        <v>4</v>
      </c>
      <c r="K21" s="217"/>
      <c r="L21" s="217"/>
      <c r="M21" s="217"/>
      <c r="N21" s="217"/>
      <c r="O21" s="67"/>
      <c r="P21" s="67"/>
      <c r="Q21" s="67"/>
      <c r="R21" s="67"/>
      <c r="S21" s="67"/>
      <c r="T21" s="67"/>
      <c r="U21" s="67"/>
      <c r="V21" s="67"/>
      <c r="W21" s="67"/>
      <c r="X21" s="67"/>
    </row>
    <row r="22" spans="1:24" x14ac:dyDescent="0.2">
      <c r="A22" s="28" t="s">
        <v>14</v>
      </c>
      <c r="B22" s="70" t="s">
        <v>35</v>
      </c>
      <c r="C22" s="11">
        <f t="shared" si="0"/>
        <v>32</v>
      </c>
      <c r="D22" s="11">
        <f t="shared" si="0"/>
        <v>30</v>
      </c>
      <c r="E22" s="67">
        <v>14</v>
      </c>
      <c r="F22" s="67">
        <v>12</v>
      </c>
      <c r="G22" s="67">
        <v>16</v>
      </c>
      <c r="H22" s="67">
        <v>16</v>
      </c>
      <c r="I22" s="67">
        <v>2</v>
      </c>
      <c r="J22" s="67">
        <v>2</v>
      </c>
      <c r="K22" s="217"/>
      <c r="L22" s="217"/>
      <c r="M22" s="217"/>
      <c r="N22" s="217"/>
      <c r="O22" s="67"/>
      <c r="P22" s="67"/>
      <c r="Q22" s="67"/>
      <c r="R22" s="67"/>
      <c r="S22" s="67"/>
      <c r="T22" s="67"/>
      <c r="U22" s="67"/>
      <c r="V22" s="67"/>
      <c r="W22" s="67"/>
      <c r="X22" s="67"/>
    </row>
    <row r="23" spans="1:24" x14ac:dyDescent="0.2">
      <c r="A23" s="28" t="s">
        <v>15</v>
      </c>
      <c r="B23" s="70" t="s">
        <v>36</v>
      </c>
      <c r="C23" s="11">
        <f t="shared" si="0"/>
        <v>29</v>
      </c>
      <c r="D23" s="11">
        <f t="shared" si="0"/>
        <v>29</v>
      </c>
      <c r="E23" s="67">
        <v>12</v>
      </c>
      <c r="F23" s="67">
        <v>12</v>
      </c>
      <c r="G23" s="67">
        <v>16</v>
      </c>
      <c r="H23" s="67">
        <v>16</v>
      </c>
      <c r="I23" s="67"/>
      <c r="J23" s="67"/>
      <c r="K23" s="217">
        <v>1</v>
      </c>
      <c r="L23" s="217">
        <v>1</v>
      </c>
      <c r="M23" s="217"/>
      <c r="N23" s="217"/>
      <c r="O23" s="67"/>
      <c r="P23" s="67"/>
      <c r="Q23" s="67"/>
      <c r="R23" s="67"/>
      <c r="S23" s="67"/>
      <c r="T23" s="67"/>
      <c r="U23" s="67"/>
      <c r="V23" s="67"/>
      <c r="W23" s="67"/>
      <c r="X23" s="67"/>
    </row>
    <row r="24" spans="1:24" ht="12.75" customHeight="1" x14ac:dyDescent="0.2">
      <c r="A24" s="28" t="s">
        <v>17</v>
      </c>
      <c r="B24" s="70" t="s">
        <v>37</v>
      </c>
      <c r="C24" s="11">
        <f t="shared" si="0"/>
        <v>5</v>
      </c>
      <c r="D24" s="11">
        <f t="shared" si="0"/>
        <v>5</v>
      </c>
      <c r="E24" s="67">
        <v>2</v>
      </c>
      <c r="F24" s="67">
        <v>2</v>
      </c>
      <c r="G24" s="67">
        <v>2</v>
      </c>
      <c r="H24" s="67">
        <v>2</v>
      </c>
      <c r="I24" s="67">
        <v>1</v>
      </c>
      <c r="J24" s="67">
        <v>1</v>
      </c>
      <c r="K24" s="217"/>
      <c r="L24" s="217"/>
      <c r="M24" s="217"/>
      <c r="N24" s="217"/>
      <c r="O24" s="67"/>
      <c r="P24" s="67"/>
      <c r="Q24" s="67"/>
      <c r="R24" s="67"/>
      <c r="S24" s="67"/>
      <c r="T24" s="67"/>
      <c r="U24" s="67"/>
      <c r="V24" s="67"/>
      <c r="W24" s="67"/>
      <c r="X24" s="67"/>
    </row>
    <row r="25" spans="1:24" x14ac:dyDescent="0.2">
      <c r="A25" s="28" t="s">
        <v>16</v>
      </c>
      <c r="B25" s="70" t="s">
        <v>38</v>
      </c>
      <c r="C25" s="11">
        <f>E25+G25+I25+1+M25+O25+Q25+S25+U25+W25</f>
        <v>5</v>
      </c>
      <c r="D25" s="11">
        <f>F25+H25+J25+1+N25+P25+R25+T25+V25+X25</f>
        <v>6</v>
      </c>
      <c r="E25" s="67">
        <v>1</v>
      </c>
      <c r="F25" s="67">
        <v>1</v>
      </c>
      <c r="G25" s="67">
        <v>2</v>
      </c>
      <c r="H25" s="67">
        <v>3</v>
      </c>
      <c r="I25" s="67">
        <v>1</v>
      </c>
      <c r="J25" s="67">
        <v>1</v>
      </c>
      <c r="K25" s="217" t="s">
        <v>474</v>
      </c>
      <c r="L25" s="217">
        <v>1</v>
      </c>
      <c r="M25" s="217"/>
      <c r="N25" s="217"/>
      <c r="O25" s="67"/>
      <c r="P25" s="67"/>
      <c r="Q25" s="67"/>
      <c r="R25" s="67"/>
      <c r="S25" s="67"/>
      <c r="T25" s="67"/>
      <c r="U25" s="67"/>
      <c r="V25" s="67"/>
      <c r="W25" s="67"/>
      <c r="X25" s="67"/>
    </row>
    <row r="26" spans="1:24" x14ac:dyDescent="0.2">
      <c r="A26" s="31" t="s">
        <v>130</v>
      </c>
      <c r="B26" s="70" t="s">
        <v>39</v>
      </c>
      <c r="C26" s="11">
        <f t="shared" si="0"/>
        <v>40</v>
      </c>
      <c r="D26" s="11">
        <f t="shared" si="0"/>
        <v>40</v>
      </c>
      <c r="E26" s="67">
        <v>5</v>
      </c>
      <c r="F26" s="67">
        <v>5</v>
      </c>
      <c r="G26" s="67">
        <v>26</v>
      </c>
      <c r="H26" s="67">
        <v>26</v>
      </c>
      <c r="I26" s="67">
        <v>8</v>
      </c>
      <c r="J26" s="67">
        <v>8</v>
      </c>
      <c r="K26" s="217">
        <v>1</v>
      </c>
      <c r="L26" s="217">
        <v>1</v>
      </c>
      <c r="M26" s="217"/>
      <c r="N26" s="217"/>
      <c r="O26" s="67"/>
      <c r="P26" s="67"/>
      <c r="Q26" s="67"/>
      <c r="R26" s="67"/>
      <c r="S26" s="67"/>
      <c r="T26" s="67"/>
      <c r="U26" s="67"/>
      <c r="V26" s="67"/>
      <c r="W26" s="67"/>
      <c r="X26" s="67"/>
    </row>
    <row r="27" spans="1:24" ht="15" customHeight="1" x14ac:dyDescent="0.2">
      <c r="A27" s="28" t="s">
        <v>120</v>
      </c>
      <c r="B27" s="70" t="s">
        <v>40</v>
      </c>
      <c r="C27" s="11">
        <f t="shared" si="0"/>
        <v>17</v>
      </c>
      <c r="D27" s="11">
        <f t="shared" si="0"/>
        <v>17</v>
      </c>
      <c r="E27" s="67">
        <v>2</v>
      </c>
      <c r="F27" s="67">
        <v>2</v>
      </c>
      <c r="G27" s="67">
        <v>8</v>
      </c>
      <c r="H27" s="67">
        <v>8</v>
      </c>
      <c r="I27" s="67">
        <v>3</v>
      </c>
      <c r="J27" s="67">
        <v>3</v>
      </c>
      <c r="K27" s="67">
        <v>1</v>
      </c>
      <c r="L27" s="67">
        <v>1</v>
      </c>
      <c r="M27" s="67">
        <v>2</v>
      </c>
      <c r="N27" s="67">
        <v>2</v>
      </c>
      <c r="O27" s="67"/>
      <c r="P27" s="67"/>
      <c r="Q27" s="67"/>
      <c r="R27" s="67"/>
      <c r="S27" s="67">
        <v>1</v>
      </c>
      <c r="T27" s="67">
        <v>1</v>
      </c>
      <c r="U27" s="67"/>
      <c r="V27" s="67"/>
      <c r="W27" s="67"/>
      <c r="X27" s="67"/>
    </row>
    <row r="28" spans="1:24" ht="18" customHeight="1" x14ac:dyDescent="0.2">
      <c r="A28" s="11" t="s">
        <v>364</v>
      </c>
      <c r="B28" s="106" t="s">
        <v>41</v>
      </c>
      <c r="C28" s="11">
        <f>SUM(C8:C27)</f>
        <v>624</v>
      </c>
      <c r="D28" s="11">
        <f>SUM(D8:D27)</f>
        <v>623</v>
      </c>
      <c r="E28" s="11">
        <f t="shared" ref="E28:J28" si="1">SUM(E8:E27)</f>
        <v>269</v>
      </c>
      <c r="F28" s="11">
        <f t="shared" si="1"/>
        <v>267</v>
      </c>
      <c r="G28" s="11">
        <f t="shared" si="1"/>
        <v>317</v>
      </c>
      <c r="H28" s="11">
        <f t="shared" si="1"/>
        <v>318</v>
      </c>
      <c r="I28" s="11">
        <f t="shared" si="1"/>
        <v>24</v>
      </c>
      <c r="J28" s="11">
        <f t="shared" si="1"/>
        <v>24</v>
      </c>
      <c r="K28" s="449" t="s">
        <v>498</v>
      </c>
      <c r="L28" s="449" t="s">
        <v>539</v>
      </c>
      <c r="M28" s="11">
        <f t="shared" ref="M28:T28" si="2">SUM(M8:M27)</f>
        <v>2</v>
      </c>
      <c r="N28" s="11">
        <f t="shared" si="2"/>
        <v>2</v>
      </c>
      <c r="O28" s="11">
        <f t="shared" si="2"/>
        <v>0</v>
      </c>
      <c r="P28" s="11">
        <f t="shared" si="2"/>
        <v>0</v>
      </c>
      <c r="Q28" s="11">
        <f t="shared" si="2"/>
        <v>0</v>
      </c>
      <c r="R28" s="11">
        <f t="shared" si="2"/>
        <v>0</v>
      </c>
      <c r="S28" s="11">
        <f t="shared" si="2"/>
        <v>1</v>
      </c>
      <c r="T28" s="11">
        <f t="shared" si="2"/>
        <v>1</v>
      </c>
      <c r="U28" s="11">
        <f>SUM(U8:U27)</f>
        <v>1</v>
      </c>
      <c r="V28" s="11">
        <f>SUM(V8:V27)</f>
        <v>1</v>
      </c>
      <c r="W28" s="11">
        <f t="shared" ref="W28:X28" si="3">SUM(W8:W27)</f>
        <v>0</v>
      </c>
      <c r="X28" s="11">
        <f t="shared" si="3"/>
        <v>0</v>
      </c>
    </row>
    <row r="29" spans="1:24" x14ac:dyDescent="0.2">
      <c r="A29" s="289" t="s">
        <v>335</v>
      </c>
      <c r="B29" s="70" t="s">
        <v>132</v>
      </c>
      <c r="C29" s="11">
        <f>E29+G29+I29+8+M29+O29+Q29+S29+U29+W29</f>
        <v>30</v>
      </c>
      <c r="D29" s="11">
        <f>F29+H29+J29+8+N29+P29+R29+T29+V29+X29</f>
        <v>30</v>
      </c>
      <c r="E29" s="67">
        <v>4</v>
      </c>
      <c r="F29" s="67">
        <v>4</v>
      </c>
      <c r="G29" s="67">
        <v>2</v>
      </c>
      <c r="H29" s="67">
        <v>2</v>
      </c>
      <c r="I29" s="67">
        <v>6</v>
      </c>
      <c r="J29" s="67">
        <v>6</v>
      </c>
      <c r="K29" s="217" t="s">
        <v>472</v>
      </c>
      <c r="L29" s="217" t="s">
        <v>472</v>
      </c>
      <c r="M29" s="67">
        <v>4</v>
      </c>
      <c r="N29" s="67">
        <v>4</v>
      </c>
      <c r="O29" s="67">
        <v>2</v>
      </c>
      <c r="P29" s="67">
        <v>2</v>
      </c>
      <c r="Q29" s="67">
        <v>1</v>
      </c>
      <c r="R29" s="67">
        <v>1</v>
      </c>
      <c r="S29" s="67"/>
      <c r="T29" s="67"/>
      <c r="U29" s="67">
        <v>2</v>
      </c>
      <c r="V29" s="67">
        <v>2</v>
      </c>
      <c r="W29" s="67">
        <v>1</v>
      </c>
      <c r="X29" s="67">
        <v>1</v>
      </c>
    </row>
    <row r="30" spans="1:24" ht="18.75" customHeight="1" x14ac:dyDescent="0.2">
      <c r="A30" s="11" t="s">
        <v>103</v>
      </c>
      <c r="B30" s="106" t="s">
        <v>42</v>
      </c>
      <c r="C30" s="11">
        <f t="shared" ref="C30:J30" si="4">C28+C29</f>
        <v>654</v>
      </c>
      <c r="D30" s="11">
        <f t="shared" si="4"/>
        <v>653</v>
      </c>
      <c r="E30" s="11">
        <f t="shared" si="4"/>
        <v>273</v>
      </c>
      <c r="F30" s="11">
        <f t="shared" si="4"/>
        <v>271</v>
      </c>
      <c r="G30" s="11">
        <f t="shared" si="4"/>
        <v>319</v>
      </c>
      <c r="H30" s="11">
        <f t="shared" si="4"/>
        <v>320</v>
      </c>
      <c r="I30" s="11">
        <f t="shared" si="4"/>
        <v>30</v>
      </c>
      <c r="J30" s="11">
        <f t="shared" si="4"/>
        <v>30</v>
      </c>
      <c r="K30" s="83" t="s">
        <v>495</v>
      </c>
      <c r="L30" s="83" t="s">
        <v>541</v>
      </c>
      <c r="M30" s="11">
        <f t="shared" ref="M30:T30" si="5">M28+M29</f>
        <v>6</v>
      </c>
      <c r="N30" s="11">
        <f t="shared" si="5"/>
        <v>6</v>
      </c>
      <c r="O30" s="11">
        <f t="shared" si="5"/>
        <v>2</v>
      </c>
      <c r="P30" s="11">
        <f t="shared" si="5"/>
        <v>2</v>
      </c>
      <c r="Q30" s="11">
        <f t="shared" si="5"/>
        <v>1</v>
      </c>
      <c r="R30" s="11">
        <f t="shared" si="5"/>
        <v>1</v>
      </c>
      <c r="S30" s="11">
        <f t="shared" si="5"/>
        <v>1</v>
      </c>
      <c r="T30" s="11">
        <f t="shared" si="5"/>
        <v>1</v>
      </c>
      <c r="U30" s="11">
        <f>U28+U29</f>
        <v>3</v>
      </c>
      <c r="V30" s="11">
        <f>V28+V29</f>
        <v>3</v>
      </c>
      <c r="W30" s="11">
        <f t="shared" ref="W30:X30" si="6">W28+W29</f>
        <v>1</v>
      </c>
      <c r="X30" s="11">
        <f t="shared" si="6"/>
        <v>1</v>
      </c>
    </row>
    <row r="31" spans="1:24" ht="12.75" customHeight="1" x14ac:dyDescent="0.2">
      <c r="A31" s="262" t="s">
        <v>457</v>
      </c>
      <c r="B31" s="118"/>
      <c r="E31" s="118"/>
      <c r="G31" s="118"/>
      <c r="I31" s="118"/>
      <c r="J31" s="118"/>
      <c r="K31" s="118"/>
      <c r="L31" s="118"/>
      <c r="M31" s="118"/>
      <c r="O31" s="118"/>
      <c r="Q31" s="118"/>
      <c r="R31" s="118"/>
      <c r="S31" s="118"/>
      <c r="T31" s="118"/>
    </row>
    <row r="32" spans="1:24" s="71" customFormat="1" ht="24.75" customHeight="1" x14ac:dyDescent="0.2">
      <c r="A32" s="290" t="s">
        <v>458</v>
      </c>
      <c r="B32" s="441"/>
      <c r="C32" s="11">
        <f t="shared" ref="C32:D32" si="7">E32+G32+I32+K32+M32+O32+Q32+S32+U32+W32</f>
        <v>5</v>
      </c>
      <c r="D32" s="11">
        <f t="shared" si="7"/>
        <v>5</v>
      </c>
      <c r="E32" s="291">
        <v>2</v>
      </c>
      <c r="F32" s="291">
        <v>2</v>
      </c>
      <c r="G32" s="291"/>
      <c r="H32" s="291"/>
      <c r="I32" s="292"/>
      <c r="J32" s="292"/>
      <c r="K32" s="292">
        <v>1</v>
      </c>
      <c r="L32" s="292">
        <v>1</v>
      </c>
      <c r="M32" s="292">
        <v>2</v>
      </c>
      <c r="N32" s="292">
        <v>2</v>
      </c>
      <c r="O32" s="450"/>
      <c r="P32" s="450"/>
      <c r="Q32" s="450"/>
      <c r="R32" s="450"/>
      <c r="S32" s="450"/>
      <c r="T32" s="450"/>
      <c r="U32" s="450"/>
      <c r="V32" s="450"/>
      <c r="W32" s="450"/>
      <c r="X32" s="450"/>
    </row>
    <row r="33" spans="1:20" x14ac:dyDescent="0.2">
      <c r="A33" s="118"/>
      <c r="B33" s="118"/>
      <c r="D33" s="288"/>
      <c r="E33" s="118"/>
      <c r="G33" s="118"/>
      <c r="I33" s="118"/>
      <c r="J33" s="118"/>
      <c r="K33" s="118"/>
      <c r="L33" s="118"/>
      <c r="M33" s="118"/>
      <c r="O33" s="118"/>
      <c r="Q33" s="118"/>
      <c r="R33" s="118"/>
      <c r="S33" s="118"/>
      <c r="T33" s="118"/>
    </row>
    <row r="34" spans="1:20" hidden="1" x14ac:dyDescent="0.2">
      <c r="A34" s="118"/>
      <c r="B34" s="118"/>
      <c r="D34" s="288">
        <f>D30+D32</f>
        <v>658</v>
      </c>
      <c r="E34" s="118"/>
      <c r="G34" s="118"/>
      <c r="I34" s="118"/>
      <c r="J34" s="118"/>
      <c r="K34" s="118"/>
      <c r="L34" s="118"/>
      <c r="M34" s="118"/>
      <c r="O34" s="118"/>
      <c r="Q34" s="118"/>
      <c r="R34" s="118"/>
      <c r="S34" s="118"/>
      <c r="T34" s="118"/>
    </row>
    <row r="35" spans="1:20" hidden="1" x14ac:dyDescent="0.2">
      <c r="A35" s="171"/>
      <c r="B35" s="171"/>
      <c r="C35" s="288"/>
      <c r="D35" s="288"/>
      <c r="E35" s="118"/>
      <c r="G35" s="118"/>
      <c r="I35" s="118"/>
      <c r="J35" s="118"/>
      <c r="K35" s="118"/>
      <c r="L35" s="118"/>
      <c r="M35" s="118"/>
      <c r="O35" s="118"/>
      <c r="Q35" s="118"/>
      <c r="R35" s="118"/>
      <c r="S35" s="118"/>
      <c r="T35" s="118"/>
    </row>
    <row r="36" spans="1:20" hidden="1" x14ac:dyDescent="0.2">
      <c r="A36" s="170" t="s">
        <v>103</v>
      </c>
      <c r="B36" s="170"/>
      <c r="C36" s="288">
        <f>C30+C35</f>
        <v>654</v>
      </c>
      <c r="D36" s="288">
        <f>D30+D35</f>
        <v>653</v>
      </c>
      <c r="E36" s="118"/>
      <c r="G36" s="118"/>
      <c r="I36" s="118"/>
      <c r="J36" s="118"/>
      <c r="K36" s="118"/>
      <c r="L36" s="118"/>
      <c r="M36" s="118"/>
      <c r="O36" s="118"/>
      <c r="Q36" s="118"/>
      <c r="R36" s="118"/>
      <c r="S36" s="118"/>
      <c r="T36" s="118"/>
    </row>
    <row r="37" spans="1:20" hidden="1" x14ac:dyDescent="0.2">
      <c r="A37" s="118"/>
      <c r="B37" s="118"/>
      <c r="C37" s="288">
        <f>C36-'[1]УК гг '!F17</f>
        <v>-1</v>
      </c>
      <c r="D37" s="288">
        <f>D36-'[1]УК гг '!G17</f>
        <v>-5</v>
      </c>
      <c r="E37" s="118"/>
      <c r="G37" s="118"/>
      <c r="I37" s="118"/>
      <c r="J37" s="118"/>
      <c r="K37" s="118"/>
      <c r="L37" s="118"/>
      <c r="M37" s="118"/>
      <c r="O37" s="118"/>
      <c r="Q37" s="118"/>
      <c r="R37" s="118"/>
      <c r="S37" s="118"/>
      <c r="T37" s="118"/>
    </row>
  </sheetData>
  <mergeCells count="16">
    <mergeCell ref="W5:X5"/>
    <mergeCell ref="A1:X1"/>
    <mergeCell ref="A3:A6"/>
    <mergeCell ref="B3:B6"/>
    <mergeCell ref="C3:X3"/>
    <mergeCell ref="C4:D5"/>
    <mergeCell ref="E4:X4"/>
    <mergeCell ref="E5:F5"/>
    <mergeCell ref="G5:H5"/>
    <mergeCell ref="I5:J5"/>
    <mergeCell ref="K5:L5"/>
    <mergeCell ref="M5:N5"/>
    <mergeCell ref="O5:P5"/>
    <mergeCell ref="Q5:R5"/>
    <mergeCell ref="S5:T5"/>
    <mergeCell ref="U5:V5"/>
  </mergeCells>
  <pageMargins left="0.17" right="0.17" top="0.39" bottom="0.24" header="0.37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 enableFormatConditionsCalculation="0">
    <tabColor theme="6" tint="0.79998168889431442"/>
  </sheetPr>
  <dimension ref="A1:GW37"/>
  <sheetViews>
    <sheetView zoomScale="85" zoomScaleNormal="85" zoomScaleSheetLayoutView="100" workbookViewId="0">
      <pane xSplit="3" ySplit="9" topLeftCell="D10" activePane="bottomRight" state="frozen"/>
      <selection activeCell="I22" sqref="I22"/>
      <selection pane="topRight" activeCell="I22" sqref="I22"/>
      <selection pane="bottomLeft" activeCell="I22" sqref="I22"/>
      <selection pane="bottomRight" activeCell="FZ38" sqref="FZ38"/>
    </sheetView>
  </sheetViews>
  <sheetFormatPr defaultRowHeight="12.75" x14ac:dyDescent="0.2"/>
  <cols>
    <col min="1" max="1" width="2.85546875" style="38" customWidth="1"/>
    <col min="2" max="2" width="21" style="38" customWidth="1"/>
    <col min="3" max="3" width="3.28515625" style="23" customWidth="1"/>
    <col min="4" max="4" width="5.7109375" style="38" customWidth="1"/>
    <col min="5" max="6" width="5.28515625" style="38" customWidth="1"/>
    <col min="7" max="7" width="5.28515625" style="22" customWidth="1"/>
    <col min="8" max="9" width="5" style="22" customWidth="1"/>
    <col min="10" max="11" width="6.5703125" style="22" customWidth="1"/>
    <col min="12" max="12" width="5" style="38" customWidth="1"/>
    <col min="13" max="13" width="5" style="22" customWidth="1"/>
    <col min="14" max="14" width="3.5703125" style="22" customWidth="1"/>
    <col min="15" max="16" width="4.85546875" style="22" customWidth="1"/>
    <col min="17" max="17" width="3.7109375" style="22" customWidth="1"/>
    <col min="18" max="18" width="5.7109375" style="22" customWidth="1"/>
    <col min="19" max="19" width="5.85546875" style="22" customWidth="1"/>
    <col min="20" max="20" width="4.85546875" style="38" customWidth="1"/>
    <col min="21" max="21" width="4.85546875" style="22" customWidth="1"/>
    <col min="22" max="22" width="4.85546875" style="38" customWidth="1"/>
    <col min="23" max="23" width="4.85546875" style="22" customWidth="1"/>
    <col min="24" max="24" width="3.7109375" style="38" customWidth="1"/>
    <col min="25" max="25" width="4.85546875" style="38" customWidth="1"/>
    <col min="26" max="26" width="4.85546875" style="22" customWidth="1"/>
    <col min="27" max="27" width="3.85546875" style="38" customWidth="1"/>
    <col min="28" max="28" width="4.85546875" style="38" customWidth="1"/>
    <col min="29" max="29" width="4.85546875" style="22" customWidth="1"/>
    <col min="30" max="30" width="3.85546875" style="38" customWidth="1"/>
    <col min="31" max="31" width="4.85546875" style="38" customWidth="1"/>
    <col min="32" max="32" width="4.85546875" style="22" customWidth="1"/>
    <col min="33" max="33" width="3.7109375" style="38" customWidth="1"/>
    <col min="34" max="35" width="4.85546875" style="22" customWidth="1"/>
    <col min="36" max="36" width="3.7109375" style="38" customWidth="1"/>
    <col min="37" max="37" width="2.7109375" style="39" customWidth="1"/>
    <col min="38" max="38" width="3.140625" style="38" customWidth="1"/>
    <col min="39" max="39" width="21.140625" style="38" customWidth="1"/>
    <col min="40" max="40" width="3.7109375" style="38" customWidth="1"/>
    <col min="41" max="41" width="4.85546875" style="38" customWidth="1"/>
    <col min="42" max="42" width="4.85546875" style="22" customWidth="1"/>
    <col min="43" max="43" width="3.7109375" style="22" customWidth="1"/>
    <col min="44" max="45" width="4.85546875" style="22" customWidth="1"/>
    <col min="46" max="46" width="3.7109375" style="38" customWidth="1"/>
    <col min="47" max="47" width="5.85546875" style="38" customWidth="1"/>
    <col min="48" max="48" width="5.85546875" style="22" customWidth="1"/>
    <col min="49" max="49" width="4.85546875" style="38" customWidth="1"/>
    <col min="50" max="50" width="4.85546875" style="22" customWidth="1"/>
    <col min="51" max="51" width="3.85546875" style="38" customWidth="1"/>
    <col min="52" max="52" width="4.85546875" style="38" customWidth="1"/>
    <col min="53" max="53" width="4.85546875" style="22" customWidth="1"/>
    <col min="54" max="54" width="3.7109375" style="22" customWidth="1"/>
    <col min="55" max="56" width="4.85546875" style="22" customWidth="1"/>
    <col min="57" max="57" width="3.7109375" style="38" customWidth="1"/>
    <col min="58" max="58" width="8.5703125" style="38" customWidth="1"/>
    <col min="59" max="59" width="8.5703125" style="22" customWidth="1"/>
    <col min="60" max="60" width="7.5703125" style="22" customWidth="1"/>
    <col min="61" max="62" width="8.42578125" style="22" customWidth="1"/>
    <col min="63" max="63" width="7.42578125" style="38" customWidth="1"/>
    <col min="64" max="64" width="4.5703125" style="38" customWidth="1"/>
    <col min="65" max="65" width="2.85546875" style="38" customWidth="1"/>
    <col min="66" max="66" width="16" style="38" customWidth="1"/>
    <col min="67" max="67" width="3.42578125" style="38" customWidth="1"/>
    <col min="68" max="68" width="6.42578125" style="22" customWidth="1"/>
    <col min="69" max="70" width="5.7109375" style="22" customWidth="1"/>
    <col min="71" max="72" width="6.42578125" style="22" customWidth="1"/>
    <col min="73" max="73" width="6" style="22" customWidth="1"/>
    <col min="74" max="74" width="5.85546875" style="38" customWidth="1"/>
    <col min="75" max="75" width="7.7109375" style="38" customWidth="1"/>
    <col min="76" max="76" width="7.42578125" style="38" customWidth="1"/>
    <col min="77" max="77" width="5.7109375" style="22" customWidth="1"/>
    <col min="78" max="78" width="7.85546875" style="22" customWidth="1"/>
    <col min="79" max="79" width="7.42578125" style="22" customWidth="1"/>
    <col min="80" max="80" width="5.28515625" style="22" customWidth="1"/>
    <col min="81" max="81" width="8" style="22" customWidth="1"/>
    <col min="82" max="82" width="7.5703125" style="22" customWidth="1"/>
    <col min="83" max="83" width="3" style="22" customWidth="1"/>
    <col min="84" max="84" width="2.85546875" style="38" customWidth="1"/>
    <col min="85" max="85" width="20.85546875" style="38" customWidth="1"/>
    <col min="86" max="86" width="3.42578125" style="38" customWidth="1"/>
    <col min="87" max="87" width="8.5703125" style="38" customWidth="1"/>
    <col min="88" max="88" width="8.5703125" style="22" customWidth="1"/>
    <col min="89" max="89" width="7.42578125" style="22" customWidth="1"/>
    <col min="90" max="91" width="8.7109375" style="22" customWidth="1"/>
    <col min="92" max="92" width="6.85546875" style="22" customWidth="1"/>
    <col min="93" max="94" width="8.5703125" style="22" customWidth="1"/>
    <col min="95" max="97" width="7.42578125" style="22" customWidth="1"/>
    <col min="98" max="98" width="7" style="22" customWidth="1"/>
    <col min="99" max="100" width="6.85546875" style="22" customWidth="1"/>
    <col min="101" max="101" width="7.28515625" style="22" customWidth="1"/>
    <col min="102" max="103" width="6.7109375" style="22" customWidth="1"/>
    <col min="104" max="104" width="7.42578125" style="22" customWidth="1"/>
    <col min="105" max="105" width="4.85546875" style="98" customWidth="1"/>
    <col min="106" max="106" width="4.85546875" style="22" customWidth="1"/>
    <col min="107" max="107" width="4.5703125" style="98" customWidth="1"/>
    <col min="108" max="109" width="4.85546875" style="22" customWidth="1"/>
    <col min="110" max="110" width="4.5703125" style="22" customWidth="1"/>
    <col min="111" max="111" width="3.140625" style="22" customWidth="1"/>
    <col min="112" max="112" width="1.140625" style="38" customWidth="1"/>
    <col min="113" max="113" width="3" style="38" customWidth="1"/>
    <col min="114" max="114" width="16.42578125" style="38" customWidth="1"/>
    <col min="115" max="115" width="2.5703125" style="38" customWidth="1"/>
    <col min="116" max="116" width="7.42578125" style="38" customWidth="1"/>
    <col min="117" max="117" width="7.42578125" style="22" customWidth="1"/>
    <col min="118" max="118" width="6.7109375" style="38" customWidth="1"/>
    <col min="119" max="119" width="7.42578125" style="38" customWidth="1"/>
    <col min="120" max="120" width="7.42578125" style="22" customWidth="1"/>
    <col min="121" max="121" width="6.28515625" style="38" customWidth="1"/>
    <col min="122" max="122" width="4.85546875" style="38" customWidth="1"/>
    <col min="123" max="123" width="4.85546875" style="22" customWidth="1"/>
    <col min="124" max="124" width="4.42578125" style="38" customWidth="1"/>
    <col min="125" max="125" width="3" style="22" customWidth="1"/>
    <col min="126" max="127" width="8.42578125" style="22" customWidth="1"/>
    <col min="128" max="128" width="7.7109375" style="22" customWidth="1"/>
    <col min="129" max="129" width="8.42578125" style="38" customWidth="1"/>
    <col min="130" max="130" width="8.42578125" style="22" customWidth="1"/>
    <col min="131" max="131" width="7.42578125" style="22" customWidth="1"/>
    <col min="132" max="133" width="8.42578125" style="22" customWidth="1"/>
    <col min="134" max="134" width="7.5703125" style="22" customWidth="1"/>
    <col min="135" max="136" width="4.85546875" style="22" customWidth="1"/>
    <col min="137" max="137" width="5.28515625" style="22" customWidth="1"/>
    <col min="138" max="139" width="6" style="22" customWidth="1"/>
    <col min="140" max="140" width="5.85546875" style="22" customWidth="1"/>
    <col min="141" max="142" width="8.42578125" style="22" customWidth="1"/>
    <col min="143" max="143" width="7.7109375" style="22" customWidth="1"/>
    <col min="144" max="145" width="4.85546875" style="22" customWidth="1"/>
    <col min="146" max="146" width="4.5703125" style="22" customWidth="1"/>
    <col min="147" max="148" width="4.85546875" style="22" customWidth="1"/>
    <col min="149" max="149" width="4" style="22" customWidth="1"/>
    <col min="150" max="151" width="7.42578125" style="22" customWidth="1"/>
    <col min="152" max="152" width="6.42578125" style="22" customWidth="1"/>
    <col min="153" max="153" width="6.5703125" style="22" customWidth="1"/>
    <col min="154" max="154" width="7.42578125" style="22" customWidth="1"/>
    <col min="155" max="155" width="6.5703125" style="22" customWidth="1"/>
    <col min="156" max="156" width="1.5703125" style="38" customWidth="1"/>
    <col min="157" max="157" width="2.85546875" style="38" customWidth="1"/>
    <col min="158" max="158" width="21" style="38" customWidth="1"/>
    <col min="159" max="159" width="2.85546875" style="38" customWidth="1"/>
    <col min="160" max="160" width="4.85546875" style="38" customWidth="1"/>
    <col min="161" max="161" width="4.85546875" style="22" customWidth="1"/>
    <col min="162" max="162" width="4" style="22" customWidth="1"/>
    <col min="163" max="164" width="4.85546875" style="22" customWidth="1"/>
    <col min="165" max="165" width="3.7109375" style="22" customWidth="1"/>
    <col min="166" max="167" width="4.85546875" style="22" customWidth="1"/>
    <col min="168" max="168" width="3.5703125" style="22" customWidth="1"/>
    <col min="169" max="170" width="4.85546875" style="22" customWidth="1"/>
    <col min="171" max="171" width="3.7109375" style="22" customWidth="1"/>
    <col min="172" max="172" width="6.140625" style="22" customWidth="1"/>
    <col min="173" max="173" width="3.140625" style="22" customWidth="1"/>
    <col min="174" max="175" width="4.85546875" style="22" customWidth="1"/>
    <col min="176" max="176" width="4.5703125" style="22" customWidth="1"/>
    <col min="177" max="178" width="4.85546875" style="22" customWidth="1"/>
    <col min="179" max="179" width="4.28515625" style="38" customWidth="1"/>
    <col min="180" max="180" width="1.7109375" style="38" customWidth="1"/>
    <col min="181" max="181" width="2.85546875" style="38" customWidth="1"/>
    <col min="182" max="182" width="20.85546875" style="38" customWidth="1"/>
    <col min="183" max="183" width="3" style="38" customWidth="1"/>
    <col min="184" max="184" width="9.5703125" style="20" customWidth="1"/>
    <col min="185" max="185" width="8.5703125" style="22" customWidth="1"/>
    <col min="186" max="186" width="2.85546875" style="22" customWidth="1"/>
    <col min="187" max="187" width="8.5703125" style="22" customWidth="1"/>
    <col min="188" max="188" width="8.42578125" style="22" customWidth="1"/>
    <col min="189" max="189" width="8.85546875" style="22" customWidth="1"/>
    <col min="190" max="190" width="6.42578125" style="22" customWidth="1"/>
    <col min="191" max="192" width="5.5703125" style="22" customWidth="1"/>
    <col min="193" max="193" width="9.5703125" style="20" customWidth="1"/>
    <col min="194" max="194" width="8.42578125" style="22" customWidth="1"/>
    <col min="195" max="195" width="6.5703125" style="22" customWidth="1"/>
    <col min="196" max="196" width="7.42578125" style="22" customWidth="1"/>
    <col min="197" max="197" width="6.42578125" style="22" customWidth="1"/>
    <col min="198" max="198" width="7.42578125" style="22" customWidth="1"/>
    <col min="199" max="199" width="6.5703125" style="22" customWidth="1"/>
    <col min="200" max="200" width="5.5703125" style="22" customWidth="1"/>
    <col min="201" max="201" width="5.28515625" style="22" customWidth="1"/>
    <col min="202" max="202" width="2.85546875" style="22" customWidth="1"/>
    <col min="203" max="203" width="5.85546875" style="22" customWidth="1"/>
    <col min="204" max="204" width="2.85546875" style="22" customWidth="1"/>
    <col min="205" max="16384" width="9.140625" style="38"/>
  </cols>
  <sheetData>
    <row r="1" spans="1:204" s="20" customFormat="1" ht="12.75" customHeight="1" x14ac:dyDescent="0.2">
      <c r="A1" s="20" t="s">
        <v>207</v>
      </c>
      <c r="V1" s="268"/>
      <c r="W1" s="268"/>
      <c r="X1" s="268"/>
      <c r="Y1" s="268"/>
      <c r="Z1" s="268"/>
      <c r="AA1" s="268"/>
      <c r="AK1" s="21"/>
      <c r="AL1" s="20" t="s">
        <v>209</v>
      </c>
      <c r="BG1" s="22"/>
      <c r="BJ1" s="22"/>
      <c r="BM1" s="20" t="s">
        <v>50</v>
      </c>
      <c r="CF1" s="20" t="s">
        <v>292</v>
      </c>
      <c r="DA1" s="100"/>
      <c r="DC1" s="100"/>
      <c r="DG1" s="22"/>
      <c r="DI1" s="20" t="s">
        <v>199</v>
      </c>
      <c r="DU1" s="22"/>
      <c r="DV1" s="592"/>
      <c r="DW1" s="592"/>
      <c r="DX1" s="592"/>
      <c r="DY1" s="592"/>
      <c r="DZ1" s="592"/>
      <c r="EA1" s="592"/>
      <c r="FA1" s="20" t="s">
        <v>114</v>
      </c>
      <c r="FQ1" s="22"/>
      <c r="FY1" s="20" t="s">
        <v>552</v>
      </c>
      <c r="GD1" s="22"/>
      <c r="GT1" s="22"/>
      <c r="GV1" s="22"/>
    </row>
    <row r="2" spans="1:204" s="22" customFormat="1" ht="9.75" customHeight="1" x14ac:dyDescent="0.2">
      <c r="A2" s="20"/>
      <c r="C2" s="23"/>
      <c r="V2" s="269"/>
      <c r="W2" s="269"/>
      <c r="X2" s="269"/>
      <c r="Y2" s="269"/>
      <c r="Z2" s="269"/>
      <c r="AA2" s="269"/>
      <c r="AK2" s="24"/>
      <c r="DA2" s="98"/>
      <c r="DC2" s="98"/>
      <c r="DV2" s="593"/>
      <c r="DW2" s="593"/>
      <c r="DX2" s="593"/>
      <c r="DY2" s="593"/>
      <c r="DZ2" s="593"/>
      <c r="EA2" s="593"/>
      <c r="EE2" s="38"/>
      <c r="GB2" s="20"/>
      <c r="GK2" s="20"/>
    </row>
    <row r="3" spans="1:204" s="25" customFormat="1" ht="25.5" customHeight="1" x14ac:dyDescent="0.2">
      <c r="A3" s="594" t="s">
        <v>18</v>
      </c>
      <c r="B3" s="594" t="s">
        <v>104</v>
      </c>
      <c r="C3" s="594" t="s">
        <v>20</v>
      </c>
      <c r="D3" s="597" t="s">
        <v>401</v>
      </c>
      <c r="E3" s="598"/>
      <c r="F3" s="598"/>
      <c r="G3" s="598"/>
      <c r="H3" s="598"/>
      <c r="I3" s="599"/>
      <c r="J3" s="594" t="s">
        <v>522</v>
      </c>
      <c r="K3" s="594"/>
      <c r="L3" s="594"/>
      <c r="M3" s="594"/>
      <c r="N3" s="594"/>
      <c r="O3" s="594"/>
      <c r="P3" s="594"/>
      <c r="Q3" s="594"/>
      <c r="R3" s="594"/>
      <c r="S3" s="594"/>
      <c r="T3" s="594" t="s">
        <v>220</v>
      </c>
      <c r="U3" s="594"/>
      <c r="V3" s="594" t="s">
        <v>239</v>
      </c>
      <c r="W3" s="594"/>
      <c r="X3" s="594"/>
      <c r="Y3" s="594"/>
      <c r="Z3" s="594"/>
      <c r="AA3" s="594"/>
      <c r="AB3" s="594"/>
      <c r="AC3" s="594"/>
      <c r="AD3" s="594"/>
      <c r="AE3" s="594"/>
      <c r="AF3" s="594"/>
      <c r="AG3" s="594"/>
      <c r="AH3" s="594" t="s">
        <v>293</v>
      </c>
      <c r="AI3" s="594"/>
      <c r="AJ3" s="594"/>
      <c r="AK3" s="432"/>
      <c r="AL3" s="594" t="s">
        <v>18</v>
      </c>
      <c r="AM3" s="594" t="s">
        <v>104</v>
      </c>
      <c r="AN3" s="594" t="s">
        <v>20</v>
      </c>
      <c r="AO3" s="596" t="s">
        <v>222</v>
      </c>
      <c r="AP3" s="613"/>
      <c r="AQ3" s="613"/>
      <c r="AR3" s="613"/>
      <c r="AS3" s="613"/>
      <c r="AT3" s="613"/>
      <c r="AU3" s="613"/>
      <c r="AV3" s="613"/>
      <c r="AW3" s="613"/>
      <c r="AX3" s="613"/>
      <c r="AY3" s="613"/>
      <c r="AZ3" s="613"/>
      <c r="BA3" s="613"/>
      <c r="BB3" s="613"/>
      <c r="BC3" s="613"/>
      <c r="BD3" s="613"/>
      <c r="BE3" s="613"/>
      <c r="BF3" s="594" t="s">
        <v>235</v>
      </c>
      <c r="BG3" s="594"/>
      <c r="BH3" s="594"/>
      <c r="BI3" s="594"/>
      <c r="BJ3" s="594"/>
      <c r="BK3" s="594"/>
      <c r="BM3" s="594" t="s">
        <v>18</v>
      </c>
      <c r="BN3" s="594" t="s">
        <v>19</v>
      </c>
      <c r="BO3" s="594" t="s">
        <v>20</v>
      </c>
      <c r="BP3" s="597" t="s">
        <v>159</v>
      </c>
      <c r="BQ3" s="598"/>
      <c r="BR3" s="598"/>
      <c r="BS3" s="598"/>
      <c r="BT3" s="598"/>
      <c r="BU3" s="599"/>
      <c r="BV3" s="597" t="s">
        <v>319</v>
      </c>
      <c r="BW3" s="598"/>
      <c r="BX3" s="598"/>
      <c r="BY3" s="598"/>
      <c r="BZ3" s="598"/>
      <c r="CA3" s="598"/>
      <c r="CB3" s="598"/>
      <c r="CC3" s="598"/>
      <c r="CD3" s="599"/>
      <c r="CF3" s="594" t="s">
        <v>18</v>
      </c>
      <c r="CG3" s="594" t="s">
        <v>104</v>
      </c>
      <c r="CH3" s="594" t="s">
        <v>20</v>
      </c>
      <c r="CI3" s="597" t="s">
        <v>225</v>
      </c>
      <c r="CJ3" s="598"/>
      <c r="CK3" s="598"/>
      <c r="CL3" s="598"/>
      <c r="CM3" s="598"/>
      <c r="CN3" s="598"/>
      <c r="CO3" s="598"/>
      <c r="CP3" s="598"/>
      <c r="CQ3" s="599"/>
      <c r="CR3" s="597" t="s">
        <v>289</v>
      </c>
      <c r="CS3" s="598"/>
      <c r="CT3" s="598"/>
      <c r="CU3" s="598"/>
      <c r="CV3" s="598"/>
      <c r="CW3" s="598"/>
      <c r="CX3" s="598"/>
      <c r="CY3" s="598"/>
      <c r="CZ3" s="598"/>
      <c r="DA3" s="594" t="s">
        <v>283</v>
      </c>
      <c r="DB3" s="594"/>
      <c r="DC3" s="594"/>
      <c r="DD3" s="594" t="s">
        <v>467</v>
      </c>
      <c r="DE3" s="594"/>
      <c r="DF3" s="594"/>
      <c r="DG3" s="595" t="s">
        <v>49</v>
      </c>
      <c r="DI3" s="594" t="s">
        <v>18</v>
      </c>
      <c r="DJ3" s="594" t="s">
        <v>104</v>
      </c>
      <c r="DK3" s="594" t="s">
        <v>20</v>
      </c>
      <c r="DL3" s="594" t="s">
        <v>468</v>
      </c>
      <c r="DM3" s="594"/>
      <c r="DN3" s="594"/>
      <c r="DO3" s="597" t="s">
        <v>469</v>
      </c>
      <c r="DP3" s="598"/>
      <c r="DQ3" s="599"/>
      <c r="DR3" s="594" t="s">
        <v>164</v>
      </c>
      <c r="DS3" s="594"/>
      <c r="DT3" s="594"/>
      <c r="DU3" s="595" t="s">
        <v>49</v>
      </c>
      <c r="DV3" s="594" t="s">
        <v>494</v>
      </c>
      <c r="DW3" s="594"/>
      <c r="DX3" s="594"/>
      <c r="DY3" s="594" t="s">
        <v>493</v>
      </c>
      <c r="DZ3" s="594"/>
      <c r="EA3" s="594"/>
      <c r="EB3" s="597" t="s">
        <v>402</v>
      </c>
      <c r="EC3" s="598"/>
      <c r="ED3" s="599"/>
      <c r="EE3" s="594" t="s">
        <v>301</v>
      </c>
      <c r="EF3" s="594"/>
      <c r="EG3" s="594"/>
      <c r="EH3" s="597" t="s">
        <v>452</v>
      </c>
      <c r="EI3" s="598"/>
      <c r="EJ3" s="599"/>
      <c r="EK3" s="597" t="s">
        <v>453</v>
      </c>
      <c r="EL3" s="598"/>
      <c r="EM3" s="599"/>
      <c r="EN3" s="594" t="s">
        <v>51</v>
      </c>
      <c r="EO3" s="594"/>
      <c r="EP3" s="594"/>
      <c r="EQ3" s="594" t="s">
        <v>85</v>
      </c>
      <c r="ER3" s="594"/>
      <c r="ES3" s="594"/>
      <c r="ET3" s="594" t="s">
        <v>454</v>
      </c>
      <c r="EU3" s="594"/>
      <c r="EV3" s="594"/>
      <c r="EW3" s="594" t="s">
        <v>459</v>
      </c>
      <c r="EX3" s="594"/>
      <c r="EY3" s="594"/>
      <c r="FA3" s="594" t="s">
        <v>18</v>
      </c>
      <c r="FB3" s="594" t="s">
        <v>104</v>
      </c>
      <c r="FC3" s="594" t="s">
        <v>20</v>
      </c>
      <c r="FD3" s="597" t="s">
        <v>149</v>
      </c>
      <c r="FE3" s="598"/>
      <c r="FF3" s="599"/>
      <c r="FG3" s="594" t="s">
        <v>226</v>
      </c>
      <c r="FH3" s="594"/>
      <c r="FI3" s="594"/>
      <c r="FJ3" s="597" t="s">
        <v>321</v>
      </c>
      <c r="FK3" s="598"/>
      <c r="FL3" s="598"/>
      <c r="FM3" s="598"/>
      <c r="FN3" s="598"/>
      <c r="FO3" s="598"/>
      <c r="FP3" s="594" t="s">
        <v>543</v>
      </c>
      <c r="FQ3" s="595" t="s">
        <v>49</v>
      </c>
      <c r="FR3" s="597" t="s">
        <v>133</v>
      </c>
      <c r="FS3" s="598"/>
      <c r="FT3" s="598"/>
      <c r="FU3" s="598"/>
      <c r="FV3" s="598"/>
      <c r="FW3" s="599"/>
      <c r="FY3" s="594" t="s">
        <v>18</v>
      </c>
      <c r="FZ3" s="594" t="s">
        <v>104</v>
      </c>
      <c r="GA3" s="594" t="s">
        <v>20</v>
      </c>
      <c r="GB3" s="606" t="s">
        <v>163</v>
      </c>
      <c r="GC3" s="594" t="s">
        <v>160</v>
      </c>
      <c r="GD3" s="594" t="s">
        <v>49</v>
      </c>
      <c r="GE3" s="594" t="s">
        <v>105</v>
      </c>
      <c r="GF3" s="594"/>
      <c r="GG3" s="594"/>
      <c r="GH3" s="594"/>
      <c r="GI3" s="594"/>
      <c r="GJ3" s="594"/>
      <c r="GK3" s="610" t="s">
        <v>302</v>
      </c>
      <c r="GL3" s="596" t="s">
        <v>380</v>
      </c>
      <c r="GM3" s="613"/>
      <c r="GN3" s="613"/>
      <c r="GO3" s="613"/>
      <c r="GP3" s="613"/>
      <c r="GQ3" s="613"/>
      <c r="GR3" s="595"/>
      <c r="GS3" s="597" t="s">
        <v>166</v>
      </c>
      <c r="GT3" s="598"/>
      <c r="GU3" s="598"/>
      <c r="GV3" s="599"/>
    </row>
    <row r="4" spans="1:204" s="25" customFormat="1" ht="24.75" customHeight="1" x14ac:dyDescent="0.2">
      <c r="A4" s="594"/>
      <c r="B4" s="594"/>
      <c r="C4" s="594"/>
      <c r="D4" s="600"/>
      <c r="E4" s="601"/>
      <c r="F4" s="601"/>
      <c r="G4" s="601"/>
      <c r="H4" s="601"/>
      <c r="I4" s="602"/>
      <c r="J4" s="614" t="s">
        <v>523</v>
      </c>
      <c r="K4" s="594"/>
      <c r="L4" s="594" t="s">
        <v>69</v>
      </c>
      <c r="M4" s="594"/>
      <c r="N4" s="594"/>
      <c r="O4" s="594"/>
      <c r="P4" s="594"/>
      <c r="Q4" s="594"/>
      <c r="R4" s="594" t="s">
        <v>521</v>
      </c>
      <c r="S4" s="594"/>
      <c r="T4" s="595"/>
      <c r="U4" s="594"/>
      <c r="V4" s="597" t="s">
        <v>490</v>
      </c>
      <c r="W4" s="598"/>
      <c r="X4" s="599"/>
      <c r="Y4" s="597" t="s">
        <v>491</v>
      </c>
      <c r="Z4" s="598"/>
      <c r="AA4" s="598"/>
      <c r="AB4" s="598"/>
      <c r="AC4" s="598"/>
      <c r="AD4" s="598"/>
      <c r="AE4" s="598"/>
      <c r="AF4" s="598"/>
      <c r="AG4" s="599"/>
      <c r="AH4" s="594"/>
      <c r="AI4" s="594"/>
      <c r="AJ4" s="594"/>
      <c r="AK4" s="432"/>
      <c r="AL4" s="594"/>
      <c r="AM4" s="594"/>
      <c r="AN4" s="594"/>
      <c r="AO4" s="594" t="s">
        <v>216</v>
      </c>
      <c r="AP4" s="594"/>
      <c r="AQ4" s="594"/>
      <c r="AR4" s="594" t="s">
        <v>298</v>
      </c>
      <c r="AS4" s="594"/>
      <c r="AT4" s="594"/>
      <c r="AU4" s="594" t="s">
        <v>299</v>
      </c>
      <c r="AV4" s="594"/>
      <c r="AW4" s="594" t="s">
        <v>223</v>
      </c>
      <c r="AX4" s="594"/>
      <c r="AY4" s="594"/>
      <c r="AZ4" s="594" t="s">
        <v>482</v>
      </c>
      <c r="BA4" s="594"/>
      <c r="BB4" s="594"/>
      <c r="BC4" s="594" t="s">
        <v>224</v>
      </c>
      <c r="BD4" s="594"/>
      <c r="BE4" s="594"/>
      <c r="BF4" s="594"/>
      <c r="BG4" s="594"/>
      <c r="BH4" s="594"/>
      <c r="BI4" s="594"/>
      <c r="BJ4" s="594"/>
      <c r="BK4" s="594"/>
      <c r="BM4" s="594"/>
      <c r="BN4" s="594"/>
      <c r="BO4" s="594"/>
      <c r="BP4" s="603"/>
      <c r="BQ4" s="604"/>
      <c r="BR4" s="604"/>
      <c r="BS4" s="604"/>
      <c r="BT4" s="604"/>
      <c r="BU4" s="605"/>
      <c r="BV4" s="603"/>
      <c r="BW4" s="604"/>
      <c r="BX4" s="604"/>
      <c r="BY4" s="604"/>
      <c r="BZ4" s="604"/>
      <c r="CA4" s="604"/>
      <c r="CB4" s="604"/>
      <c r="CC4" s="604"/>
      <c r="CD4" s="605"/>
      <c r="CF4" s="594"/>
      <c r="CG4" s="594"/>
      <c r="CH4" s="594"/>
      <c r="CI4" s="603"/>
      <c r="CJ4" s="604"/>
      <c r="CK4" s="604"/>
      <c r="CL4" s="604"/>
      <c r="CM4" s="604"/>
      <c r="CN4" s="604"/>
      <c r="CO4" s="604"/>
      <c r="CP4" s="604"/>
      <c r="CQ4" s="605"/>
      <c r="CR4" s="603"/>
      <c r="CS4" s="604"/>
      <c r="CT4" s="604"/>
      <c r="CU4" s="604"/>
      <c r="CV4" s="604"/>
      <c r="CW4" s="604"/>
      <c r="CX4" s="604"/>
      <c r="CY4" s="604"/>
      <c r="CZ4" s="604"/>
      <c r="DA4" s="594"/>
      <c r="DB4" s="594"/>
      <c r="DC4" s="594"/>
      <c r="DD4" s="594"/>
      <c r="DE4" s="594"/>
      <c r="DF4" s="594"/>
      <c r="DG4" s="595"/>
      <c r="DI4" s="594"/>
      <c r="DJ4" s="594"/>
      <c r="DK4" s="594"/>
      <c r="DL4" s="594"/>
      <c r="DM4" s="594"/>
      <c r="DN4" s="594"/>
      <c r="DO4" s="600"/>
      <c r="DP4" s="601"/>
      <c r="DQ4" s="602"/>
      <c r="DR4" s="594"/>
      <c r="DS4" s="594"/>
      <c r="DT4" s="594"/>
      <c r="DU4" s="595"/>
      <c r="DV4" s="594"/>
      <c r="DW4" s="594"/>
      <c r="DX4" s="594"/>
      <c r="DY4" s="594"/>
      <c r="DZ4" s="594"/>
      <c r="EA4" s="594"/>
      <c r="EB4" s="600"/>
      <c r="EC4" s="601"/>
      <c r="ED4" s="602"/>
      <c r="EE4" s="594"/>
      <c r="EF4" s="594"/>
      <c r="EG4" s="594"/>
      <c r="EH4" s="600"/>
      <c r="EI4" s="601"/>
      <c r="EJ4" s="602"/>
      <c r="EK4" s="600"/>
      <c r="EL4" s="601"/>
      <c r="EM4" s="602"/>
      <c r="EN4" s="594"/>
      <c r="EO4" s="594"/>
      <c r="EP4" s="594"/>
      <c r="EQ4" s="594"/>
      <c r="ER4" s="594"/>
      <c r="ES4" s="594"/>
      <c r="ET4" s="594"/>
      <c r="EU4" s="594"/>
      <c r="EV4" s="594"/>
      <c r="EW4" s="594"/>
      <c r="EX4" s="594"/>
      <c r="EY4" s="594"/>
      <c r="FA4" s="594"/>
      <c r="FB4" s="594"/>
      <c r="FC4" s="594"/>
      <c r="FD4" s="600"/>
      <c r="FE4" s="601"/>
      <c r="FF4" s="602"/>
      <c r="FG4" s="594"/>
      <c r="FH4" s="594"/>
      <c r="FI4" s="594"/>
      <c r="FJ4" s="603"/>
      <c r="FK4" s="604"/>
      <c r="FL4" s="604"/>
      <c r="FM4" s="604"/>
      <c r="FN4" s="604"/>
      <c r="FO4" s="604"/>
      <c r="FP4" s="594"/>
      <c r="FQ4" s="595"/>
      <c r="FR4" s="603"/>
      <c r="FS4" s="604"/>
      <c r="FT4" s="604"/>
      <c r="FU4" s="604"/>
      <c r="FV4" s="604"/>
      <c r="FW4" s="605"/>
      <c r="FY4" s="594"/>
      <c r="FZ4" s="594"/>
      <c r="GA4" s="594"/>
      <c r="GB4" s="606"/>
      <c r="GC4" s="594"/>
      <c r="GD4" s="594"/>
      <c r="GE4" s="607" t="s">
        <v>210</v>
      </c>
      <c r="GF4" s="607" t="s">
        <v>211</v>
      </c>
      <c r="GG4" s="597" t="s">
        <v>360</v>
      </c>
      <c r="GH4" s="596" t="s">
        <v>69</v>
      </c>
      <c r="GI4" s="595"/>
      <c r="GJ4" s="607" t="s">
        <v>351</v>
      </c>
      <c r="GK4" s="611"/>
      <c r="GL4" s="607" t="s">
        <v>381</v>
      </c>
      <c r="GM4" s="594" t="s">
        <v>382</v>
      </c>
      <c r="GN4" s="594" t="s">
        <v>383</v>
      </c>
      <c r="GO4" s="594" t="s">
        <v>320</v>
      </c>
      <c r="GP4" s="594" t="s">
        <v>384</v>
      </c>
      <c r="GQ4" s="594" t="s">
        <v>385</v>
      </c>
      <c r="GR4" s="594" t="s">
        <v>386</v>
      </c>
      <c r="GS4" s="603"/>
      <c r="GT4" s="604"/>
      <c r="GU4" s="604"/>
      <c r="GV4" s="605"/>
    </row>
    <row r="5" spans="1:204" s="25" customFormat="1" ht="22.5" customHeight="1" x14ac:dyDescent="0.2">
      <c r="A5" s="594"/>
      <c r="B5" s="594"/>
      <c r="C5" s="594"/>
      <c r="D5" s="600"/>
      <c r="E5" s="601"/>
      <c r="F5" s="601"/>
      <c r="G5" s="601"/>
      <c r="H5" s="601"/>
      <c r="I5" s="602"/>
      <c r="J5" s="594"/>
      <c r="K5" s="594"/>
      <c r="L5" s="594" t="s">
        <v>219</v>
      </c>
      <c r="M5" s="594"/>
      <c r="N5" s="594"/>
      <c r="O5" s="594" t="s">
        <v>218</v>
      </c>
      <c r="P5" s="594"/>
      <c r="Q5" s="594"/>
      <c r="R5" s="594"/>
      <c r="S5" s="594"/>
      <c r="T5" s="595"/>
      <c r="U5" s="594"/>
      <c r="V5" s="600"/>
      <c r="W5" s="601"/>
      <c r="X5" s="602"/>
      <c r="Y5" s="594" t="s">
        <v>87</v>
      </c>
      <c r="Z5" s="594"/>
      <c r="AA5" s="594"/>
      <c r="AB5" s="594" t="s">
        <v>503</v>
      </c>
      <c r="AC5" s="594"/>
      <c r="AD5" s="594"/>
      <c r="AE5" s="597" t="s">
        <v>504</v>
      </c>
      <c r="AF5" s="598"/>
      <c r="AG5" s="599"/>
      <c r="AH5" s="594"/>
      <c r="AI5" s="594"/>
      <c r="AJ5" s="594"/>
      <c r="AK5" s="432"/>
      <c r="AL5" s="594"/>
      <c r="AM5" s="594"/>
      <c r="AN5" s="594"/>
      <c r="AO5" s="594"/>
      <c r="AP5" s="594"/>
      <c r="AQ5" s="594"/>
      <c r="AR5" s="594"/>
      <c r="AS5" s="594"/>
      <c r="AT5" s="594"/>
      <c r="AU5" s="594"/>
      <c r="AV5" s="594"/>
      <c r="AW5" s="594"/>
      <c r="AX5" s="594"/>
      <c r="AY5" s="594"/>
      <c r="AZ5" s="594"/>
      <c r="BA5" s="594"/>
      <c r="BB5" s="594"/>
      <c r="BC5" s="594"/>
      <c r="BD5" s="594"/>
      <c r="BE5" s="594"/>
      <c r="BF5" s="594" t="s">
        <v>215</v>
      </c>
      <c r="BG5" s="594"/>
      <c r="BH5" s="594"/>
      <c r="BI5" s="594" t="s">
        <v>300</v>
      </c>
      <c r="BJ5" s="594"/>
      <c r="BK5" s="594"/>
      <c r="BM5" s="594"/>
      <c r="BN5" s="594"/>
      <c r="BO5" s="594"/>
      <c r="BP5" s="594">
        <v>2023</v>
      </c>
      <c r="BQ5" s="594"/>
      <c r="BR5" s="594"/>
      <c r="BS5" s="594">
        <v>2024</v>
      </c>
      <c r="BT5" s="594"/>
      <c r="BU5" s="594"/>
      <c r="BV5" s="594">
        <v>2023</v>
      </c>
      <c r="BW5" s="594"/>
      <c r="BX5" s="594"/>
      <c r="BY5" s="594">
        <v>2024</v>
      </c>
      <c r="BZ5" s="594"/>
      <c r="CA5" s="594"/>
      <c r="CB5" s="594" t="s">
        <v>542</v>
      </c>
      <c r="CC5" s="594"/>
      <c r="CD5" s="594"/>
      <c r="CF5" s="594"/>
      <c r="CG5" s="594"/>
      <c r="CH5" s="594"/>
      <c r="CI5" s="594" t="s">
        <v>45</v>
      </c>
      <c r="CJ5" s="594"/>
      <c r="CK5" s="594"/>
      <c r="CL5" s="594" t="s">
        <v>46</v>
      </c>
      <c r="CM5" s="594"/>
      <c r="CN5" s="594"/>
      <c r="CO5" s="594" t="s">
        <v>47</v>
      </c>
      <c r="CP5" s="594"/>
      <c r="CQ5" s="594"/>
      <c r="CR5" s="594" t="s">
        <v>45</v>
      </c>
      <c r="CS5" s="594"/>
      <c r="CT5" s="594"/>
      <c r="CU5" s="594" t="s">
        <v>46</v>
      </c>
      <c r="CV5" s="594"/>
      <c r="CW5" s="594"/>
      <c r="CX5" s="594" t="s">
        <v>47</v>
      </c>
      <c r="CY5" s="594"/>
      <c r="CZ5" s="596"/>
      <c r="DA5" s="594"/>
      <c r="DB5" s="594"/>
      <c r="DC5" s="594"/>
      <c r="DD5" s="594"/>
      <c r="DE5" s="594"/>
      <c r="DF5" s="594"/>
      <c r="DG5" s="595"/>
      <c r="DI5" s="594"/>
      <c r="DJ5" s="594"/>
      <c r="DK5" s="594"/>
      <c r="DL5" s="594"/>
      <c r="DM5" s="594"/>
      <c r="DN5" s="594"/>
      <c r="DO5" s="600"/>
      <c r="DP5" s="601"/>
      <c r="DQ5" s="602"/>
      <c r="DR5" s="594"/>
      <c r="DS5" s="594"/>
      <c r="DT5" s="594"/>
      <c r="DU5" s="595"/>
      <c r="DV5" s="594"/>
      <c r="DW5" s="594"/>
      <c r="DX5" s="594"/>
      <c r="DY5" s="594"/>
      <c r="DZ5" s="594"/>
      <c r="EA5" s="594"/>
      <c r="EB5" s="600"/>
      <c r="EC5" s="601"/>
      <c r="ED5" s="602"/>
      <c r="EE5" s="594"/>
      <c r="EF5" s="594"/>
      <c r="EG5" s="594"/>
      <c r="EH5" s="600"/>
      <c r="EI5" s="601"/>
      <c r="EJ5" s="602"/>
      <c r="EK5" s="600"/>
      <c r="EL5" s="601"/>
      <c r="EM5" s="602"/>
      <c r="EN5" s="594"/>
      <c r="EO5" s="594"/>
      <c r="EP5" s="594"/>
      <c r="EQ5" s="594"/>
      <c r="ER5" s="594"/>
      <c r="ES5" s="594"/>
      <c r="ET5" s="594"/>
      <c r="EU5" s="594"/>
      <c r="EV5" s="594"/>
      <c r="EW5" s="594"/>
      <c r="EX5" s="594"/>
      <c r="EY5" s="594"/>
      <c r="FA5" s="594"/>
      <c r="FB5" s="594"/>
      <c r="FC5" s="594"/>
      <c r="FD5" s="600"/>
      <c r="FE5" s="601"/>
      <c r="FF5" s="602"/>
      <c r="FG5" s="594"/>
      <c r="FH5" s="594"/>
      <c r="FI5" s="594"/>
      <c r="FJ5" s="595" t="s">
        <v>178</v>
      </c>
      <c r="FK5" s="594"/>
      <c r="FL5" s="596"/>
      <c r="FM5" s="594" t="s">
        <v>194</v>
      </c>
      <c r="FN5" s="594"/>
      <c r="FO5" s="596"/>
      <c r="FP5" s="594"/>
      <c r="FQ5" s="595"/>
      <c r="FR5" s="594" t="s">
        <v>198</v>
      </c>
      <c r="FS5" s="594"/>
      <c r="FT5" s="594"/>
      <c r="FU5" s="594" t="s">
        <v>294</v>
      </c>
      <c r="FV5" s="594"/>
      <c r="FW5" s="594"/>
      <c r="FY5" s="594"/>
      <c r="FZ5" s="594"/>
      <c r="GA5" s="594"/>
      <c r="GB5" s="606"/>
      <c r="GC5" s="594"/>
      <c r="GD5" s="594"/>
      <c r="GE5" s="608"/>
      <c r="GF5" s="608"/>
      <c r="GG5" s="600"/>
      <c r="GH5" s="607" t="s">
        <v>295</v>
      </c>
      <c r="GI5" s="607" t="s">
        <v>212</v>
      </c>
      <c r="GJ5" s="608"/>
      <c r="GK5" s="611"/>
      <c r="GL5" s="608"/>
      <c r="GM5" s="594"/>
      <c r="GN5" s="594"/>
      <c r="GO5" s="594"/>
      <c r="GP5" s="594"/>
      <c r="GQ5" s="594"/>
      <c r="GR5" s="594"/>
      <c r="GS5" s="594" t="s">
        <v>161</v>
      </c>
      <c r="GT5" s="594" t="s">
        <v>49</v>
      </c>
      <c r="GU5" s="594" t="s">
        <v>162</v>
      </c>
      <c r="GV5" s="594" t="s">
        <v>49</v>
      </c>
    </row>
    <row r="6" spans="1:204" s="25" customFormat="1" ht="15.75" customHeight="1" x14ac:dyDescent="0.2">
      <c r="A6" s="594"/>
      <c r="B6" s="594"/>
      <c r="C6" s="594"/>
      <c r="D6" s="594">
        <v>2023</v>
      </c>
      <c r="E6" s="594"/>
      <c r="F6" s="594"/>
      <c r="G6" s="594">
        <v>2024</v>
      </c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4"/>
      <c r="S6" s="594"/>
      <c r="T6" s="595"/>
      <c r="U6" s="594"/>
      <c r="V6" s="600"/>
      <c r="W6" s="601"/>
      <c r="X6" s="602"/>
      <c r="Y6" s="594"/>
      <c r="Z6" s="594"/>
      <c r="AA6" s="594"/>
      <c r="AB6" s="594"/>
      <c r="AC6" s="594"/>
      <c r="AD6" s="594"/>
      <c r="AE6" s="600"/>
      <c r="AF6" s="601"/>
      <c r="AG6" s="602"/>
      <c r="AH6" s="594"/>
      <c r="AI6" s="594"/>
      <c r="AJ6" s="594"/>
      <c r="AK6" s="432"/>
      <c r="AL6" s="594"/>
      <c r="AM6" s="594"/>
      <c r="AN6" s="594"/>
      <c r="AO6" s="594"/>
      <c r="AP6" s="594"/>
      <c r="AQ6" s="594"/>
      <c r="AR6" s="594"/>
      <c r="AS6" s="594"/>
      <c r="AT6" s="594"/>
      <c r="AU6" s="594"/>
      <c r="AV6" s="594"/>
      <c r="AW6" s="594"/>
      <c r="AX6" s="594"/>
      <c r="AY6" s="594"/>
      <c r="AZ6" s="594"/>
      <c r="BA6" s="594"/>
      <c r="BB6" s="594"/>
      <c r="BC6" s="594"/>
      <c r="BD6" s="594"/>
      <c r="BE6" s="594"/>
      <c r="BF6" s="594"/>
      <c r="BG6" s="594"/>
      <c r="BH6" s="594"/>
      <c r="BI6" s="594"/>
      <c r="BJ6" s="594"/>
      <c r="BK6" s="594"/>
      <c r="BM6" s="594"/>
      <c r="BN6" s="594"/>
      <c r="BO6" s="594"/>
      <c r="BP6" s="594"/>
      <c r="BQ6" s="594"/>
      <c r="BR6" s="594"/>
      <c r="BS6" s="594"/>
      <c r="BT6" s="594"/>
      <c r="BU6" s="594"/>
      <c r="BV6" s="594"/>
      <c r="BW6" s="594"/>
      <c r="BX6" s="594"/>
      <c r="BY6" s="594"/>
      <c r="BZ6" s="594"/>
      <c r="CA6" s="594"/>
      <c r="CB6" s="594"/>
      <c r="CC6" s="594"/>
      <c r="CD6" s="594"/>
      <c r="CF6" s="594"/>
      <c r="CG6" s="594"/>
      <c r="CH6" s="594"/>
      <c r="CI6" s="594"/>
      <c r="CJ6" s="594"/>
      <c r="CK6" s="594"/>
      <c r="CL6" s="594"/>
      <c r="CM6" s="594"/>
      <c r="CN6" s="594"/>
      <c r="CO6" s="594"/>
      <c r="CP6" s="594"/>
      <c r="CQ6" s="594"/>
      <c r="CR6" s="594"/>
      <c r="CS6" s="594"/>
      <c r="CT6" s="594"/>
      <c r="CU6" s="594"/>
      <c r="CV6" s="594"/>
      <c r="CW6" s="594"/>
      <c r="CX6" s="594"/>
      <c r="CY6" s="594"/>
      <c r="CZ6" s="596"/>
      <c r="DA6" s="594"/>
      <c r="DB6" s="594"/>
      <c r="DC6" s="594"/>
      <c r="DD6" s="594"/>
      <c r="DE6" s="594"/>
      <c r="DF6" s="594"/>
      <c r="DG6" s="595"/>
      <c r="DI6" s="594"/>
      <c r="DJ6" s="594"/>
      <c r="DK6" s="594"/>
      <c r="DL6" s="594"/>
      <c r="DM6" s="594"/>
      <c r="DN6" s="594"/>
      <c r="DO6" s="600"/>
      <c r="DP6" s="601"/>
      <c r="DQ6" s="602"/>
      <c r="DR6" s="594"/>
      <c r="DS6" s="594"/>
      <c r="DT6" s="594"/>
      <c r="DU6" s="595"/>
      <c r="DV6" s="594"/>
      <c r="DW6" s="594"/>
      <c r="DX6" s="594"/>
      <c r="DY6" s="594"/>
      <c r="DZ6" s="594"/>
      <c r="EA6" s="594"/>
      <c r="EB6" s="600"/>
      <c r="EC6" s="601"/>
      <c r="ED6" s="602"/>
      <c r="EE6" s="594"/>
      <c r="EF6" s="594"/>
      <c r="EG6" s="594"/>
      <c r="EH6" s="600"/>
      <c r="EI6" s="601"/>
      <c r="EJ6" s="602"/>
      <c r="EK6" s="600"/>
      <c r="EL6" s="601"/>
      <c r="EM6" s="602"/>
      <c r="EN6" s="594"/>
      <c r="EO6" s="594"/>
      <c r="EP6" s="594"/>
      <c r="EQ6" s="594"/>
      <c r="ER6" s="594"/>
      <c r="ES6" s="594"/>
      <c r="ET6" s="594"/>
      <c r="EU6" s="594"/>
      <c r="EV6" s="594"/>
      <c r="EW6" s="594"/>
      <c r="EX6" s="594"/>
      <c r="EY6" s="594"/>
      <c r="FA6" s="594"/>
      <c r="FB6" s="594"/>
      <c r="FC6" s="594"/>
      <c r="FD6" s="600"/>
      <c r="FE6" s="601"/>
      <c r="FF6" s="602"/>
      <c r="FG6" s="594"/>
      <c r="FH6" s="594"/>
      <c r="FI6" s="594"/>
      <c r="FJ6" s="595"/>
      <c r="FK6" s="594"/>
      <c r="FL6" s="596"/>
      <c r="FM6" s="594"/>
      <c r="FN6" s="594"/>
      <c r="FO6" s="596"/>
      <c r="FP6" s="594"/>
      <c r="FQ6" s="595"/>
      <c r="FR6" s="594"/>
      <c r="FS6" s="594"/>
      <c r="FT6" s="594"/>
      <c r="FU6" s="594"/>
      <c r="FV6" s="594"/>
      <c r="FW6" s="594"/>
      <c r="FY6" s="594"/>
      <c r="FZ6" s="594"/>
      <c r="GA6" s="594"/>
      <c r="GB6" s="606"/>
      <c r="GC6" s="594"/>
      <c r="GD6" s="594"/>
      <c r="GE6" s="608"/>
      <c r="GF6" s="608"/>
      <c r="GG6" s="600"/>
      <c r="GH6" s="608"/>
      <c r="GI6" s="608"/>
      <c r="GJ6" s="608"/>
      <c r="GK6" s="611"/>
      <c r="GL6" s="608"/>
      <c r="GM6" s="594"/>
      <c r="GN6" s="594"/>
      <c r="GO6" s="594"/>
      <c r="GP6" s="594"/>
      <c r="GQ6" s="594"/>
      <c r="GR6" s="594"/>
      <c r="GS6" s="594"/>
      <c r="GT6" s="594"/>
      <c r="GU6" s="594"/>
      <c r="GV6" s="594"/>
    </row>
    <row r="7" spans="1:204" s="25" customFormat="1" ht="87" customHeight="1" x14ac:dyDescent="0.2">
      <c r="A7" s="594"/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594"/>
      <c r="O7" s="594"/>
      <c r="P7" s="594"/>
      <c r="Q7" s="594"/>
      <c r="R7" s="594"/>
      <c r="S7" s="594"/>
      <c r="T7" s="595"/>
      <c r="U7" s="594"/>
      <c r="V7" s="603"/>
      <c r="W7" s="604"/>
      <c r="X7" s="605"/>
      <c r="Y7" s="594"/>
      <c r="Z7" s="594"/>
      <c r="AA7" s="594"/>
      <c r="AB7" s="594"/>
      <c r="AC7" s="594"/>
      <c r="AD7" s="594"/>
      <c r="AE7" s="603"/>
      <c r="AF7" s="604"/>
      <c r="AG7" s="605"/>
      <c r="AH7" s="594"/>
      <c r="AI7" s="594"/>
      <c r="AJ7" s="594"/>
      <c r="AK7" s="432"/>
      <c r="AL7" s="594"/>
      <c r="AM7" s="594"/>
      <c r="AN7" s="594"/>
      <c r="AO7" s="594"/>
      <c r="AP7" s="594"/>
      <c r="AQ7" s="594"/>
      <c r="AR7" s="594"/>
      <c r="AS7" s="594"/>
      <c r="AT7" s="594"/>
      <c r="AU7" s="594"/>
      <c r="AV7" s="594"/>
      <c r="AW7" s="594"/>
      <c r="AX7" s="594"/>
      <c r="AY7" s="594"/>
      <c r="AZ7" s="594"/>
      <c r="BA7" s="594"/>
      <c r="BB7" s="594"/>
      <c r="BC7" s="594"/>
      <c r="BD7" s="594"/>
      <c r="BE7" s="594"/>
      <c r="BF7" s="594"/>
      <c r="BG7" s="594"/>
      <c r="BH7" s="594"/>
      <c r="BI7" s="594"/>
      <c r="BJ7" s="594"/>
      <c r="BK7" s="594"/>
      <c r="BM7" s="594"/>
      <c r="BN7" s="594"/>
      <c r="BO7" s="594"/>
      <c r="BP7" s="594"/>
      <c r="BQ7" s="594"/>
      <c r="BR7" s="594"/>
      <c r="BS7" s="594"/>
      <c r="BT7" s="594"/>
      <c r="BU7" s="594"/>
      <c r="BV7" s="594"/>
      <c r="BW7" s="594"/>
      <c r="BX7" s="594"/>
      <c r="BY7" s="594"/>
      <c r="BZ7" s="594"/>
      <c r="CA7" s="594"/>
      <c r="CB7" s="594"/>
      <c r="CC7" s="594"/>
      <c r="CD7" s="594"/>
      <c r="CF7" s="594"/>
      <c r="CG7" s="594"/>
      <c r="CH7" s="594"/>
      <c r="CI7" s="594"/>
      <c r="CJ7" s="594"/>
      <c r="CK7" s="594"/>
      <c r="CL7" s="594"/>
      <c r="CM7" s="594"/>
      <c r="CN7" s="594"/>
      <c r="CO7" s="594"/>
      <c r="CP7" s="594"/>
      <c r="CQ7" s="594"/>
      <c r="CR7" s="594"/>
      <c r="CS7" s="594"/>
      <c r="CT7" s="594"/>
      <c r="CU7" s="594"/>
      <c r="CV7" s="594"/>
      <c r="CW7" s="594"/>
      <c r="CX7" s="594"/>
      <c r="CY7" s="594"/>
      <c r="CZ7" s="596"/>
      <c r="DA7" s="594"/>
      <c r="DB7" s="594"/>
      <c r="DC7" s="594"/>
      <c r="DD7" s="594"/>
      <c r="DE7" s="594"/>
      <c r="DF7" s="594"/>
      <c r="DG7" s="595"/>
      <c r="DI7" s="594"/>
      <c r="DJ7" s="594"/>
      <c r="DK7" s="594"/>
      <c r="DL7" s="594"/>
      <c r="DM7" s="594"/>
      <c r="DN7" s="594"/>
      <c r="DO7" s="603"/>
      <c r="DP7" s="604"/>
      <c r="DQ7" s="605"/>
      <c r="DR7" s="594"/>
      <c r="DS7" s="594"/>
      <c r="DT7" s="594"/>
      <c r="DU7" s="595"/>
      <c r="DV7" s="594"/>
      <c r="DW7" s="594"/>
      <c r="DX7" s="594"/>
      <c r="DY7" s="594"/>
      <c r="DZ7" s="594"/>
      <c r="EA7" s="594"/>
      <c r="EB7" s="603"/>
      <c r="EC7" s="604"/>
      <c r="ED7" s="605"/>
      <c r="EE7" s="594"/>
      <c r="EF7" s="594"/>
      <c r="EG7" s="594"/>
      <c r="EH7" s="603"/>
      <c r="EI7" s="604"/>
      <c r="EJ7" s="605"/>
      <c r="EK7" s="603"/>
      <c r="EL7" s="604"/>
      <c r="EM7" s="605"/>
      <c r="EN7" s="594"/>
      <c r="EO7" s="594"/>
      <c r="EP7" s="594"/>
      <c r="EQ7" s="594"/>
      <c r="ER7" s="594"/>
      <c r="ES7" s="594"/>
      <c r="ET7" s="594"/>
      <c r="EU7" s="594"/>
      <c r="EV7" s="594"/>
      <c r="EW7" s="594"/>
      <c r="EX7" s="594"/>
      <c r="EY7" s="594"/>
      <c r="FA7" s="594"/>
      <c r="FB7" s="594"/>
      <c r="FC7" s="594"/>
      <c r="FD7" s="603"/>
      <c r="FE7" s="604"/>
      <c r="FF7" s="605"/>
      <c r="FG7" s="594"/>
      <c r="FH7" s="594"/>
      <c r="FI7" s="594"/>
      <c r="FJ7" s="595"/>
      <c r="FK7" s="594"/>
      <c r="FL7" s="596"/>
      <c r="FM7" s="594"/>
      <c r="FN7" s="594"/>
      <c r="FO7" s="596"/>
      <c r="FP7" s="594"/>
      <c r="FQ7" s="595"/>
      <c r="FR7" s="594"/>
      <c r="FS7" s="594"/>
      <c r="FT7" s="594"/>
      <c r="FU7" s="594"/>
      <c r="FV7" s="594"/>
      <c r="FW7" s="594"/>
      <c r="FY7" s="594"/>
      <c r="FZ7" s="594"/>
      <c r="GA7" s="594"/>
      <c r="GB7" s="606"/>
      <c r="GC7" s="594"/>
      <c r="GD7" s="594"/>
      <c r="GE7" s="608"/>
      <c r="GF7" s="608"/>
      <c r="GG7" s="600"/>
      <c r="GH7" s="608"/>
      <c r="GI7" s="608"/>
      <c r="GJ7" s="608"/>
      <c r="GK7" s="611"/>
      <c r="GL7" s="608"/>
      <c r="GM7" s="594"/>
      <c r="GN7" s="594"/>
      <c r="GO7" s="594"/>
      <c r="GP7" s="594"/>
      <c r="GQ7" s="594"/>
      <c r="GR7" s="594"/>
      <c r="GS7" s="594"/>
      <c r="GT7" s="594"/>
      <c r="GU7" s="594"/>
      <c r="GV7" s="594"/>
    </row>
    <row r="8" spans="1:204" s="25" customFormat="1" ht="26.25" customHeight="1" x14ac:dyDescent="0.2">
      <c r="A8" s="594"/>
      <c r="B8" s="594"/>
      <c r="C8" s="594"/>
      <c r="D8" s="431" t="s">
        <v>45</v>
      </c>
      <c r="E8" s="431" t="s">
        <v>46</v>
      </c>
      <c r="F8" s="431" t="s">
        <v>47</v>
      </c>
      <c r="G8" s="431" t="s">
        <v>45</v>
      </c>
      <c r="H8" s="431" t="s">
        <v>46</v>
      </c>
      <c r="I8" s="431" t="s">
        <v>47</v>
      </c>
      <c r="J8" s="431">
        <v>2023</v>
      </c>
      <c r="K8" s="431">
        <v>2024</v>
      </c>
      <c r="L8" s="431">
        <v>2023</v>
      </c>
      <c r="M8" s="431">
        <v>2024</v>
      </c>
      <c r="N8" s="431" t="s">
        <v>48</v>
      </c>
      <c r="O8" s="431">
        <v>2023</v>
      </c>
      <c r="P8" s="431">
        <v>2024</v>
      </c>
      <c r="Q8" s="431" t="s">
        <v>48</v>
      </c>
      <c r="R8" s="431">
        <v>2023</v>
      </c>
      <c r="S8" s="431">
        <v>2024</v>
      </c>
      <c r="T8" s="431">
        <v>2023</v>
      </c>
      <c r="U8" s="431">
        <v>2024</v>
      </c>
      <c r="V8" s="431">
        <v>2023</v>
      </c>
      <c r="W8" s="431">
        <v>2024</v>
      </c>
      <c r="X8" s="433" t="s">
        <v>48</v>
      </c>
      <c r="Y8" s="431">
        <v>2023</v>
      </c>
      <c r="Z8" s="431">
        <v>2024</v>
      </c>
      <c r="AA8" s="433" t="s">
        <v>48</v>
      </c>
      <c r="AB8" s="431">
        <v>2023</v>
      </c>
      <c r="AC8" s="431">
        <v>2024</v>
      </c>
      <c r="AD8" s="433" t="s">
        <v>48</v>
      </c>
      <c r="AE8" s="431">
        <v>2023</v>
      </c>
      <c r="AF8" s="431">
        <v>2024</v>
      </c>
      <c r="AG8" s="433" t="s">
        <v>48</v>
      </c>
      <c r="AH8" s="431">
        <v>2023</v>
      </c>
      <c r="AI8" s="431">
        <v>2024</v>
      </c>
      <c r="AJ8" s="431" t="s">
        <v>48</v>
      </c>
      <c r="AK8" s="432"/>
      <c r="AL8" s="594"/>
      <c r="AM8" s="594"/>
      <c r="AN8" s="594"/>
      <c r="AO8" s="431">
        <v>2023</v>
      </c>
      <c r="AP8" s="431">
        <v>2024</v>
      </c>
      <c r="AQ8" s="431" t="s">
        <v>48</v>
      </c>
      <c r="AR8" s="431">
        <v>2023</v>
      </c>
      <c r="AS8" s="431">
        <v>2024</v>
      </c>
      <c r="AT8" s="431" t="s">
        <v>48</v>
      </c>
      <c r="AU8" s="431">
        <v>2023</v>
      </c>
      <c r="AV8" s="431">
        <v>2024</v>
      </c>
      <c r="AW8" s="431">
        <v>2023</v>
      </c>
      <c r="AX8" s="431">
        <v>2024</v>
      </c>
      <c r="AY8" s="431" t="s">
        <v>48</v>
      </c>
      <c r="AZ8" s="431">
        <v>2023</v>
      </c>
      <c r="BA8" s="431">
        <v>2024</v>
      </c>
      <c r="BB8" s="431" t="s">
        <v>48</v>
      </c>
      <c r="BC8" s="431">
        <v>2023</v>
      </c>
      <c r="BD8" s="431">
        <v>2024</v>
      </c>
      <c r="BE8" s="431" t="s">
        <v>48</v>
      </c>
      <c r="BF8" s="431">
        <v>2023</v>
      </c>
      <c r="BG8" s="431">
        <v>2024</v>
      </c>
      <c r="BH8" s="431" t="s">
        <v>48</v>
      </c>
      <c r="BI8" s="431">
        <v>2023</v>
      </c>
      <c r="BJ8" s="431">
        <v>2024</v>
      </c>
      <c r="BK8" s="431" t="s">
        <v>48</v>
      </c>
      <c r="BM8" s="594"/>
      <c r="BN8" s="594"/>
      <c r="BO8" s="594"/>
      <c r="BP8" s="431" t="s">
        <v>45</v>
      </c>
      <c r="BQ8" s="431" t="s">
        <v>46</v>
      </c>
      <c r="BR8" s="431" t="s">
        <v>47</v>
      </c>
      <c r="BS8" s="434" t="s">
        <v>45</v>
      </c>
      <c r="BT8" s="431" t="s">
        <v>46</v>
      </c>
      <c r="BU8" s="433" t="s">
        <v>47</v>
      </c>
      <c r="BV8" s="431" t="s">
        <v>45</v>
      </c>
      <c r="BW8" s="431" t="s">
        <v>46</v>
      </c>
      <c r="BX8" s="431" t="s">
        <v>47</v>
      </c>
      <c r="BY8" s="434" t="s">
        <v>45</v>
      </c>
      <c r="BZ8" s="431" t="s">
        <v>46</v>
      </c>
      <c r="CA8" s="433" t="s">
        <v>47</v>
      </c>
      <c r="CB8" s="431" t="s">
        <v>45</v>
      </c>
      <c r="CC8" s="431" t="s">
        <v>46</v>
      </c>
      <c r="CD8" s="431" t="s">
        <v>47</v>
      </c>
      <c r="CF8" s="594"/>
      <c r="CG8" s="594"/>
      <c r="CH8" s="594"/>
      <c r="CI8" s="431">
        <v>2023</v>
      </c>
      <c r="CJ8" s="431">
        <v>2024</v>
      </c>
      <c r="CK8" s="431" t="s">
        <v>48</v>
      </c>
      <c r="CL8" s="431">
        <v>2023</v>
      </c>
      <c r="CM8" s="431">
        <v>2024</v>
      </c>
      <c r="CN8" s="433" t="s">
        <v>48</v>
      </c>
      <c r="CO8" s="431">
        <v>2023</v>
      </c>
      <c r="CP8" s="431">
        <v>2024</v>
      </c>
      <c r="CQ8" s="431" t="s">
        <v>48</v>
      </c>
      <c r="CR8" s="431">
        <v>2023</v>
      </c>
      <c r="CS8" s="431">
        <v>2024</v>
      </c>
      <c r="CT8" s="431" t="s">
        <v>48</v>
      </c>
      <c r="CU8" s="431">
        <v>2023</v>
      </c>
      <c r="CV8" s="431">
        <v>2024</v>
      </c>
      <c r="CW8" s="431" t="s">
        <v>48</v>
      </c>
      <c r="CX8" s="431">
        <v>2023</v>
      </c>
      <c r="CY8" s="431">
        <v>2024</v>
      </c>
      <c r="CZ8" s="433" t="s">
        <v>48</v>
      </c>
      <c r="DA8" s="431">
        <v>2023</v>
      </c>
      <c r="DB8" s="431">
        <v>2024</v>
      </c>
      <c r="DC8" s="431" t="s">
        <v>48</v>
      </c>
      <c r="DD8" s="431">
        <v>2023</v>
      </c>
      <c r="DE8" s="431">
        <v>2024</v>
      </c>
      <c r="DF8" s="431" t="s">
        <v>48</v>
      </c>
      <c r="DG8" s="595"/>
      <c r="DI8" s="594"/>
      <c r="DJ8" s="594"/>
      <c r="DK8" s="594"/>
      <c r="DL8" s="431">
        <v>2023</v>
      </c>
      <c r="DM8" s="431">
        <v>2024</v>
      </c>
      <c r="DN8" s="431" t="s">
        <v>48</v>
      </c>
      <c r="DO8" s="431">
        <v>2023</v>
      </c>
      <c r="DP8" s="431">
        <v>2024</v>
      </c>
      <c r="DQ8" s="431" t="s">
        <v>48</v>
      </c>
      <c r="DR8" s="431">
        <v>2023</v>
      </c>
      <c r="DS8" s="431">
        <v>2024</v>
      </c>
      <c r="DT8" s="431" t="s">
        <v>48</v>
      </c>
      <c r="DU8" s="595"/>
      <c r="DV8" s="431">
        <v>2023</v>
      </c>
      <c r="DW8" s="431">
        <v>2024</v>
      </c>
      <c r="DX8" s="431" t="s">
        <v>48</v>
      </c>
      <c r="DY8" s="431">
        <v>2023</v>
      </c>
      <c r="DZ8" s="431">
        <v>2024</v>
      </c>
      <c r="EA8" s="431" t="s">
        <v>48</v>
      </c>
      <c r="EB8" s="431">
        <v>2023</v>
      </c>
      <c r="EC8" s="431">
        <v>2024</v>
      </c>
      <c r="ED8" s="431" t="s">
        <v>48</v>
      </c>
      <c r="EE8" s="431">
        <v>2023</v>
      </c>
      <c r="EF8" s="431">
        <v>2024</v>
      </c>
      <c r="EG8" s="431" t="s">
        <v>48</v>
      </c>
      <c r="EH8" s="431">
        <v>2023</v>
      </c>
      <c r="EI8" s="431">
        <v>2024</v>
      </c>
      <c r="EJ8" s="431" t="s">
        <v>48</v>
      </c>
      <c r="EK8" s="431">
        <v>2023</v>
      </c>
      <c r="EL8" s="431">
        <v>2024</v>
      </c>
      <c r="EM8" s="431" t="s">
        <v>48</v>
      </c>
      <c r="EN8" s="431">
        <v>2023</v>
      </c>
      <c r="EO8" s="431">
        <v>2024</v>
      </c>
      <c r="EP8" s="431" t="s">
        <v>48</v>
      </c>
      <c r="EQ8" s="431">
        <v>2023</v>
      </c>
      <c r="ER8" s="431">
        <v>2024</v>
      </c>
      <c r="ES8" s="431" t="s">
        <v>48</v>
      </c>
      <c r="ET8" s="431">
        <v>2023</v>
      </c>
      <c r="EU8" s="431">
        <v>2024</v>
      </c>
      <c r="EV8" s="431" t="s">
        <v>48</v>
      </c>
      <c r="EW8" s="431">
        <v>2023</v>
      </c>
      <c r="EX8" s="431">
        <v>2024</v>
      </c>
      <c r="EY8" s="431" t="s">
        <v>48</v>
      </c>
      <c r="FA8" s="594"/>
      <c r="FB8" s="594"/>
      <c r="FC8" s="594"/>
      <c r="FD8" s="431">
        <v>2023</v>
      </c>
      <c r="FE8" s="431">
        <v>2024</v>
      </c>
      <c r="FF8" s="431" t="s">
        <v>48</v>
      </c>
      <c r="FG8" s="431">
        <v>2023</v>
      </c>
      <c r="FH8" s="431">
        <v>2024</v>
      </c>
      <c r="FI8" s="431" t="s">
        <v>48</v>
      </c>
      <c r="FJ8" s="431">
        <v>2023</v>
      </c>
      <c r="FK8" s="431">
        <v>2024</v>
      </c>
      <c r="FL8" s="433" t="s">
        <v>48</v>
      </c>
      <c r="FM8" s="431">
        <v>2023</v>
      </c>
      <c r="FN8" s="431">
        <v>2024</v>
      </c>
      <c r="FO8" s="433" t="s">
        <v>48</v>
      </c>
      <c r="FP8" s="594"/>
      <c r="FQ8" s="595"/>
      <c r="FR8" s="431">
        <v>2023</v>
      </c>
      <c r="FS8" s="431">
        <v>2024</v>
      </c>
      <c r="FT8" s="433" t="s">
        <v>48</v>
      </c>
      <c r="FU8" s="431">
        <v>2023</v>
      </c>
      <c r="FV8" s="431">
        <v>2024</v>
      </c>
      <c r="FW8" s="431" t="s">
        <v>48</v>
      </c>
      <c r="FY8" s="594"/>
      <c r="FZ8" s="594"/>
      <c r="GA8" s="594"/>
      <c r="GB8" s="606"/>
      <c r="GC8" s="594"/>
      <c r="GD8" s="594"/>
      <c r="GE8" s="609"/>
      <c r="GF8" s="609"/>
      <c r="GG8" s="603"/>
      <c r="GH8" s="609"/>
      <c r="GI8" s="609"/>
      <c r="GJ8" s="609"/>
      <c r="GK8" s="612"/>
      <c r="GL8" s="609"/>
      <c r="GM8" s="594"/>
      <c r="GN8" s="594"/>
      <c r="GO8" s="594"/>
      <c r="GP8" s="594"/>
      <c r="GQ8" s="594"/>
      <c r="GR8" s="594"/>
      <c r="GS8" s="594"/>
      <c r="GT8" s="594"/>
      <c r="GU8" s="594"/>
      <c r="GV8" s="594"/>
    </row>
    <row r="9" spans="1:204" s="27" customFormat="1" ht="11.25" customHeight="1" x14ac:dyDescent="0.2">
      <c r="A9" s="440"/>
      <c r="B9" s="440"/>
      <c r="C9" s="440">
        <v>1</v>
      </c>
      <c r="D9" s="440">
        <v>2</v>
      </c>
      <c r="E9" s="440">
        <v>3</v>
      </c>
      <c r="F9" s="440">
        <v>4</v>
      </c>
      <c r="G9" s="440">
        <v>5</v>
      </c>
      <c r="H9" s="440">
        <v>6</v>
      </c>
      <c r="I9" s="440">
        <v>7</v>
      </c>
      <c r="J9" s="440">
        <v>8</v>
      </c>
      <c r="K9" s="440">
        <v>9</v>
      </c>
      <c r="L9" s="440">
        <v>10</v>
      </c>
      <c r="M9" s="440">
        <v>11</v>
      </c>
      <c r="N9" s="440">
        <v>12</v>
      </c>
      <c r="O9" s="440">
        <v>13</v>
      </c>
      <c r="P9" s="440">
        <v>14</v>
      </c>
      <c r="Q9" s="440">
        <v>15</v>
      </c>
      <c r="R9" s="440">
        <v>16</v>
      </c>
      <c r="S9" s="440">
        <v>17</v>
      </c>
      <c r="T9" s="440">
        <v>18</v>
      </c>
      <c r="U9" s="440">
        <v>19</v>
      </c>
      <c r="V9" s="440">
        <v>20</v>
      </c>
      <c r="W9" s="440">
        <v>21</v>
      </c>
      <c r="X9" s="440">
        <v>22</v>
      </c>
      <c r="Y9" s="440">
        <v>23</v>
      </c>
      <c r="Z9" s="440">
        <v>24</v>
      </c>
      <c r="AA9" s="440">
        <v>25</v>
      </c>
      <c r="AB9" s="440">
        <v>26</v>
      </c>
      <c r="AC9" s="440">
        <v>27</v>
      </c>
      <c r="AD9" s="440">
        <v>28</v>
      </c>
      <c r="AE9" s="440">
        <v>29</v>
      </c>
      <c r="AF9" s="440">
        <v>30</v>
      </c>
      <c r="AG9" s="440">
        <v>31</v>
      </c>
      <c r="AH9" s="440">
        <v>32</v>
      </c>
      <c r="AI9" s="440">
        <v>33</v>
      </c>
      <c r="AJ9" s="440">
        <v>34</v>
      </c>
      <c r="AK9" s="26"/>
      <c r="AL9" s="440"/>
      <c r="AM9" s="440"/>
      <c r="AN9" s="440">
        <v>1</v>
      </c>
      <c r="AO9" s="440">
        <v>2</v>
      </c>
      <c r="AP9" s="440">
        <v>3</v>
      </c>
      <c r="AQ9" s="440">
        <v>4</v>
      </c>
      <c r="AR9" s="440">
        <v>5</v>
      </c>
      <c r="AS9" s="440">
        <v>6</v>
      </c>
      <c r="AT9" s="440">
        <v>7</v>
      </c>
      <c r="AU9" s="440">
        <v>8</v>
      </c>
      <c r="AV9" s="440">
        <v>9</v>
      </c>
      <c r="AW9" s="440">
        <v>10</v>
      </c>
      <c r="AX9" s="440">
        <v>11</v>
      </c>
      <c r="AY9" s="440">
        <v>12</v>
      </c>
      <c r="AZ9" s="440">
        <v>13</v>
      </c>
      <c r="BA9" s="440">
        <v>14</v>
      </c>
      <c r="BB9" s="440">
        <v>15</v>
      </c>
      <c r="BC9" s="440">
        <v>16</v>
      </c>
      <c r="BD9" s="440">
        <v>17</v>
      </c>
      <c r="BE9" s="440">
        <v>18</v>
      </c>
      <c r="BF9" s="440">
        <v>19</v>
      </c>
      <c r="BG9" s="440">
        <v>20</v>
      </c>
      <c r="BH9" s="440">
        <v>21</v>
      </c>
      <c r="BI9" s="440">
        <v>22</v>
      </c>
      <c r="BJ9" s="440">
        <v>23</v>
      </c>
      <c r="BK9" s="440">
        <v>24</v>
      </c>
      <c r="BM9" s="440"/>
      <c r="BN9" s="440"/>
      <c r="BO9" s="440">
        <v>1</v>
      </c>
      <c r="BP9" s="440">
        <v>2</v>
      </c>
      <c r="BQ9" s="440">
        <v>3</v>
      </c>
      <c r="BR9" s="440">
        <v>4</v>
      </c>
      <c r="BS9" s="440">
        <v>5</v>
      </c>
      <c r="BT9" s="440">
        <v>6</v>
      </c>
      <c r="BU9" s="440">
        <v>7</v>
      </c>
      <c r="BV9" s="440">
        <v>8</v>
      </c>
      <c r="BW9" s="440">
        <v>9</v>
      </c>
      <c r="BX9" s="440">
        <v>10</v>
      </c>
      <c r="BY9" s="440">
        <v>11</v>
      </c>
      <c r="BZ9" s="440">
        <v>12</v>
      </c>
      <c r="CA9" s="440">
        <v>13</v>
      </c>
      <c r="CB9" s="440">
        <v>14</v>
      </c>
      <c r="CC9" s="440">
        <v>15</v>
      </c>
      <c r="CD9" s="440">
        <v>16</v>
      </c>
      <c r="CF9" s="440"/>
      <c r="CG9" s="440"/>
      <c r="CH9" s="440">
        <v>1</v>
      </c>
      <c r="CI9" s="440">
        <v>2</v>
      </c>
      <c r="CJ9" s="440">
        <v>3</v>
      </c>
      <c r="CK9" s="440">
        <v>4</v>
      </c>
      <c r="CL9" s="440">
        <v>5</v>
      </c>
      <c r="CM9" s="440">
        <v>6</v>
      </c>
      <c r="CN9" s="440">
        <v>7</v>
      </c>
      <c r="CO9" s="440">
        <v>8</v>
      </c>
      <c r="CP9" s="440">
        <v>9</v>
      </c>
      <c r="CQ9" s="440">
        <v>10</v>
      </c>
      <c r="CR9" s="440">
        <v>11</v>
      </c>
      <c r="CS9" s="440">
        <v>12</v>
      </c>
      <c r="CT9" s="440">
        <v>13</v>
      </c>
      <c r="CU9" s="440">
        <v>14</v>
      </c>
      <c r="CV9" s="440">
        <v>15</v>
      </c>
      <c r="CW9" s="440">
        <v>16</v>
      </c>
      <c r="CX9" s="440">
        <v>17</v>
      </c>
      <c r="CY9" s="440">
        <v>18</v>
      </c>
      <c r="CZ9" s="440">
        <v>19</v>
      </c>
      <c r="DA9" s="440">
        <v>20</v>
      </c>
      <c r="DB9" s="440">
        <v>21</v>
      </c>
      <c r="DC9" s="440">
        <v>22</v>
      </c>
      <c r="DD9" s="440">
        <v>23</v>
      </c>
      <c r="DE9" s="440">
        <v>24</v>
      </c>
      <c r="DF9" s="440">
        <v>25</v>
      </c>
      <c r="DG9" s="440">
        <v>26</v>
      </c>
      <c r="DI9" s="440"/>
      <c r="DJ9" s="440"/>
      <c r="DK9" s="440">
        <v>1</v>
      </c>
      <c r="DL9" s="440">
        <v>2</v>
      </c>
      <c r="DM9" s="440">
        <v>3</v>
      </c>
      <c r="DN9" s="440">
        <v>4</v>
      </c>
      <c r="DO9" s="440">
        <v>5</v>
      </c>
      <c r="DP9" s="440">
        <v>6</v>
      </c>
      <c r="DQ9" s="440">
        <v>7</v>
      </c>
      <c r="DR9" s="440">
        <v>8</v>
      </c>
      <c r="DS9" s="440">
        <v>9</v>
      </c>
      <c r="DT9" s="440">
        <v>10</v>
      </c>
      <c r="DU9" s="440">
        <v>11</v>
      </c>
      <c r="DV9" s="440">
        <v>12</v>
      </c>
      <c r="DW9" s="440">
        <v>13</v>
      </c>
      <c r="DX9" s="440">
        <v>14</v>
      </c>
      <c r="DY9" s="440">
        <v>15</v>
      </c>
      <c r="DZ9" s="440">
        <v>16</v>
      </c>
      <c r="EA9" s="440">
        <v>17</v>
      </c>
      <c r="EB9" s="440">
        <v>18</v>
      </c>
      <c r="EC9" s="440">
        <v>19</v>
      </c>
      <c r="ED9" s="440">
        <v>20</v>
      </c>
      <c r="EE9" s="440">
        <v>21</v>
      </c>
      <c r="EF9" s="440">
        <v>22</v>
      </c>
      <c r="EG9" s="440">
        <v>23</v>
      </c>
      <c r="EH9" s="440">
        <v>24</v>
      </c>
      <c r="EI9" s="440">
        <v>25</v>
      </c>
      <c r="EJ9" s="440">
        <v>26</v>
      </c>
      <c r="EK9" s="440">
        <v>27</v>
      </c>
      <c r="EL9" s="440">
        <v>28</v>
      </c>
      <c r="EM9" s="440">
        <v>29</v>
      </c>
      <c r="EN9" s="440">
        <v>30</v>
      </c>
      <c r="EO9" s="440">
        <v>31</v>
      </c>
      <c r="EP9" s="440">
        <v>32</v>
      </c>
      <c r="EQ9" s="440">
        <v>33</v>
      </c>
      <c r="ER9" s="440">
        <v>34</v>
      </c>
      <c r="ES9" s="440">
        <v>35</v>
      </c>
      <c r="ET9" s="440">
        <v>36</v>
      </c>
      <c r="EU9" s="440">
        <v>37</v>
      </c>
      <c r="EV9" s="440">
        <v>38</v>
      </c>
      <c r="EW9" s="440">
        <v>39</v>
      </c>
      <c r="EX9" s="440">
        <v>40</v>
      </c>
      <c r="EY9" s="440">
        <v>41</v>
      </c>
      <c r="FA9" s="440"/>
      <c r="FB9" s="440"/>
      <c r="FC9" s="440">
        <v>1</v>
      </c>
      <c r="FD9" s="440">
        <v>2</v>
      </c>
      <c r="FE9" s="440">
        <v>3</v>
      </c>
      <c r="FF9" s="440">
        <v>4</v>
      </c>
      <c r="FG9" s="440">
        <v>5</v>
      </c>
      <c r="FH9" s="440">
        <v>6</v>
      </c>
      <c r="FI9" s="440">
        <v>7</v>
      </c>
      <c r="FJ9" s="440">
        <v>8</v>
      </c>
      <c r="FK9" s="440">
        <v>9</v>
      </c>
      <c r="FL9" s="440">
        <v>10</v>
      </c>
      <c r="FM9" s="440">
        <v>11</v>
      </c>
      <c r="FN9" s="440">
        <v>12</v>
      </c>
      <c r="FO9" s="440">
        <v>13</v>
      </c>
      <c r="FP9" s="440">
        <v>14</v>
      </c>
      <c r="FQ9" s="440">
        <v>15</v>
      </c>
      <c r="FR9" s="440">
        <v>16</v>
      </c>
      <c r="FS9" s="440">
        <v>17</v>
      </c>
      <c r="FT9" s="440">
        <v>18</v>
      </c>
      <c r="FU9" s="440">
        <v>19</v>
      </c>
      <c r="FV9" s="440">
        <v>20</v>
      </c>
      <c r="FW9" s="440">
        <v>21</v>
      </c>
      <c r="FY9" s="440"/>
      <c r="FZ9" s="440"/>
      <c r="GA9" s="440">
        <v>1</v>
      </c>
      <c r="GB9" s="440">
        <v>2</v>
      </c>
      <c r="GC9" s="440">
        <v>3</v>
      </c>
      <c r="GD9" s="440">
        <v>4</v>
      </c>
      <c r="GE9" s="440">
        <v>5</v>
      </c>
      <c r="GF9" s="440">
        <v>6</v>
      </c>
      <c r="GG9" s="440">
        <v>7</v>
      </c>
      <c r="GH9" s="440">
        <v>8</v>
      </c>
      <c r="GI9" s="440">
        <v>9</v>
      </c>
      <c r="GJ9" s="440">
        <v>10</v>
      </c>
      <c r="GK9" s="440">
        <v>11</v>
      </c>
      <c r="GL9" s="440">
        <v>12</v>
      </c>
      <c r="GM9" s="440">
        <v>13</v>
      </c>
      <c r="GN9" s="440">
        <v>14</v>
      </c>
      <c r="GO9" s="440">
        <v>15</v>
      </c>
      <c r="GP9" s="440">
        <v>16</v>
      </c>
      <c r="GQ9" s="440">
        <v>17</v>
      </c>
      <c r="GR9" s="440">
        <v>18</v>
      </c>
      <c r="GS9" s="440">
        <v>19</v>
      </c>
      <c r="GT9" s="440">
        <v>20</v>
      </c>
      <c r="GU9" s="440">
        <v>21</v>
      </c>
      <c r="GV9" s="440">
        <v>22</v>
      </c>
    </row>
    <row r="10" spans="1:204" s="22" customFormat="1" x14ac:dyDescent="0.2">
      <c r="A10" s="28">
        <v>1</v>
      </c>
      <c r="B10" s="28" t="s">
        <v>2</v>
      </c>
      <c r="C10" s="70" t="s">
        <v>21</v>
      </c>
      <c r="D10" s="44">
        <f>E10+F10</f>
        <v>8</v>
      </c>
      <c r="E10" s="28"/>
      <c r="F10" s="28">
        <v>8</v>
      </c>
      <c r="G10" s="44">
        <f>H10+I10</f>
        <v>8</v>
      </c>
      <c r="H10" s="28"/>
      <c r="I10" s="28">
        <v>8</v>
      </c>
      <c r="J10" s="28">
        <v>8</v>
      </c>
      <c r="K10" s="28">
        <v>8</v>
      </c>
      <c r="L10" s="28"/>
      <c r="M10" s="28"/>
      <c r="N10" s="44">
        <f>M10-L10</f>
        <v>0</v>
      </c>
      <c r="O10" s="28"/>
      <c r="P10" s="28"/>
      <c r="Q10" s="44">
        <f>P10-O10</f>
        <v>0</v>
      </c>
      <c r="R10" s="127">
        <f>ROUND((L10+O10)/D10*100,1)</f>
        <v>0</v>
      </c>
      <c r="S10" s="127">
        <f>ROUND((M10+P10)/G10*100,1)</f>
        <v>0</v>
      </c>
      <c r="T10" s="28">
        <v>1</v>
      </c>
      <c r="U10" s="28">
        <v>1</v>
      </c>
      <c r="V10" s="28"/>
      <c r="W10" s="28"/>
      <c r="X10" s="44">
        <f>W10-V10</f>
        <v>0</v>
      </c>
      <c r="Y10" s="44">
        <v>7</v>
      </c>
      <c r="Z10" s="44">
        <v>7</v>
      </c>
      <c r="AA10" s="44">
        <f>Z10-Y10</f>
        <v>0</v>
      </c>
      <c r="AB10" s="28">
        <v>3</v>
      </c>
      <c r="AC10" s="28">
        <v>3</v>
      </c>
      <c r="AD10" s="44">
        <f>AC10-AB10</f>
        <v>0</v>
      </c>
      <c r="AE10" s="44">
        <v>1</v>
      </c>
      <c r="AF10" s="44">
        <v>1</v>
      </c>
      <c r="AG10" s="44">
        <f>AF10-AE10</f>
        <v>0</v>
      </c>
      <c r="AH10" s="28"/>
      <c r="AI10" s="28"/>
      <c r="AJ10" s="44">
        <f>AI10-AH10</f>
        <v>0</v>
      </c>
      <c r="AK10" s="24"/>
      <c r="AL10" s="28">
        <v>1</v>
      </c>
      <c r="AM10" s="28" t="s">
        <v>2</v>
      </c>
      <c r="AN10" s="70" t="s">
        <v>21</v>
      </c>
      <c r="AO10" s="141">
        <v>2</v>
      </c>
      <c r="AP10" s="141">
        <v>2</v>
      </c>
      <c r="AQ10" s="44">
        <f>AP10-AO10</f>
        <v>0</v>
      </c>
      <c r="AR10" s="45">
        <v>2</v>
      </c>
      <c r="AS10" s="45">
        <v>2</v>
      </c>
      <c r="AT10" s="44">
        <f>AS10-AR10</f>
        <v>0</v>
      </c>
      <c r="AU10" s="127">
        <f t="shared" ref="AU10:AU34" si="0">ROUND(AO10/D10*100,1)</f>
        <v>25</v>
      </c>
      <c r="AV10" s="127">
        <f t="shared" ref="AV10:AV34" si="1">ROUND(AP10/G10*100,1)</f>
        <v>25</v>
      </c>
      <c r="AW10" s="78">
        <v>2</v>
      </c>
      <c r="AX10" s="78">
        <v>2</v>
      </c>
      <c r="AY10" s="44">
        <f>AX10-AW10</f>
        <v>0</v>
      </c>
      <c r="AZ10" s="28">
        <v>2</v>
      </c>
      <c r="BA10" s="28">
        <v>2</v>
      </c>
      <c r="BB10" s="44">
        <f>BA10-AZ10</f>
        <v>0</v>
      </c>
      <c r="BC10" s="215">
        <v>2</v>
      </c>
      <c r="BD10" s="215">
        <v>2</v>
      </c>
      <c r="BE10" s="44">
        <f>BD10-BC10</f>
        <v>0</v>
      </c>
      <c r="BF10" s="152">
        <v>21.074999999999999</v>
      </c>
      <c r="BG10" s="152">
        <v>23.571000000000002</v>
      </c>
      <c r="BH10" s="151">
        <f>BG10-BF10</f>
        <v>2.4960000000000022</v>
      </c>
      <c r="BI10" s="152">
        <v>21.074999999999999</v>
      </c>
      <c r="BJ10" s="152">
        <v>23.571000000000002</v>
      </c>
      <c r="BK10" s="151">
        <f>BJ10-BI10</f>
        <v>2.4960000000000022</v>
      </c>
      <c r="BM10" s="28">
        <v>1</v>
      </c>
      <c r="BN10" s="28" t="s">
        <v>2</v>
      </c>
      <c r="BO10" s="70" t="s">
        <v>21</v>
      </c>
      <c r="BP10" s="127">
        <f>BQ10+BR10</f>
        <v>7.4</v>
      </c>
      <c r="BQ10" s="82"/>
      <c r="BR10" s="30">
        <v>7.4</v>
      </c>
      <c r="BS10" s="127">
        <f>BT10+BU10</f>
        <v>7.2</v>
      </c>
      <c r="BT10" s="82"/>
      <c r="BU10" s="30">
        <v>7.2</v>
      </c>
      <c r="BV10" s="451">
        <f t="shared" ref="BV10:BV30" si="2">ROUND(BP10/D10,2)</f>
        <v>0.93</v>
      </c>
      <c r="BW10" s="451"/>
      <c r="BX10" s="451">
        <f t="shared" ref="BX10:BX30" si="3">ROUND(BR10/F10,2)</f>
        <v>0.93</v>
      </c>
      <c r="BY10" s="451">
        <f t="shared" ref="BY10:BY30" si="4">ROUND(BS10/G10,2)</f>
        <v>0.9</v>
      </c>
      <c r="BZ10" s="451"/>
      <c r="CA10" s="451">
        <f t="shared" ref="CA10:CA30" si="5">ROUND(BU10/I10,2)</f>
        <v>0.9</v>
      </c>
      <c r="CB10" s="451">
        <f>BY10-BV10</f>
        <v>-3.0000000000000027E-2</v>
      </c>
      <c r="CC10" s="451">
        <f>BZ10-BW10</f>
        <v>0</v>
      </c>
      <c r="CD10" s="451">
        <f>CA10-BX10</f>
        <v>-3.0000000000000027E-2</v>
      </c>
      <c r="CF10" s="28">
        <v>1</v>
      </c>
      <c r="CG10" s="28" t="s">
        <v>2</v>
      </c>
      <c r="CH10" s="70" t="s">
        <v>21</v>
      </c>
      <c r="CI10" s="151">
        <f>CL10+CO10</f>
        <v>68.562999999999988</v>
      </c>
      <c r="CJ10" s="151">
        <f>CM10+CP10</f>
        <v>68.301999999999978</v>
      </c>
      <c r="CK10" s="151">
        <f>CJ10-CI10</f>
        <v>-0.26100000000000989</v>
      </c>
      <c r="CL10" s="119"/>
      <c r="CM10" s="119"/>
      <c r="CN10" s="151">
        <f>CM10-CL10</f>
        <v>0</v>
      </c>
      <c r="CO10" s="119">
        <v>68.562999999999988</v>
      </c>
      <c r="CP10" s="119">
        <v>68.301999999999978</v>
      </c>
      <c r="CQ10" s="151">
        <f>CP10-CO10</f>
        <v>-0.26100000000000989</v>
      </c>
      <c r="CR10" s="151">
        <f>CU10+CX10</f>
        <v>2.6059999999999999</v>
      </c>
      <c r="CS10" s="151">
        <f>CV10+CY10</f>
        <v>2.2370000000000001</v>
      </c>
      <c r="CT10" s="151">
        <f>CS10-CR10</f>
        <v>-0.36899999999999977</v>
      </c>
      <c r="CU10" s="119"/>
      <c r="CV10" s="119"/>
      <c r="CW10" s="151">
        <f>CV10-CU10</f>
        <v>0</v>
      </c>
      <c r="CX10" s="119">
        <v>2.6059999999999999</v>
      </c>
      <c r="CY10" s="119">
        <v>2.2370000000000001</v>
      </c>
      <c r="CZ10" s="151">
        <f>CY10-CX10</f>
        <v>-0.36899999999999977</v>
      </c>
      <c r="DA10" s="121">
        <f t="shared" ref="DA10:DA30" si="6">ROUND(CR10*1000/BP10,0)</f>
        <v>352</v>
      </c>
      <c r="DB10" s="121">
        <f t="shared" ref="DB10:DB30" si="7">ROUND(CS10*1000/BS10,0)</f>
        <v>311</v>
      </c>
      <c r="DC10" s="121">
        <f>DB10-DA10</f>
        <v>-41</v>
      </c>
      <c r="DD10" s="127">
        <f t="shared" ref="DD10:DD30" si="8">ROUND(CI10/BP10,1)</f>
        <v>9.3000000000000007</v>
      </c>
      <c r="DE10" s="127">
        <f t="shared" ref="DE10:DE30" si="9">ROUND(CJ10/BS10,1)</f>
        <v>9.5</v>
      </c>
      <c r="DF10" s="127">
        <f>DE10-DD10</f>
        <v>0.19999999999999929</v>
      </c>
      <c r="DG10" s="452">
        <v>9</v>
      </c>
      <c r="DI10" s="28">
        <v>1</v>
      </c>
      <c r="DJ10" s="28" t="s">
        <v>2</v>
      </c>
      <c r="DK10" s="70" t="s">
        <v>21</v>
      </c>
      <c r="DL10" s="119">
        <v>2.3530000000000002</v>
      </c>
      <c r="DM10" s="119">
        <v>2.1579999999999999</v>
      </c>
      <c r="DN10" s="151">
        <f>DM10-DL10</f>
        <v>-0.19500000000000028</v>
      </c>
      <c r="DO10" s="151">
        <v>2.3439999999999999</v>
      </c>
      <c r="DP10" s="151">
        <v>2.153</v>
      </c>
      <c r="DQ10" s="151">
        <f>DP10-DO10</f>
        <v>-0.19099999999999984</v>
      </c>
      <c r="DR10" s="127">
        <f t="shared" ref="DR10:DR30" si="10">ROUND(DL10/BP10*100,1)</f>
        <v>31.8</v>
      </c>
      <c r="DS10" s="127">
        <f t="shared" ref="DS10:DS30" si="11">ROUND(DM10/BS10*100,1)</f>
        <v>30</v>
      </c>
      <c r="DT10" s="127">
        <f>DS10-DR10</f>
        <v>-1.8000000000000007</v>
      </c>
      <c r="DU10" s="453">
        <v>17</v>
      </c>
      <c r="DV10" s="277">
        <v>42.162999999999997</v>
      </c>
      <c r="DW10" s="277">
        <v>48.538999999999994</v>
      </c>
      <c r="DX10" s="151">
        <f t="shared" ref="DX10:DX34" si="12">DW10-DV10</f>
        <v>6.3759999999999977</v>
      </c>
      <c r="DY10" s="152">
        <v>41.080999999999996</v>
      </c>
      <c r="DZ10" s="152">
        <v>48.44</v>
      </c>
      <c r="EA10" s="151">
        <f>DZ10-DY10</f>
        <v>7.3590000000000018</v>
      </c>
      <c r="EB10" s="151">
        <v>2.5590000000000002</v>
      </c>
      <c r="EC10" s="151">
        <v>3.9609999999999999</v>
      </c>
      <c r="ED10" s="151">
        <f>EC10-EB10</f>
        <v>1.4019999999999997</v>
      </c>
      <c r="EE10" s="127">
        <f>ROUND(CI10/DL10,1)</f>
        <v>29.1</v>
      </c>
      <c r="EF10" s="127">
        <f>ROUND(CJ10/DM10,1)</f>
        <v>31.7</v>
      </c>
      <c r="EG10" s="127">
        <f>EF10-EE10</f>
        <v>2.5999999999999979</v>
      </c>
      <c r="EH10" s="45">
        <v>377</v>
      </c>
      <c r="EI10" s="45">
        <v>386</v>
      </c>
      <c r="EJ10" s="45">
        <f>EI10-EH10</f>
        <v>9</v>
      </c>
      <c r="EK10" s="152">
        <v>103.81899999999999</v>
      </c>
      <c r="EL10" s="152">
        <v>95.594999999999999</v>
      </c>
      <c r="EM10" s="151">
        <f>EL10-EK10</f>
        <v>-8.2239999999999895</v>
      </c>
      <c r="EN10" s="127">
        <f>ROUND(EK10/DL10,1)</f>
        <v>44.1</v>
      </c>
      <c r="EO10" s="127">
        <f>ROUND(EL10/DM10,1)</f>
        <v>44.3</v>
      </c>
      <c r="EP10" s="127">
        <f>EO10-EN10</f>
        <v>0.19999999999999574</v>
      </c>
      <c r="EQ10" s="127">
        <f>ROUND(EK10/CI10,1)</f>
        <v>1.5</v>
      </c>
      <c r="ER10" s="127">
        <f>ROUND(EL10/CJ10,1)</f>
        <v>1.4</v>
      </c>
      <c r="ES10" s="127">
        <f>ER10-EQ10</f>
        <v>-0.10000000000000009</v>
      </c>
      <c r="ET10" s="119">
        <v>1.2680000000000002</v>
      </c>
      <c r="EU10" s="119">
        <v>1.2769999999999999</v>
      </c>
      <c r="EV10" s="151">
        <f>EU10-ET10</f>
        <v>8.9999999999996749E-3</v>
      </c>
      <c r="EW10" s="119">
        <v>6.0000000000000001E-3</v>
      </c>
      <c r="EX10" s="119"/>
      <c r="EY10" s="151">
        <f>EX10-EW10</f>
        <v>-6.0000000000000001E-3</v>
      </c>
      <c r="FA10" s="28">
        <v>1</v>
      </c>
      <c r="FB10" s="28" t="s">
        <v>2</v>
      </c>
      <c r="FC10" s="70" t="s">
        <v>21</v>
      </c>
      <c r="FD10" s="67">
        <v>18</v>
      </c>
      <c r="FE10" s="67">
        <v>18</v>
      </c>
      <c r="FF10" s="44">
        <f>FE10-FD10</f>
        <v>0</v>
      </c>
      <c r="FG10" s="67">
        <v>11</v>
      </c>
      <c r="FH10" s="67">
        <v>10</v>
      </c>
      <c r="FI10" s="44">
        <f>FH10-FG10</f>
        <v>-1</v>
      </c>
      <c r="FJ10" s="67">
        <v>4</v>
      </c>
      <c r="FK10" s="67">
        <v>3</v>
      </c>
      <c r="FL10" s="44">
        <f>FK10-FJ10</f>
        <v>-1</v>
      </c>
      <c r="FM10" s="67">
        <v>5</v>
      </c>
      <c r="FN10" s="67">
        <v>6</v>
      </c>
      <c r="FO10" s="44">
        <f>FN10-FM10</f>
        <v>1</v>
      </c>
      <c r="FP10" s="127">
        <f>ROUND((FK10+FN10)/FH10*100,1)</f>
        <v>90</v>
      </c>
      <c r="FQ10" s="452">
        <v>8</v>
      </c>
      <c r="FR10" s="45">
        <f t="shared" ref="FR10:FR34" si="13">ROUND(DL10*1000/FG10,0)</f>
        <v>214</v>
      </c>
      <c r="FS10" s="45">
        <f t="shared" ref="FS10:FS34" si="14">ROUND(DM10*1000/FH10,0)</f>
        <v>216</v>
      </c>
      <c r="FT10" s="44">
        <f t="shared" ref="FT10:FT34" si="15">FS10-FR10</f>
        <v>2</v>
      </c>
      <c r="FU10" s="127">
        <f>ROUND(EK10/FG10,1)</f>
        <v>9.4</v>
      </c>
      <c r="FV10" s="127">
        <f>ROUND(EL10/FH10,1)</f>
        <v>9.6</v>
      </c>
      <c r="FW10" s="127">
        <f t="shared" ref="FW10:FW34" si="16">FV10-FU10</f>
        <v>0.19999999999999929</v>
      </c>
      <c r="FX10" s="153"/>
      <c r="FY10" s="28">
        <v>1</v>
      </c>
      <c r="FZ10" s="28" t="s">
        <v>2</v>
      </c>
      <c r="GA10" s="70" t="s">
        <v>21</v>
      </c>
      <c r="GB10" s="383">
        <f>GE10+GF10+GG10</f>
        <v>20427.800000000003</v>
      </c>
      <c r="GC10" s="381">
        <f t="shared" ref="GC10:GC34" si="17">ROUND(GB10/G10,0)</f>
        <v>2553</v>
      </c>
      <c r="GD10" s="453">
        <v>10</v>
      </c>
      <c r="GE10" s="342">
        <v>9352.1</v>
      </c>
      <c r="GF10" s="81">
        <v>11075.7</v>
      </c>
      <c r="GG10" s="342"/>
      <c r="GH10" s="342"/>
      <c r="GI10" s="343"/>
      <c r="GJ10" s="127">
        <f>ROUND((GE10+GF10)/GB10*100,1)</f>
        <v>100</v>
      </c>
      <c r="GK10" s="345">
        <v>20194.400000000001</v>
      </c>
      <c r="GL10" s="342">
        <v>18125.7</v>
      </c>
      <c r="GM10" s="342"/>
      <c r="GN10" s="342">
        <v>417.7</v>
      </c>
      <c r="GO10" s="342"/>
      <c r="GP10" s="342">
        <v>243.5</v>
      </c>
      <c r="GQ10" s="342">
        <v>30.1</v>
      </c>
      <c r="GR10" s="342"/>
      <c r="GS10" s="454">
        <f t="shared" ref="GS10:GS30" si="18">ROUND(GB10/BS10,0)</f>
        <v>2837</v>
      </c>
      <c r="GT10" s="455">
        <v>6</v>
      </c>
      <c r="GU10" s="456">
        <f t="shared" ref="GU10:GU34" si="19">ROUND(GB10/DM10,0)</f>
        <v>9466</v>
      </c>
      <c r="GV10" s="455">
        <v>2</v>
      </c>
    </row>
    <row r="11" spans="1:204" s="22" customFormat="1" x14ac:dyDescent="0.2">
      <c r="A11" s="28">
        <v>2</v>
      </c>
      <c r="B11" s="28" t="s">
        <v>202</v>
      </c>
      <c r="C11" s="70" t="s">
        <v>22</v>
      </c>
      <c r="D11" s="44">
        <f t="shared" ref="D11:D32" si="20">E11+F11</f>
        <v>20</v>
      </c>
      <c r="E11" s="28">
        <v>6</v>
      </c>
      <c r="F11" s="28">
        <v>14</v>
      </c>
      <c r="G11" s="44">
        <f t="shared" ref="G11:G29" si="21">H11+I11</f>
        <v>20</v>
      </c>
      <c r="H11" s="28">
        <v>6</v>
      </c>
      <c r="I11" s="28">
        <v>14</v>
      </c>
      <c r="J11" s="28">
        <v>20</v>
      </c>
      <c r="K11" s="28">
        <v>20</v>
      </c>
      <c r="L11" s="28"/>
      <c r="M11" s="28"/>
      <c r="N11" s="44">
        <f t="shared" ref="N11:N34" si="22">M11-L11</f>
        <v>0</v>
      </c>
      <c r="O11" s="28"/>
      <c r="P11" s="28"/>
      <c r="Q11" s="44">
        <f t="shared" ref="Q11:Q34" si="23">P11-O11</f>
        <v>0</v>
      </c>
      <c r="R11" s="127">
        <f t="shared" ref="R11:R33" si="24">ROUND((L11+O11)/D11*100,1)</f>
        <v>0</v>
      </c>
      <c r="S11" s="127">
        <f t="shared" ref="S11:S33" si="25">ROUND((M11+P11)/G11*100,1)</f>
        <v>0</v>
      </c>
      <c r="T11" s="28">
        <v>1</v>
      </c>
      <c r="U11" s="28">
        <v>1</v>
      </c>
      <c r="V11" s="69">
        <v>3</v>
      </c>
      <c r="W11" s="69">
        <v>3</v>
      </c>
      <c r="X11" s="44">
        <f t="shared" ref="X11:X34" si="26">W11-V11</f>
        <v>0</v>
      </c>
      <c r="Y11" s="44">
        <v>20</v>
      </c>
      <c r="Z11" s="44">
        <v>20</v>
      </c>
      <c r="AA11" s="44">
        <f t="shared" ref="AA11:AA34" si="27">Z11-Y11</f>
        <v>0</v>
      </c>
      <c r="AB11" s="28">
        <v>18</v>
      </c>
      <c r="AC11" s="28">
        <v>18</v>
      </c>
      <c r="AD11" s="44">
        <f t="shared" ref="AD11:AD34" si="28">AC11-AB11</f>
        <v>0</v>
      </c>
      <c r="AE11" s="44">
        <v>18</v>
      </c>
      <c r="AF11" s="44">
        <v>18</v>
      </c>
      <c r="AG11" s="44">
        <f t="shared" ref="AG11:AG29" si="29">AF11-AE11</f>
        <v>0</v>
      </c>
      <c r="AH11" s="28">
        <v>3</v>
      </c>
      <c r="AI11" s="28">
        <v>3</v>
      </c>
      <c r="AJ11" s="44">
        <f t="shared" ref="AJ11:AJ34" si="30">AI11-AH11</f>
        <v>0</v>
      </c>
      <c r="AK11" s="24"/>
      <c r="AL11" s="28">
        <v>2</v>
      </c>
      <c r="AM11" s="28" t="s">
        <v>202</v>
      </c>
      <c r="AN11" s="70" t="s">
        <v>22</v>
      </c>
      <c r="AO11" s="141">
        <v>18</v>
      </c>
      <c r="AP11" s="141">
        <v>18</v>
      </c>
      <c r="AQ11" s="44">
        <f t="shared" ref="AQ11:AQ34" si="31">AP11-AO11</f>
        <v>0</v>
      </c>
      <c r="AR11" s="45">
        <v>18</v>
      </c>
      <c r="AS11" s="45">
        <v>18</v>
      </c>
      <c r="AT11" s="44">
        <f t="shared" ref="AT11:AT34" si="32">AS11-AR11</f>
        <v>0</v>
      </c>
      <c r="AU11" s="127">
        <f t="shared" si="0"/>
        <v>90</v>
      </c>
      <c r="AV11" s="127">
        <f t="shared" si="1"/>
        <v>90</v>
      </c>
      <c r="AW11" s="79">
        <v>18</v>
      </c>
      <c r="AX11" s="79">
        <v>18</v>
      </c>
      <c r="AY11" s="44">
        <f t="shared" ref="AY11:AY34" si="33">AX11-AW11</f>
        <v>0</v>
      </c>
      <c r="AZ11" s="69">
        <v>1</v>
      </c>
      <c r="BA11" s="69">
        <v>1</v>
      </c>
      <c r="BB11" s="44">
        <f t="shared" ref="BB11:BB34" si="34">BA11-AZ11</f>
        <v>0</v>
      </c>
      <c r="BC11" s="69">
        <v>1</v>
      </c>
      <c r="BD11" s="69">
        <v>1</v>
      </c>
      <c r="BE11" s="44">
        <f t="shared" ref="BE11:BE34" si="35">BD11-BC11</f>
        <v>0</v>
      </c>
      <c r="BF11" s="152">
        <v>102.496</v>
      </c>
      <c r="BG11" s="152">
        <v>107.52800000000001</v>
      </c>
      <c r="BH11" s="151">
        <f t="shared" ref="BH11:BH34" si="36">BG11-BF11</f>
        <v>5.0320000000000107</v>
      </c>
      <c r="BI11" s="152">
        <v>102.496</v>
      </c>
      <c r="BJ11" s="152">
        <v>107.52800000000001</v>
      </c>
      <c r="BK11" s="151">
        <f t="shared" ref="BK11:BK34" si="37">BJ11-BI11</f>
        <v>5.0320000000000107</v>
      </c>
      <c r="BM11" s="28">
        <v>2</v>
      </c>
      <c r="BN11" s="28" t="s">
        <v>202</v>
      </c>
      <c r="BO11" s="70" t="s">
        <v>22</v>
      </c>
      <c r="BP11" s="127">
        <f t="shared" ref="BP11:BP29" si="38">BQ11+BR11</f>
        <v>33.5</v>
      </c>
      <c r="BQ11" s="30">
        <v>24.7</v>
      </c>
      <c r="BR11" s="30">
        <v>8.8000000000000007</v>
      </c>
      <c r="BS11" s="127">
        <f t="shared" ref="BS11:BS28" si="39">BT11+BU11</f>
        <v>33.4</v>
      </c>
      <c r="BT11" s="30">
        <v>24.7</v>
      </c>
      <c r="BU11" s="30">
        <v>8.6999999999999993</v>
      </c>
      <c r="BV11" s="451">
        <f t="shared" si="2"/>
        <v>1.68</v>
      </c>
      <c r="BW11" s="451">
        <f t="shared" ref="BW11:BW30" si="40">ROUND(BQ11/E11,2)</f>
        <v>4.12</v>
      </c>
      <c r="BX11" s="451">
        <f t="shared" si="3"/>
        <v>0.63</v>
      </c>
      <c r="BY11" s="451">
        <f t="shared" si="4"/>
        <v>1.67</v>
      </c>
      <c r="BZ11" s="451">
        <f t="shared" ref="BZ11:BZ30" si="41">ROUND(BT11/H11,2)</f>
        <v>4.12</v>
      </c>
      <c r="CA11" s="451">
        <f t="shared" si="5"/>
        <v>0.62</v>
      </c>
      <c r="CB11" s="451">
        <f t="shared" ref="CB11:CB30" si="42">BY11-BV11</f>
        <v>-1.0000000000000009E-2</v>
      </c>
      <c r="CC11" s="451">
        <f t="shared" ref="CC11:CC30" si="43">BZ11-BW11</f>
        <v>0</v>
      </c>
      <c r="CD11" s="451">
        <f t="shared" ref="CD11:CD30" si="44">CA11-BX11</f>
        <v>-1.0000000000000009E-2</v>
      </c>
      <c r="CF11" s="28">
        <v>2</v>
      </c>
      <c r="CG11" s="28" t="s">
        <v>202</v>
      </c>
      <c r="CH11" s="70" t="s">
        <v>22</v>
      </c>
      <c r="CI11" s="151">
        <f t="shared" ref="CI11:CI29" si="45">CL11+CO11</f>
        <v>211.05600000000004</v>
      </c>
      <c r="CJ11" s="151">
        <f t="shared" ref="CJ11:CJ17" si="46">CM11+CP11</f>
        <v>212.947</v>
      </c>
      <c r="CK11" s="151">
        <f t="shared" ref="CK11:CK34" si="47">CJ11-CI11</f>
        <v>1.8909999999999627</v>
      </c>
      <c r="CL11" s="119">
        <v>88.799000000000007</v>
      </c>
      <c r="CM11" s="119">
        <v>91.152000000000015</v>
      </c>
      <c r="CN11" s="151">
        <f t="shared" ref="CN11:CN34" si="48">CM11-CL11</f>
        <v>2.3530000000000086</v>
      </c>
      <c r="CO11" s="119">
        <v>122.25700000000002</v>
      </c>
      <c r="CP11" s="119">
        <v>121.79499999999997</v>
      </c>
      <c r="CQ11" s="151">
        <f t="shared" ref="CQ11:CQ34" si="49">CP11-CO11</f>
        <v>-0.46200000000004593</v>
      </c>
      <c r="CR11" s="151">
        <f t="shared" ref="CR11:CR29" si="50">CU11+CX11</f>
        <v>3.3460000000000001</v>
      </c>
      <c r="CS11" s="151">
        <f t="shared" ref="CS11:CS17" si="51">CV11+CY11</f>
        <v>8.9589999999999996</v>
      </c>
      <c r="CT11" s="151">
        <f t="shared" ref="CT11:CT34" si="52">CS11-CR11</f>
        <v>5.6129999999999995</v>
      </c>
      <c r="CU11" s="119">
        <v>1.839</v>
      </c>
      <c r="CV11" s="119">
        <v>7.3970000000000002</v>
      </c>
      <c r="CW11" s="151">
        <f t="shared" ref="CW11:CW34" si="53">CV11-CU11</f>
        <v>5.5579999999999998</v>
      </c>
      <c r="CX11" s="119">
        <v>1.5069999999999999</v>
      </c>
      <c r="CY11" s="119">
        <v>1.5620000000000001</v>
      </c>
      <c r="CZ11" s="151">
        <f t="shared" ref="CZ11:CZ34" si="54">CY11-CX11</f>
        <v>5.500000000000016E-2</v>
      </c>
      <c r="DA11" s="121">
        <f t="shared" si="6"/>
        <v>100</v>
      </c>
      <c r="DB11" s="121">
        <f t="shared" si="7"/>
        <v>268</v>
      </c>
      <c r="DC11" s="121">
        <f t="shared" ref="DC11:DC30" si="55">DB11-DA11</f>
        <v>168</v>
      </c>
      <c r="DD11" s="127">
        <f t="shared" si="8"/>
        <v>6.3</v>
      </c>
      <c r="DE11" s="127">
        <f t="shared" si="9"/>
        <v>6.4</v>
      </c>
      <c r="DF11" s="127">
        <f t="shared" ref="DF11:DF30" si="56">DE11-DD11</f>
        <v>0.10000000000000053</v>
      </c>
      <c r="DG11" s="452">
        <v>15</v>
      </c>
      <c r="DI11" s="28">
        <v>2</v>
      </c>
      <c r="DJ11" s="28" t="s">
        <v>202</v>
      </c>
      <c r="DK11" s="70" t="s">
        <v>22</v>
      </c>
      <c r="DL11" s="119">
        <v>20.006</v>
      </c>
      <c r="DM11" s="119">
        <v>20.012</v>
      </c>
      <c r="DN11" s="151">
        <f t="shared" ref="DN11:DN34" si="57">DM11-DL11</f>
        <v>6.0000000000002274E-3</v>
      </c>
      <c r="DO11" s="151">
        <v>19.586999999999996</v>
      </c>
      <c r="DP11" s="151">
        <v>19.47</v>
      </c>
      <c r="DQ11" s="151">
        <f t="shared" ref="DQ11:DQ34" si="58">DP11-DO11</f>
        <v>-0.11699999999999733</v>
      </c>
      <c r="DR11" s="127">
        <f t="shared" si="10"/>
        <v>59.7</v>
      </c>
      <c r="DS11" s="127">
        <f t="shared" si="11"/>
        <v>59.9</v>
      </c>
      <c r="DT11" s="127">
        <f t="shared" ref="DT11:DT30" si="59">DS11-DR11</f>
        <v>0.19999999999999574</v>
      </c>
      <c r="DU11" s="453">
        <v>4</v>
      </c>
      <c r="DV11" s="277">
        <v>239.36700000000008</v>
      </c>
      <c r="DW11" s="277">
        <v>259.76900000000001</v>
      </c>
      <c r="DX11" s="151">
        <f t="shared" si="12"/>
        <v>20.40199999999993</v>
      </c>
      <c r="DY11" s="152">
        <v>217.61300000000003</v>
      </c>
      <c r="DZ11" s="152">
        <v>230.60900000000001</v>
      </c>
      <c r="EA11" s="151">
        <f t="shared" ref="EA11:EA34" si="60">DZ11-DY11</f>
        <v>12.995999999999981</v>
      </c>
      <c r="EB11" s="151">
        <v>29.157</v>
      </c>
      <c r="EC11" s="151">
        <v>39.814999999999998</v>
      </c>
      <c r="ED11" s="151">
        <f t="shared" ref="ED11:ED34" si="61">EC11-EB11</f>
        <v>10.657999999999998</v>
      </c>
      <c r="EE11" s="127">
        <f t="shared" ref="EE11:EE34" si="62">ROUND(CI11/DL11,1)</f>
        <v>10.5</v>
      </c>
      <c r="EF11" s="127">
        <f t="shared" ref="EF11:EF34" si="63">ROUND(CJ11/DM11,1)</f>
        <v>10.6</v>
      </c>
      <c r="EG11" s="127">
        <f t="shared" ref="EG11:EG34" si="64">EF11-EE11</f>
        <v>9.9999999999999645E-2</v>
      </c>
      <c r="EH11" s="45">
        <v>3172</v>
      </c>
      <c r="EI11" s="45">
        <v>3355</v>
      </c>
      <c r="EJ11" s="45">
        <f t="shared" ref="EJ11:EJ34" si="65">EI11-EH11</f>
        <v>183</v>
      </c>
      <c r="EK11" s="119">
        <v>517.39499999999987</v>
      </c>
      <c r="EL11" s="119">
        <v>526.27100000000007</v>
      </c>
      <c r="EM11" s="151">
        <f t="shared" ref="EM11:EM34" si="66">EL11-EK11</f>
        <v>8.8760000000002037</v>
      </c>
      <c r="EN11" s="127">
        <f t="shared" ref="EN11:EN34" si="67">ROUND(EK11/DL11,1)</f>
        <v>25.9</v>
      </c>
      <c r="EO11" s="127">
        <f t="shared" ref="EO11:EO34" si="68">ROUND(EL11/DM11,1)</f>
        <v>26.3</v>
      </c>
      <c r="EP11" s="127">
        <f t="shared" ref="EP11:EP34" si="69">EO11-EN11</f>
        <v>0.40000000000000213</v>
      </c>
      <c r="EQ11" s="127">
        <f t="shared" ref="EQ11:EQ34" si="70">ROUND(EK11/CI11,1)</f>
        <v>2.5</v>
      </c>
      <c r="ER11" s="127">
        <f t="shared" ref="ER11:ER34" si="71">ROUND(EL11/CJ11,1)</f>
        <v>2.5</v>
      </c>
      <c r="ES11" s="127">
        <f t="shared" ref="ES11:ES34" si="72">ER11-EQ11</f>
        <v>0</v>
      </c>
      <c r="ET11" s="119">
        <v>28.047000000000004</v>
      </c>
      <c r="EU11" s="119">
        <v>28.053000000000001</v>
      </c>
      <c r="EV11" s="151">
        <f t="shared" ref="EV11:EV34" si="73">EU11-ET11</f>
        <v>5.9999999999966747E-3</v>
      </c>
      <c r="EW11" s="119">
        <v>0.221</v>
      </c>
      <c r="EX11" s="119">
        <v>0.246</v>
      </c>
      <c r="EY11" s="151">
        <f t="shared" ref="EY11:EY34" si="74">EX11-EW11</f>
        <v>2.4999999999999994E-2</v>
      </c>
      <c r="FA11" s="28">
        <v>2</v>
      </c>
      <c r="FB11" s="28" t="s">
        <v>202</v>
      </c>
      <c r="FC11" s="70" t="s">
        <v>22</v>
      </c>
      <c r="FD11" s="67">
        <v>57</v>
      </c>
      <c r="FE11" s="67">
        <v>57</v>
      </c>
      <c r="FF11" s="44">
        <f t="shared" ref="FF11:FF34" si="75">FE11-FD11</f>
        <v>0</v>
      </c>
      <c r="FG11" s="67">
        <v>47</v>
      </c>
      <c r="FH11" s="67">
        <v>47</v>
      </c>
      <c r="FI11" s="44">
        <f t="shared" ref="FI11:FI34" si="76">FH11-FG11</f>
        <v>0</v>
      </c>
      <c r="FJ11" s="67">
        <v>25</v>
      </c>
      <c r="FK11" s="67">
        <v>25</v>
      </c>
      <c r="FL11" s="44">
        <f t="shared" ref="FL11:FL34" si="77">FK11-FJ11</f>
        <v>0</v>
      </c>
      <c r="FM11" s="67">
        <v>21</v>
      </c>
      <c r="FN11" s="67">
        <v>22</v>
      </c>
      <c r="FO11" s="44">
        <f t="shared" ref="FO11:FO34" si="78">FN11-FM11</f>
        <v>1</v>
      </c>
      <c r="FP11" s="127">
        <f t="shared" ref="FP11:FP34" si="79">ROUND((FK11+FN11)/FH11*100,1)</f>
        <v>100</v>
      </c>
      <c r="FQ11" s="452">
        <v>1</v>
      </c>
      <c r="FR11" s="45">
        <f t="shared" si="13"/>
        <v>426</v>
      </c>
      <c r="FS11" s="45">
        <f t="shared" si="14"/>
        <v>426</v>
      </c>
      <c r="FT11" s="44">
        <f t="shared" si="15"/>
        <v>0</v>
      </c>
      <c r="FU11" s="127">
        <f t="shared" ref="FU11:FU34" si="80">ROUND(EK11/FG11,1)</f>
        <v>11</v>
      </c>
      <c r="FV11" s="127">
        <f t="shared" ref="FV11:FV34" si="81">ROUND(EL11/FH11,1)</f>
        <v>11.2</v>
      </c>
      <c r="FW11" s="127">
        <f t="shared" si="16"/>
        <v>0.19999999999999929</v>
      </c>
      <c r="FX11" s="153"/>
      <c r="FY11" s="28">
        <v>2</v>
      </c>
      <c r="FZ11" s="28" t="s">
        <v>202</v>
      </c>
      <c r="GA11" s="70" t="s">
        <v>22</v>
      </c>
      <c r="GB11" s="383">
        <f t="shared" ref="GB11:GB32" si="82">GE11+GF11+GG11</f>
        <v>47043.100000000006</v>
      </c>
      <c r="GC11" s="381">
        <f t="shared" si="17"/>
        <v>2352</v>
      </c>
      <c r="GD11" s="453">
        <v>12</v>
      </c>
      <c r="GE11" s="342">
        <v>22429.7</v>
      </c>
      <c r="GF11" s="81">
        <v>24234.6</v>
      </c>
      <c r="GG11" s="342">
        <v>378.8</v>
      </c>
      <c r="GH11" s="342"/>
      <c r="GI11" s="343"/>
      <c r="GJ11" s="127">
        <f t="shared" ref="GJ11:GJ34" si="83">ROUND((GE11+GF11)/GB11*100,1)</f>
        <v>99.2</v>
      </c>
      <c r="GK11" s="345">
        <v>46846.2</v>
      </c>
      <c r="GL11" s="342">
        <v>39641.1</v>
      </c>
      <c r="GM11" s="343"/>
      <c r="GN11" s="342">
        <v>430.3</v>
      </c>
      <c r="GO11" s="342"/>
      <c r="GP11" s="342">
        <v>1595.3</v>
      </c>
      <c r="GQ11" s="342">
        <v>263.3</v>
      </c>
      <c r="GR11" s="342"/>
      <c r="GS11" s="454">
        <f t="shared" si="18"/>
        <v>1408</v>
      </c>
      <c r="GT11" s="455">
        <v>15</v>
      </c>
      <c r="GU11" s="456">
        <f t="shared" si="19"/>
        <v>2351</v>
      </c>
      <c r="GV11" s="455">
        <v>19</v>
      </c>
    </row>
    <row r="12" spans="1:204" s="22" customFormat="1" x14ac:dyDescent="0.2">
      <c r="A12" s="28">
        <v>3</v>
      </c>
      <c r="B12" s="28" t="s">
        <v>3</v>
      </c>
      <c r="C12" s="70" t="s">
        <v>23</v>
      </c>
      <c r="D12" s="44">
        <f t="shared" si="20"/>
        <v>13</v>
      </c>
      <c r="E12" s="28"/>
      <c r="F12" s="28">
        <v>13</v>
      </c>
      <c r="G12" s="44">
        <f t="shared" si="21"/>
        <v>13</v>
      </c>
      <c r="H12" s="28"/>
      <c r="I12" s="28">
        <v>13</v>
      </c>
      <c r="J12" s="28">
        <v>2</v>
      </c>
      <c r="K12" s="28">
        <v>2</v>
      </c>
      <c r="L12" s="28"/>
      <c r="M12" s="28"/>
      <c r="N12" s="44">
        <f t="shared" si="22"/>
        <v>0</v>
      </c>
      <c r="O12" s="28"/>
      <c r="P12" s="28"/>
      <c r="Q12" s="44">
        <f t="shared" si="23"/>
        <v>0</v>
      </c>
      <c r="R12" s="127">
        <f t="shared" si="24"/>
        <v>0</v>
      </c>
      <c r="S12" s="127">
        <f t="shared" si="25"/>
        <v>0</v>
      </c>
      <c r="T12" s="28">
        <v>1</v>
      </c>
      <c r="U12" s="28">
        <v>1</v>
      </c>
      <c r="V12" s="69">
        <v>13</v>
      </c>
      <c r="W12" s="69">
        <v>13</v>
      </c>
      <c r="X12" s="44">
        <f t="shared" si="26"/>
        <v>0</v>
      </c>
      <c r="Y12" s="69">
        <v>13</v>
      </c>
      <c r="Z12" s="69">
        <v>13</v>
      </c>
      <c r="AA12" s="44">
        <f t="shared" si="27"/>
        <v>0</v>
      </c>
      <c r="AB12" s="69">
        <v>10</v>
      </c>
      <c r="AC12" s="69">
        <v>10</v>
      </c>
      <c r="AD12" s="44">
        <f t="shared" si="28"/>
        <v>0</v>
      </c>
      <c r="AE12" s="69">
        <v>9</v>
      </c>
      <c r="AF12" s="69">
        <v>9</v>
      </c>
      <c r="AG12" s="44">
        <f t="shared" si="29"/>
        <v>0</v>
      </c>
      <c r="AH12" s="69">
        <v>23</v>
      </c>
      <c r="AI12" s="69">
        <v>23</v>
      </c>
      <c r="AJ12" s="44">
        <f t="shared" si="30"/>
        <v>0</v>
      </c>
      <c r="AK12" s="24"/>
      <c r="AL12" s="28">
        <v>3</v>
      </c>
      <c r="AM12" s="28" t="s">
        <v>3</v>
      </c>
      <c r="AN12" s="70" t="s">
        <v>23</v>
      </c>
      <c r="AO12" s="69">
        <v>13</v>
      </c>
      <c r="AP12" s="69">
        <v>13</v>
      </c>
      <c r="AQ12" s="44">
        <f t="shared" si="31"/>
        <v>0</v>
      </c>
      <c r="AR12" s="69">
        <v>13</v>
      </c>
      <c r="AS12" s="69">
        <v>13</v>
      </c>
      <c r="AT12" s="44">
        <f t="shared" si="32"/>
        <v>0</v>
      </c>
      <c r="AU12" s="127">
        <f t="shared" si="0"/>
        <v>100</v>
      </c>
      <c r="AV12" s="127">
        <f t="shared" si="1"/>
        <v>100</v>
      </c>
      <c r="AW12" s="69">
        <v>1</v>
      </c>
      <c r="AX12" s="69">
        <v>1</v>
      </c>
      <c r="AY12" s="44">
        <f t="shared" si="33"/>
        <v>0</v>
      </c>
      <c r="AZ12" s="28">
        <v>1</v>
      </c>
      <c r="BA12" s="28">
        <v>1</v>
      </c>
      <c r="BB12" s="44">
        <f t="shared" si="34"/>
        <v>0</v>
      </c>
      <c r="BC12" s="69">
        <v>1</v>
      </c>
      <c r="BD12" s="69">
        <v>1</v>
      </c>
      <c r="BE12" s="44">
        <f t="shared" si="35"/>
        <v>0</v>
      </c>
      <c r="BF12" s="152">
        <v>19.472000000000001</v>
      </c>
      <c r="BG12" s="152">
        <v>20.045000000000002</v>
      </c>
      <c r="BH12" s="151">
        <f t="shared" si="36"/>
        <v>0.5730000000000004</v>
      </c>
      <c r="BI12" s="152">
        <v>19.472000000000001</v>
      </c>
      <c r="BJ12" s="152">
        <v>20.045000000000002</v>
      </c>
      <c r="BK12" s="151">
        <f t="shared" si="37"/>
        <v>0.5730000000000004</v>
      </c>
      <c r="BM12" s="28">
        <v>3</v>
      </c>
      <c r="BN12" s="28" t="s">
        <v>3</v>
      </c>
      <c r="BO12" s="70" t="s">
        <v>23</v>
      </c>
      <c r="BP12" s="127">
        <f t="shared" si="38"/>
        <v>11.2</v>
      </c>
      <c r="BQ12" s="30"/>
      <c r="BR12" s="30">
        <v>11.2</v>
      </c>
      <c r="BS12" s="127">
        <f t="shared" si="39"/>
        <v>11.2</v>
      </c>
      <c r="BT12" s="30"/>
      <c r="BU12" s="30">
        <v>11.2</v>
      </c>
      <c r="BV12" s="451">
        <f t="shared" si="2"/>
        <v>0.86</v>
      </c>
      <c r="BW12" s="451"/>
      <c r="BX12" s="451">
        <f t="shared" si="3"/>
        <v>0.86</v>
      </c>
      <c r="BY12" s="451">
        <f t="shared" si="4"/>
        <v>0.86</v>
      </c>
      <c r="BZ12" s="451"/>
      <c r="CA12" s="451">
        <f t="shared" si="5"/>
        <v>0.86</v>
      </c>
      <c r="CB12" s="451">
        <f t="shared" si="42"/>
        <v>0</v>
      </c>
      <c r="CC12" s="451">
        <f t="shared" si="43"/>
        <v>0</v>
      </c>
      <c r="CD12" s="451">
        <f t="shared" si="44"/>
        <v>0</v>
      </c>
      <c r="CF12" s="28">
        <v>3</v>
      </c>
      <c r="CG12" s="28" t="s">
        <v>3</v>
      </c>
      <c r="CH12" s="70" t="s">
        <v>23</v>
      </c>
      <c r="CI12" s="151">
        <f t="shared" si="45"/>
        <v>75.033000000000001</v>
      </c>
      <c r="CJ12" s="151">
        <f t="shared" si="46"/>
        <v>76.296999999999997</v>
      </c>
      <c r="CK12" s="151">
        <f t="shared" si="47"/>
        <v>1.2639999999999958</v>
      </c>
      <c r="CL12" s="119"/>
      <c r="CM12" s="119"/>
      <c r="CN12" s="151">
        <f t="shared" si="48"/>
        <v>0</v>
      </c>
      <c r="CO12" s="119">
        <v>75.033000000000001</v>
      </c>
      <c r="CP12" s="119">
        <v>76.296999999999997</v>
      </c>
      <c r="CQ12" s="151">
        <f t="shared" si="49"/>
        <v>1.2639999999999958</v>
      </c>
      <c r="CR12" s="151">
        <f t="shared" si="50"/>
        <v>1.5039999999999998</v>
      </c>
      <c r="CS12" s="151">
        <f t="shared" si="51"/>
        <v>1.264</v>
      </c>
      <c r="CT12" s="151">
        <f t="shared" si="52"/>
        <v>-0.23999999999999977</v>
      </c>
      <c r="CU12" s="119"/>
      <c r="CV12" s="119"/>
      <c r="CW12" s="151">
        <f t="shared" si="53"/>
        <v>0</v>
      </c>
      <c r="CX12" s="119">
        <v>1.5039999999999998</v>
      </c>
      <c r="CY12" s="119">
        <v>1.264</v>
      </c>
      <c r="CZ12" s="151">
        <f t="shared" si="54"/>
        <v>-0.23999999999999977</v>
      </c>
      <c r="DA12" s="121">
        <f t="shared" si="6"/>
        <v>134</v>
      </c>
      <c r="DB12" s="121">
        <f t="shared" si="7"/>
        <v>113</v>
      </c>
      <c r="DC12" s="121">
        <f t="shared" si="55"/>
        <v>-21</v>
      </c>
      <c r="DD12" s="127">
        <f t="shared" si="8"/>
        <v>6.7</v>
      </c>
      <c r="DE12" s="127">
        <f t="shared" si="9"/>
        <v>6.8</v>
      </c>
      <c r="DF12" s="127">
        <f t="shared" si="56"/>
        <v>9.9999999999999645E-2</v>
      </c>
      <c r="DG12" s="452">
        <v>14</v>
      </c>
      <c r="DI12" s="28">
        <v>3</v>
      </c>
      <c r="DJ12" s="28" t="s">
        <v>3</v>
      </c>
      <c r="DK12" s="70" t="s">
        <v>23</v>
      </c>
      <c r="DL12" s="119">
        <v>5.157</v>
      </c>
      <c r="DM12" s="119">
        <v>5.2720000000000002</v>
      </c>
      <c r="DN12" s="151">
        <f t="shared" si="57"/>
        <v>0.11500000000000021</v>
      </c>
      <c r="DO12" s="151">
        <v>4.71</v>
      </c>
      <c r="DP12" s="151">
        <v>4.9710000000000001</v>
      </c>
      <c r="DQ12" s="151">
        <f t="shared" si="58"/>
        <v>0.26100000000000012</v>
      </c>
      <c r="DR12" s="127">
        <f t="shared" si="10"/>
        <v>46</v>
      </c>
      <c r="DS12" s="127">
        <f t="shared" si="11"/>
        <v>47.1</v>
      </c>
      <c r="DT12" s="127">
        <f t="shared" si="59"/>
        <v>1.1000000000000014</v>
      </c>
      <c r="DU12" s="453">
        <v>11</v>
      </c>
      <c r="DV12" s="277">
        <v>98.250999999999991</v>
      </c>
      <c r="DW12" s="277">
        <v>103.29299999999998</v>
      </c>
      <c r="DX12" s="151">
        <f t="shared" si="12"/>
        <v>5.0419999999999874</v>
      </c>
      <c r="DY12" s="152">
        <v>88.716000000000008</v>
      </c>
      <c r="DZ12" s="152">
        <v>92.742999999999981</v>
      </c>
      <c r="EA12" s="151">
        <f t="shared" si="60"/>
        <v>4.0269999999999726</v>
      </c>
      <c r="EB12" s="151">
        <v>16.242999999999999</v>
      </c>
      <c r="EC12" s="151">
        <v>15.188000000000001</v>
      </c>
      <c r="ED12" s="151">
        <f t="shared" si="61"/>
        <v>-1.0549999999999979</v>
      </c>
      <c r="EE12" s="127">
        <f t="shared" si="62"/>
        <v>14.5</v>
      </c>
      <c r="EF12" s="127">
        <f t="shared" si="63"/>
        <v>14.5</v>
      </c>
      <c r="EG12" s="127">
        <f t="shared" si="64"/>
        <v>0</v>
      </c>
      <c r="EH12" s="45">
        <v>2304</v>
      </c>
      <c r="EI12" s="45">
        <v>1987</v>
      </c>
      <c r="EJ12" s="45">
        <f t="shared" si="65"/>
        <v>-317</v>
      </c>
      <c r="EK12" s="119">
        <v>127.35600000000001</v>
      </c>
      <c r="EL12" s="119">
        <v>130</v>
      </c>
      <c r="EM12" s="151">
        <f t="shared" si="66"/>
        <v>2.6439999999999912</v>
      </c>
      <c r="EN12" s="127">
        <f t="shared" si="67"/>
        <v>24.7</v>
      </c>
      <c r="EO12" s="127">
        <f t="shared" si="68"/>
        <v>24.7</v>
      </c>
      <c r="EP12" s="127">
        <f t="shared" si="69"/>
        <v>0</v>
      </c>
      <c r="EQ12" s="127">
        <f t="shared" si="70"/>
        <v>1.7</v>
      </c>
      <c r="ER12" s="127">
        <f t="shared" si="71"/>
        <v>1.7</v>
      </c>
      <c r="ES12" s="127">
        <f t="shared" si="72"/>
        <v>0</v>
      </c>
      <c r="ET12" s="119">
        <v>4.2200000000000006</v>
      </c>
      <c r="EU12" s="119">
        <v>2.1429999999999998</v>
      </c>
      <c r="EV12" s="151">
        <f t="shared" si="73"/>
        <v>-2.0770000000000008</v>
      </c>
      <c r="EW12" s="119"/>
      <c r="EX12" s="119"/>
      <c r="EY12" s="151">
        <f t="shared" si="74"/>
        <v>0</v>
      </c>
      <c r="FA12" s="28">
        <v>3</v>
      </c>
      <c r="FB12" s="28" t="s">
        <v>3</v>
      </c>
      <c r="FC12" s="70" t="s">
        <v>23</v>
      </c>
      <c r="FD12" s="67">
        <v>23</v>
      </c>
      <c r="FE12" s="67">
        <v>22</v>
      </c>
      <c r="FF12" s="44">
        <f t="shared" si="75"/>
        <v>-1</v>
      </c>
      <c r="FG12" s="67">
        <v>20</v>
      </c>
      <c r="FH12" s="67">
        <v>19</v>
      </c>
      <c r="FI12" s="44">
        <f t="shared" si="76"/>
        <v>-1</v>
      </c>
      <c r="FJ12" s="67">
        <v>15</v>
      </c>
      <c r="FK12" s="67">
        <v>14</v>
      </c>
      <c r="FL12" s="44">
        <f t="shared" si="77"/>
        <v>-1</v>
      </c>
      <c r="FM12" s="67">
        <v>4</v>
      </c>
      <c r="FN12" s="67">
        <v>4</v>
      </c>
      <c r="FO12" s="44">
        <f t="shared" si="78"/>
        <v>0</v>
      </c>
      <c r="FP12" s="127">
        <f t="shared" si="79"/>
        <v>94.7</v>
      </c>
      <c r="FQ12" s="452">
        <v>6</v>
      </c>
      <c r="FR12" s="45">
        <f t="shared" si="13"/>
        <v>258</v>
      </c>
      <c r="FS12" s="45">
        <f t="shared" si="14"/>
        <v>277</v>
      </c>
      <c r="FT12" s="44">
        <f t="shared" si="15"/>
        <v>19</v>
      </c>
      <c r="FU12" s="127">
        <f t="shared" si="80"/>
        <v>6.4</v>
      </c>
      <c r="FV12" s="127">
        <f t="shared" si="81"/>
        <v>6.8</v>
      </c>
      <c r="FW12" s="127">
        <f t="shared" si="16"/>
        <v>0.39999999999999947</v>
      </c>
      <c r="FX12" s="153"/>
      <c r="FY12" s="28">
        <v>3</v>
      </c>
      <c r="FZ12" s="28" t="s">
        <v>3</v>
      </c>
      <c r="GA12" s="70" t="s">
        <v>23</v>
      </c>
      <c r="GB12" s="383">
        <f t="shared" si="82"/>
        <v>23123.4</v>
      </c>
      <c r="GC12" s="381">
        <f t="shared" si="17"/>
        <v>1779</v>
      </c>
      <c r="GD12" s="453">
        <v>16</v>
      </c>
      <c r="GE12" s="342">
        <v>22807.200000000001</v>
      </c>
      <c r="GF12" s="342">
        <v>70</v>
      </c>
      <c r="GG12" s="342">
        <v>246.2</v>
      </c>
      <c r="GH12" s="342"/>
      <c r="GI12" s="343"/>
      <c r="GJ12" s="127">
        <f t="shared" si="83"/>
        <v>98.9</v>
      </c>
      <c r="GK12" s="346">
        <v>23123.4</v>
      </c>
      <c r="GL12" s="343">
        <v>20039.8</v>
      </c>
      <c r="GM12" s="343"/>
      <c r="GN12" s="342">
        <v>421.1</v>
      </c>
      <c r="GO12" s="342">
        <v>24.3</v>
      </c>
      <c r="GP12" s="342">
        <v>372.4</v>
      </c>
      <c r="GQ12" s="342">
        <v>212.4</v>
      </c>
      <c r="GR12" s="342">
        <v>80</v>
      </c>
      <c r="GS12" s="454">
        <f t="shared" si="18"/>
        <v>2065</v>
      </c>
      <c r="GT12" s="455">
        <v>9</v>
      </c>
      <c r="GU12" s="456">
        <f t="shared" si="19"/>
        <v>4386</v>
      </c>
      <c r="GV12" s="455">
        <v>10</v>
      </c>
    </row>
    <row r="13" spans="1:204" s="22" customFormat="1" x14ac:dyDescent="0.2">
      <c r="A13" s="28">
        <v>4</v>
      </c>
      <c r="B13" s="28" t="s">
        <v>4</v>
      </c>
      <c r="C13" s="70" t="s">
        <v>24</v>
      </c>
      <c r="D13" s="44">
        <f t="shared" si="20"/>
        <v>12</v>
      </c>
      <c r="E13" s="28">
        <v>2</v>
      </c>
      <c r="F13" s="28">
        <v>10</v>
      </c>
      <c r="G13" s="44">
        <f t="shared" si="21"/>
        <v>12</v>
      </c>
      <c r="H13" s="28">
        <v>2</v>
      </c>
      <c r="I13" s="28">
        <v>10</v>
      </c>
      <c r="J13" s="28">
        <v>12</v>
      </c>
      <c r="K13" s="28">
        <v>12</v>
      </c>
      <c r="L13" s="28">
        <v>1</v>
      </c>
      <c r="M13" s="28">
        <v>1</v>
      </c>
      <c r="N13" s="44">
        <f t="shared" si="22"/>
        <v>0</v>
      </c>
      <c r="O13" s="28"/>
      <c r="P13" s="28"/>
      <c r="Q13" s="44">
        <f t="shared" si="23"/>
        <v>0</v>
      </c>
      <c r="R13" s="127">
        <f t="shared" si="24"/>
        <v>8.3000000000000007</v>
      </c>
      <c r="S13" s="127">
        <f t="shared" si="25"/>
        <v>8.3000000000000007</v>
      </c>
      <c r="T13" s="28">
        <v>1</v>
      </c>
      <c r="U13" s="28">
        <v>1</v>
      </c>
      <c r="V13" s="69">
        <v>7</v>
      </c>
      <c r="W13" s="69">
        <v>7</v>
      </c>
      <c r="X13" s="44">
        <f t="shared" si="26"/>
        <v>0</v>
      </c>
      <c r="Y13" s="69">
        <v>12</v>
      </c>
      <c r="Z13" s="69">
        <v>12</v>
      </c>
      <c r="AA13" s="44">
        <f t="shared" si="27"/>
        <v>0</v>
      </c>
      <c r="AB13" s="69">
        <v>6</v>
      </c>
      <c r="AC13" s="69">
        <v>6</v>
      </c>
      <c r="AD13" s="44">
        <f t="shared" si="28"/>
        <v>0</v>
      </c>
      <c r="AE13" s="69">
        <v>6</v>
      </c>
      <c r="AF13" s="69">
        <v>6</v>
      </c>
      <c r="AG13" s="44">
        <f t="shared" si="29"/>
        <v>0</v>
      </c>
      <c r="AH13" s="69">
        <v>28</v>
      </c>
      <c r="AI13" s="69">
        <v>31</v>
      </c>
      <c r="AJ13" s="44">
        <f t="shared" si="30"/>
        <v>3</v>
      </c>
      <c r="AK13" s="24"/>
      <c r="AL13" s="28">
        <v>4</v>
      </c>
      <c r="AM13" s="28" t="s">
        <v>4</v>
      </c>
      <c r="AN13" s="70" t="s">
        <v>24</v>
      </c>
      <c r="AO13" s="69">
        <v>11</v>
      </c>
      <c r="AP13" s="69">
        <v>11</v>
      </c>
      <c r="AQ13" s="44">
        <f t="shared" si="31"/>
        <v>0</v>
      </c>
      <c r="AR13" s="69">
        <v>6</v>
      </c>
      <c r="AS13" s="69">
        <v>6</v>
      </c>
      <c r="AT13" s="44">
        <f t="shared" si="32"/>
        <v>0</v>
      </c>
      <c r="AU13" s="127">
        <f t="shared" si="0"/>
        <v>91.7</v>
      </c>
      <c r="AV13" s="127">
        <f t="shared" si="1"/>
        <v>91.7</v>
      </c>
      <c r="AW13" s="69">
        <v>1</v>
      </c>
      <c r="AX13" s="69">
        <v>1</v>
      </c>
      <c r="AY13" s="44">
        <f t="shared" si="33"/>
        <v>0</v>
      </c>
      <c r="AZ13" s="28">
        <v>1</v>
      </c>
      <c r="BA13" s="28">
        <v>1</v>
      </c>
      <c r="BB13" s="44">
        <f t="shared" si="34"/>
        <v>0</v>
      </c>
      <c r="BC13" s="69"/>
      <c r="BD13" s="69">
        <v>1</v>
      </c>
      <c r="BE13" s="44">
        <f t="shared" si="35"/>
        <v>1</v>
      </c>
      <c r="BF13" s="152">
        <v>43.412999999999997</v>
      </c>
      <c r="BG13" s="152">
        <v>45.966000000000001</v>
      </c>
      <c r="BH13" s="151">
        <f t="shared" si="36"/>
        <v>2.5530000000000044</v>
      </c>
      <c r="BI13" s="152"/>
      <c r="BJ13" s="152">
        <v>45.966000000000001</v>
      </c>
      <c r="BK13" s="151">
        <f t="shared" si="37"/>
        <v>45.966000000000001</v>
      </c>
      <c r="BM13" s="28">
        <v>4</v>
      </c>
      <c r="BN13" s="28" t="s">
        <v>4</v>
      </c>
      <c r="BO13" s="70" t="s">
        <v>24</v>
      </c>
      <c r="BP13" s="127">
        <f t="shared" si="38"/>
        <v>14.6</v>
      </c>
      <c r="BQ13" s="30">
        <v>7.8</v>
      </c>
      <c r="BR13" s="30">
        <v>6.8</v>
      </c>
      <c r="BS13" s="127">
        <f t="shared" si="39"/>
        <v>14.4</v>
      </c>
      <c r="BT13" s="30">
        <v>7.7</v>
      </c>
      <c r="BU13" s="30">
        <v>6.7</v>
      </c>
      <c r="BV13" s="451">
        <f t="shared" si="2"/>
        <v>1.22</v>
      </c>
      <c r="BW13" s="451">
        <f t="shared" si="40"/>
        <v>3.9</v>
      </c>
      <c r="BX13" s="451">
        <f t="shared" si="3"/>
        <v>0.68</v>
      </c>
      <c r="BY13" s="451">
        <f t="shared" si="4"/>
        <v>1.2</v>
      </c>
      <c r="BZ13" s="451">
        <f t="shared" si="41"/>
        <v>3.85</v>
      </c>
      <c r="CA13" s="451">
        <f t="shared" si="5"/>
        <v>0.67</v>
      </c>
      <c r="CB13" s="451">
        <f t="shared" si="42"/>
        <v>-2.0000000000000018E-2</v>
      </c>
      <c r="CC13" s="451">
        <f t="shared" si="43"/>
        <v>-4.9999999999999822E-2</v>
      </c>
      <c r="CD13" s="451">
        <f t="shared" si="44"/>
        <v>-1.0000000000000009E-2</v>
      </c>
      <c r="CF13" s="28">
        <v>4</v>
      </c>
      <c r="CG13" s="28" t="s">
        <v>4</v>
      </c>
      <c r="CH13" s="70" t="s">
        <v>24</v>
      </c>
      <c r="CI13" s="151">
        <f t="shared" si="45"/>
        <v>104.48399999999999</v>
      </c>
      <c r="CJ13" s="151">
        <f t="shared" si="46"/>
        <v>102.50799999999998</v>
      </c>
      <c r="CK13" s="151">
        <f t="shared" si="47"/>
        <v>-1.9760000000000133</v>
      </c>
      <c r="CL13" s="119">
        <v>41.140999999999998</v>
      </c>
      <c r="CM13" s="119">
        <v>40.242999999999995</v>
      </c>
      <c r="CN13" s="151">
        <f t="shared" si="48"/>
        <v>-0.89800000000000324</v>
      </c>
      <c r="CO13" s="119">
        <v>63.342999999999996</v>
      </c>
      <c r="CP13" s="119">
        <v>62.264999999999993</v>
      </c>
      <c r="CQ13" s="151">
        <f t="shared" si="49"/>
        <v>-1.078000000000003</v>
      </c>
      <c r="CR13" s="151">
        <f t="shared" si="50"/>
        <v>3.6870000000000003</v>
      </c>
      <c r="CS13" s="151">
        <f t="shared" si="51"/>
        <v>3.4009999999999998</v>
      </c>
      <c r="CT13" s="151">
        <f t="shared" si="52"/>
        <v>-0.28600000000000048</v>
      </c>
      <c r="CU13" s="119">
        <v>1.381</v>
      </c>
      <c r="CV13" s="119">
        <v>1.103</v>
      </c>
      <c r="CW13" s="151">
        <f t="shared" si="53"/>
        <v>-0.27800000000000002</v>
      </c>
      <c r="CX13" s="119">
        <v>2.306</v>
      </c>
      <c r="CY13" s="119">
        <v>2.298</v>
      </c>
      <c r="CZ13" s="151">
        <f t="shared" si="54"/>
        <v>-8.0000000000000071E-3</v>
      </c>
      <c r="DA13" s="121">
        <f t="shared" si="6"/>
        <v>253</v>
      </c>
      <c r="DB13" s="121">
        <f t="shared" si="7"/>
        <v>236</v>
      </c>
      <c r="DC13" s="121">
        <f t="shared" si="55"/>
        <v>-17</v>
      </c>
      <c r="DD13" s="127">
        <f t="shared" si="8"/>
        <v>7.2</v>
      </c>
      <c r="DE13" s="127">
        <f t="shared" si="9"/>
        <v>7.1</v>
      </c>
      <c r="DF13" s="127">
        <f t="shared" si="56"/>
        <v>-0.10000000000000053</v>
      </c>
      <c r="DG13" s="452">
        <v>13</v>
      </c>
      <c r="DI13" s="28">
        <v>4</v>
      </c>
      <c r="DJ13" s="28" t="s">
        <v>4</v>
      </c>
      <c r="DK13" s="70" t="s">
        <v>24</v>
      </c>
      <c r="DL13" s="119">
        <v>6.8279999999999994</v>
      </c>
      <c r="DM13" s="119">
        <v>6.7930000000000001</v>
      </c>
      <c r="DN13" s="151">
        <f t="shared" si="57"/>
        <v>-3.4999999999999254E-2</v>
      </c>
      <c r="DO13" s="151">
        <v>6.2159999999999993</v>
      </c>
      <c r="DP13" s="151">
        <v>6.1779999999999999</v>
      </c>
      <c r="DQ13" s="151">
        <f t="shared" si="58"/>
        <v>-3.7999999999999368E-2</v>
      </c>
      <c r="DR13" s="127">
        <f t="shared" si="10"/>
        <v>46.8</v>
      </c>
      <c r="DS13" s="127">
        <f t="shared" si="11"/>
        <v>47.2</v>
      </c>
      <c r="DT13" s="127">
        <f t="shared" si="59"/>
        <v>0.40000000000000568</v>
      </c>
      <c r="DU13" s="455">
        <v>10</v>
      </c>
      <c r="DV13" s="277">
        <v>151.36999999999998</v>
      </c>
      <c r="DW13" s="277">
        <v>155.21899999999999</v>
      </c>
      <c r="DX13" s="151">
        <f t="shared" si="12"/>
        <v>3.849000000000018</v>
      </c>
      <c r="DY13" s="152">
        <v>135.23599999999999</v>
      </c>
      <c r="DZ13" s="152">
        <v>138.35900000000001</v>
      </c>
      <c r="EA13" s="151">
        <f t="shared" si="60"/>
        <v>3.1230000000000189</v>
      </c>
      <c r="EB13" s="151">
        <v>56.811</v>
      </c>
      <c r="EC13" s="151">
        <v>96.957999999999998</v>
      </c>
      <c r="ED13" s="151">
        <f t="shared" si="61"/>
        <v>40.146999999999998</v>
      </c>
      <c r="EE13" s="127">
        <f t="shared" si="62"/>
        <v>15.3</v>
      </c>
      <c r="EF13" s="127">
        <f t="shared" si="63"/>
        <v>15.1</v>
      </c>
      <c r="EG13" s="127">
        <f t="shared" si="64"/>
        <v>-0.20000000000000107</v>
      </c>
      <c r="EH13" s="121">
        <v>1846</v>
      </c>
      <c r="EI13" s="121">
        <v>1861</v>
      </c>
      <c r="EJ13" s="45">
        <f t="shared" si="65"/>
        <v>15</v>
      </c>
      <c r="EK13" s="119">
        <v>222.31800000000001</v>
      </c>
      <c r="EL13" s="119">
        <v>218.88500000000002</v>
      </c>
      <c r="EM13" s="151">
        <f t="shared" si="66"/>
        <v>-3.4329999999999927</v>
      </c>
      <c r="EN13" s="127">
        <f t="shared" si="67"/>
        <v>32.6</v>
      </c>
      <c r="EO13" s="127">
        <f t="shared" si="68"/>
        <v>32.200000000000003</v>
      </c>
      <c r="EP13" s="127">
        <f t="shared" si="69"/>
        <v>-0.39999999999999858</v>
      </c>
      <c r="EQ13" s="127">
        <f t="shared" si="70"/>
        <v>2.1</v>
      </c>
      <c r="ER13" s="127">
        <f t="shared" si="71"/>
        <v>2.1</v>
      </c>
      <c r="ES13" s="127">
        <f t="shared" si="72"/>
        <v>0</v>
      </c>
      <c r="ET13" s="119">
        <v>1.548</v>
      </c>
      <c r="EU13" s="119">
        <v>1.742</v>
      </c>
      <c r="EV13" s="151">
        <f t="shared" si="73"/>
        <v>0.19399999999999995</v>
      </c>
      <c r="EW13" s="119"/>
      <c r="EX13" s="119"/>
      <c r="EY13" s="151">
        <f t="shared" si="74"/>
        <v>0</v>
      </c>
      <c r="FA13" s="28">
        <v>4</v>
      </c>
      <c r="FB13" s="28" t="s">
        <v>4</v>
      </c>
      <c r="FC13" s="70" t="s">
        <v>24</v>
      </c>
      <c r="FD13" s="67">
        <v>33</v>
      </c>
      <c r="FE13" s="67">
        <v>32</v>
      </c>
      <c r="FF13" s="44">
        <f t="shared" si="75"/>
        <v>-1</v>
      </c>
      <c r="FG13" s="67">
        <v>24</v>
      </c>
      <c r="FH13" s="67">
        <v>24</v>
      </c>
      <c r="FI13" s="44">
        <f t="shared" si="76"/>
        <v>0</v>
      </c>
      <c r="FJ13" s="67">
        <v>9</v>
      </c>
      <c r="FK13" s="67">
        <v>9</v>
      </c>
      <c r="FL13" s="44">
        <f t="shared" si="77"/>
        <v>0</v>
      </c>
      <c r="FM13" s="67">
        <v>15</v>
      </c>
      <c r="FN13" s="67">
        <v>15</v>
      </c>
      <c r="FO13" s="44">
        <f t="shared" si="78"/>
        <v>0</v>
      </c>
      <c r="FP13" s="127">
        <f t="shared" si="79"/>
        <v>100</v>
      </c>
      <c r="FQ13" s="452">
        <v>1</v>
      </c>
      <c r="FR13" s="45">
        <f t="shared" si="13"/>
        <v>285</v>
      </c>
      <c r="FS13" s="45">
        <f t="shared" si="14"/>
        <v>283</v>
      </c>
      <c r="FT13" s="44">
        <f t="shared" si="15"/>
        <v>-2</v>
      </c>
      <c r="FU13" s="127">
        <f t="shared" si="80"/>
        <v>9.3000000000000007</v>
      </c>
      <c r="FV13" s="127">
        <f t="shared" si="81"/>
        <v>9.1</v>
      </c>
      <c r="FW13" s="127">
        <f t="shared" si="16"/>
        <v>-0.20000000000000107</v>
      </c>
      <c r="FX13" s="153"/>
      <c r="FY13" s="28">
        <v>4</v>
      </c>
      <c r="FZ13" s="28" t="s">
        <v>4</v>
      </c>
      <c r="GA13" s="70" t="s">
        <v>24</v>
      </c>
      <c r="GB13" s="383">
        <f t="shared" si="82"/>
        <v>35941.799999999996</v>
      </c>
      <c r="GC13" s="381">
        <f t="shared" si="17"/>
        <v>2995</v>
      </c>
      <c r="GD13" s="453">
        <v>7</v>
      </c>
      <c r="GE13" s="342">
        <v>35622.699999999997</v>
      </c>
      <c r="GF13" s="342"/>
      <c r="GG13" s="342">
        <v>319.10000000000002</v>
      </c>
      <c r="GH13" s="342"/>
      <c r="GI13" s="343"/>
      <c r="GJ13" s="127">
        <f t="shared" si="83"/>
        <v>99.1</v>
      </c>
      <c r="GK13" s="346">
        <v>35941</v>
      </c>
      <c r="GL13" s="343">
        <v>29356.6</v>
      </c>
      <c r="GM13" s="343"/>
      <c r="GN13" s="342">
        <v>2260</v>
      </c>
      <c r="GO13" s="342"/>
      <c r="GP13" s="342">
        <v>816.1</v>
      </c>
      <c r="GQ13" s="342">
        <v>73.599999999999994</v>
      </c>
      <c r="GR13" s="342"/>
      <c r="GS13" s="454">
        <f t="shared" si="18"/>
        <v>2496</v>
      </c>
      <c r="GT13" s="455">
        <v>8</v>
      </c>
      <c r="GU13" s="456">
        <f t="shared" si="19"/>
        <v>5291</v>
      </c>
      <c r="GV13" s="455">
        <v>7</v>
      </c>
    </row>
    <row r="14" spans="1:204" s="22" customFormat="1" x14ac:dyDescent="0.2">
      <c r="A14" s="28">
        <v>5</v>
      </c>
      <c r="B14" s="28" t="s">
        <v>5</v>
      </c>
      <c r="C14" s="70" t="s">
        <v>25</v>
      </c>
      <c r="D14" s="44">
        <f t="shared" si="20"/>
        <v>18</v>
      </c>
      <c r="E14" s="28"/>
      <c r="F14" s="28">
        <v>18</v>
      </c>
      <c r="G14" s="44">
        <f t="shared" si="21"/>
        <v>18</v>
      </c>
      <c r="H14" s="28"/>
      <c r="I14" s="28">
        <v>18</v>
      </c>
      <c r="J14" s="28">
        <v>18</v>
      </c>
      <c r="K14" s="28">
        <v>18</v>
      </c>
      <c r="L14" s="28"/>
      <c r="M14" s="28"/>
      <c r="N14" s="44">
        <f t="shared" si="22"/>
        <v>0</v>
      </c>
      <c r="O14" s="28"/>
      <c r="P14" s="28"/>
      <c r="Q14" s="44">
        <f t="shared" si="23"/>
        <v>0</v>
      </c>
      <c r="R14" s="127">
        <f t="shared" si="24"/>
        <v>0</v>
      </c>
      <c r="S14" s="127">
        <f t="shared" si="25"/>
        <v>0</v>
      </c>
      <c r="T14" s="28"/>
      <c r="U14" s="28"/>
      <c r="V14" s="69"/>
      <c r="W14" s="69"/>
      <c r="X14" s="44">
        <f t="shared" si="26"/>
        <v>0</v>
      </c>
      <c r="Y14" s="69">
        <v>18</v>
      </c>
      <c r="Z14" s="69">
        <v>18</v>
      </c>
      <c r="AA14" s="44">
        <f t="shared" si="27"/>
        <v>0</v>
      </c>
      <c r="AB14" s="69">
        <v>16</v>
      </c>
      <c r="AC14" s="69">
        <v>16</v>
      </c>
      <c r="AD14" s="44">
        <f t="shared" si="28"/>
        <v>0</v>
      </c>
      <c r="AE14" s="69">
        <v>16</v>
      </c>
      <c r="AF14" s="69">
        <v>16</v>
      </c>
      <c r="AG14" s="44">
        <f t="shared" si="29"/>
        <v>0</v>
      </c>
      <c r="AH14" s="69"/>
      <c r="AI14" s="69"/>
      <c r="AJ14" s="44">
        <f t="shared" si="30"/>
        <v>0</v>
      </c>
      <c r="AK14" s="24"/>
      <c r="AL14" s="28">
        <v>5</v>
      </c>
      <c r="AM14" s="28" t="s">
        <v>5</v>
      </c>
      <c r="AN14" s="70" t="s">
        <v>25</v>
      </c>
      <c r="AO14" s="69">
        <v>16</v>
      </c>
      <c r="AP14" s="69">
        <v>16</v>
      </c>
      <c r="AQ14" s="44">
        <f t="shared" si="31"/>
        <v>0</v>
      </c>
      <c r="AR14" s="69">
        <v>16</v>
      </c>
      <c r="AS14" s="69">
        <v>16</v>
      </c>
      <c r="AT14" s="44">
        <f t="shared" si="32"/>
        <v>0</v>
      </c>
      <c r="AU14" s="127">
        <f t="shared" si="0"/>
        <v>88.9</v>
      </c>
      <c r="AV14" s="127">
        <f t="shared" si="1"/>
        <v>88.9</v>
      </c>
      <c r="AW14" s="69">
        <v>3</v>
      </c>
      <c r="AX14" s="69">
        <v>2</v>
      </c>
      <c r="AY14" s="44">
        <f t="shared" si="33"/>
        <v>-1</v>
      </c>
      <c r="AZ14" s="28">
        <v>1</v>
      </c>
      <c r="BA14" s="28">
        <v>1</v>
      </c>
      <c r="BB14" s="44">
        <f t="shared" si="34"/>
        <v>0</v>
      </c>
      <c r="BC14" s="69">
        <v>1</v>
      </c>
      <c r="BD14" s="69">
        <v>1</v>
      </c>
      <c r="BE14" s="44">
        <f t="shared" si="35"/>
        <v>0</v>
      </c>
      <c r="BF14" s="152">
        <v>19.061</v>
      </c>
      <c r="BG14" s="152">
        <v>23.081</v>
      </c>
      <c r="BH14" s="151">
        <f t="shared" si="36"/>
        <v>4.0199999999999996</v>
      </c>
      <c r="BI14" s="152">
        <v>19.061</v>
      </c>
      <c r="BJ14" s="152">
        <v>23.081</v>
      </c>
      <c r="BK14" s="151">
        <f t="shared" si="37"/>
        <v>4.0199999999999996</v>
      </c>
      <c r="BM14" s="28">
        <v>5</v>
      </c>
      <c r="BN14" s="28" t="s">
        <v>5</v>
      </c>
      <c r="BO14" s="70" t="s">
        <v>25</v>
      </c>
      <c r="BP14" s="127">
        <f t="shared" si="38"/>
        <v>11.1</v>
      </c>
      <c r="BQ14" s="30"/>
      <c r="BR14" s="30">
        <v>11.1</v>
      </c>
      <c r="BS14" s="127">
        <f t="shared" si="39"/>
        <v>11.1</v>
      </c>
      <c r="BT14" s="30"/>
      <c r="BU14" s="30">
        <v>11.1</v>
      </c>
      <c r="BV14" s="451">
        <f t="shared" si="2"/>
        <v>0.62</v>
      </c>
      <c r="BW14" s="451"/>
      <c r="BX14" s="451">
        <f t="shared" si="3"/>
        <v>0.62</v>
      </c>
      <c r="BY14" s="451">
        <f t="shared" si="4"/>
        <v>0.62</v>
      </c>
      <c r="BZ14" s="451"/>
      <c r="CA14" s="451">
        <f t="shared" si="5"/>
        <v>0.62</v>
      </c>
      <c r="CB14" s="451">
        <f t="shared" si="42"/>
        <v>0</v>
      </c>
      <c r="CC14" s="451">
        <f t="shared" si="43"/>
        <v>0</v>
      </c>
      <c r="CD14" s="451">
        <f t="shared" si="44"/>
        <v>0</v>
      </c>
      <c r="CF14" s="28">
        <v>5</v>
      </c>
      <c r="CG14" s="28" t="s">
        <v>5</v>
      </c>
      <c r="CH14" s="70" t="s">
        <v>25</v>
      </c>
      <c r="CI14" s="151">
        <f t="shared" si="45"/>
        <v>164.386</v>
      </c>
      <c r="CJ14" s="151">
        <f t="shared" si="46"/>
        <v>162.30599999999998</v>
      </c>
      <c r="CK14" s="151">
        <f t="shared" si="47"/>
        <v>-2.0800000000000125</v>
      </c>
      <c r="CL14" s="119"/>
      <c r="CM14" s="119"/>
      <c r="CN14" s="151">
        <f t="shared" si="48"/>
        <v>0</v>
      </c>
      <c r="CO14" s="119">
        <v>164.386</v>
      </c>
      <c r="CP14" s="119">
        <v>162.30599999999998</v>
      </c>
      <c r="CQ14" s="151">
        <f t="shared" si="49"/>
        <v>-2.0800000000000125</v>
      </c>
      <c r="CR14" s="151">
        <f t="shared" si="50"/>
        <v>1.5719999999999998</v>
      </c>
      <c r="CS14" s="151">
        <f t="shared" si="51"/>
        <v>3.7229999999999999</v>
      </c>
      <c r="CT14" s="151">
        <f t="shared" si="52"/>
        <v>2.1509999999999998</v>
      </c>
      <c r="CU14" s="119"/>
      <c r="CV14" s="119"/>
      <c r="CW14" s="151">
        <f t="shared" si="53"/>
        <v>0</v>
      </c>
      <c r="CX14" s="119">
        <v>1.5719999999999998</v>
      </c>
      <c r="CY14" s="119">
        <v>3.7229999999999999</v>
      </c>
      <c r="CZ14" s="151">
        <f t="shared" si="54"/>
        <v>2.1509999999999998</v>
      </c>
      <c r="DA14" s="121">
        <f t="shared" si="6"/>
        <v>142</v>
      </c>
      <c r="DB14" s="121">
        <f t="shared" si="7"/>
        <v>335</v>
      </c>
      <c r="DC14" s="121">
        <f t="shared" si="55"/>
        <v>193</v>
      </c>
      <c r="DD14" s="127">
        <f t="shared" si="8"/>
        <v>14.8</v>
      </c>
      <c r="DE14" s="127">
        <f t="shared" si="9"/>
        <v>14.6</v>
      </c>
      <c r="DF14" s="127">
        <f t="shared" si="56"/>
        <v>-0.20000000000000107</v>
      </c>
      <c r="DG14" s="452">
        <v>1</v>
      </c>
      <c r="DI14" s="28">
        <v>5</v>
      </c>
      <c r="DJ14" s="28" t="s">
        <v>5</v>
      </c>
      <c r="DK14" s="70" t="s">
        <v>25</v>
      </c>
      <c r="DL14" s="119">
        <v>6.0409999999999995</v>
      </c>
      <c r="DM14" s="119">
        <v>6.109</v>
      </c>
      <c r="DN14" s="151">
        <f t="shared" si="57"/>
        <v>6.8000000000000504E-2</v>
      </c>
      <c r="DO14" s="151">
        <v>6.0409999999999995</v>
      </c>
      <c r="DP14" s="151">
        <v>6.109</v>
      </c>
      <c r="DQ14" s="151">
        <f t="shared" si="58"/>
        <v>6.8000000000000504E-2</v>
      </c>
      <c r="DR14" s="127">
        <f t="shared" si="10"/>
        <v>54.4</v>
      </c>
      <c r="DS14" s="127">
        <f t="shared" si="11"/>
        <v>55</v>
      </c>
      <c r="DT14" s="127">
        <f t="shared" si="59"/>
        <v>0.60000000000000142</v>
      </c>
      <c r="DU14" s="455">
        <v>7</v>
      </c>
      <c r="DV14" s="277">
        <v>134.501</v>
      </c>
      <c r="DW14" s="277">
        <v>169.63600000000005</v>
      </c>
      <c r="DX14" s="151">
        <f t="shared" si="12"/>
        <v>35.135000000000048</v>
      </c>
      <c r="DY14" s="152">
        <v>124.64000000000001</v>
      </c>
      <c r="DZ14" s="152">
        <v>156.33100000000005</v>
      </c>
      <c r="EA14" s="151">
        <f t="shared" si="60"/>
        <v>31.691000000000031</v>
      </c>
      <c r="EB14" s="151">
        <v>39.597999999999999</v>
      </c>
      <c r="EC14" s="151">
        <v>39.136000000000003</v>
      </c>
      <c r="ED14" s="151">
        <f t="shared" si="61"/>
        <v>-0.46199999999999619</v>
      </c>
      <c r="EE14" s="127">
        <f t="shared" si="62"/>
        <v>27.2</v>
      </c>
      <c r="EF14" s="127">
        <f t="shared" si="63"/>
        <v>26.6</v>
      </c>
      <c r="EG14" s="127">
        <f t="shared" si="64"/>
        <v>-0.59999999999999787</v>
      </c>
      <c r="EH14" s="121">
        <v>1543</v>
      </c>
      <c r="EI14" s="121">
        <v>1537</v>
      </c>
      <c r="EJ14" s="45">
        <f t="shared" si="65"/>
        <v>-6</v>
      </c>
      <c r="EK14" s="119">
        <v>183.36400000000003</v>
      </c>
      <c r="EL14" s="119">
        <v>183.91300000000001</v>
      </c>
      <c r="EM14" s="151">
        <f t="shared" si="66"/>
        <v>0.54899999999997817</v>
      </c>
      <c r="EN14" s="127">
        <f t="shared" si="67"/>
        <v>30.4</v>
      </c>
      <c r="EO14" s="127">
        <f t="shared" si="68"/>
        <v>30.1</v>
      </c>
      <c r="EP14" s="127">
        <f t="shared" si="69"/>
        <v>-0.29999999999999716</v>
      </c>
      <c r="EQ14" s="127">
        <f t="shared" si="70"/>
        <v>1.1000000000000001</v>
      </c>
      <c r="ER14" s="127">
        <f t="shared" si="71"/>
        <v>1.1000000000000001</v>
      </c>
      <c r="ES14" s="127">
        <f t="shared" si="72"/>
        <v>0</v>
      </c>
      <c r="ET14" s="119">
        <v>4.8039999999999985</v>
      </c>
      <c r="EU14" s="119">
        <v>5.34</v>
      </c>
      <c r="EV14" s="151">
        <f t="shared" si="73"/>
        <v>0.53600000000000136</v>
      </c>
      <c r="EW14" s="119">
        <v>0.22500000000000001</v>
      </c>
      <c r="EX14" s="119">
        <v>3.0000000000000001E-3</v>
      </c>
      <c r="EY14" s="151">
        <f t="shared" si="74"/>
        <v>-0.222</v>
      </c>
      <c r="FA14" s="28">
        <v>5</v>
      </c>
      <c r="FB14" s="28" t="s">
        <v>5</v>
      </c>
      <c r="FC14" s="70" t="s">
        <v>25</v>
      </c>
      <c r="FD14" s="67">
        <v>31</v>
      </c>
      <c r="FE14" s="67">
        <v>32</v>
      </c>
      <c r="FF14" s="44">
        <f t="shared" si="75"/>
        <v>1</v>
      </c>
      <c r="FG14" s="67">
        <v>26</v>
      </c>
      <c r="FH14" s="67">
        <v>26</v>
      </c>
      <c r="FI14" s="44">
        <f t="shared" si="76"/>
        <v>0</v>
      </c>
      <c r="FJ14" s="67">
        <v>6</v>
      </c>
      <c r="FK14" s="67">
        <v>5</v>
      </c>
      <c r="FL14" s="44">
        <f t="shared" si="77"/>
        <v>-1</v>
      </c>
      <c r="FM14" s="67">
        <v>19</v>
      </c>
      <c r="FN14" s="67">
        <v>19</v>
      </c>
      <c r="FO14" s="44">
        <f t="shared" si="78"/>
        <v>0</v>
      </c>
      <c r="FP14" s="127">
        <f t="shared" si="79"/>
        <v>92.3</v>
      </c>
      <c r="FQ14" s="452">
        <v>7</v>
      </c>
      <c r="FR14" s="45">
        <f t="shared" si="13"/>
        <v>232</v>
      </c>
      <c r="FS14" s="45">
        <f t="shared" si="14"/>
        <v>235</v>
      </c>
      <c r="FT14" s="44">
        <f t="shared" si="15"/>
        <v>3</v>
      </c>
      <c r="FU14" s="127">
        <f t="shared" si="80"/>
        <v>7.1</v>
      </c>
      <c r="FV14" s="127">
        <f t="shared" si="81"/>
        <v>7.1</v>
      </c>
      <c r="FW14" s="127">
        <f t="shared" si="16"/>
        <v>0</v>
      </c>
      <c r="FX14" s="153"/>
      <c r="FY14" s="28">
        <v>5</v>
      </c>
      <c r="FZ14" s="28" t="s">
        <v>5</v>
      </c>
      <c r="GA14" s="70" t="s">
        <v>25</v>
      </c>
      <c r="GB14" s="383">
        <f t="shared" si="82"/>
        <v>20196</v>
      </c>
      <c r="GC14" s="381">
        <f t="shared" si="17"/>
        <v>1122</v>
      </c>
      <c r="GD14" s="453">
        <v>20</v>
      </c>
      <c r="GE14" s="342">
        <v>9535</v>
      </c>
      <c r="GF14" s="81">
        <v>10560</v>
      </c>
      <c r="GG14" s="342">
        <v>101</v>
      </c>
      <c r="GH14" s="342"/>
      <c r="GI14" s="343"/>
      <c r="GJ14" s="127">
        <f t="shared" si="83"/>
        <v>99.5</v>
      </c>
      <c r="GK14" s="346">
        <v>20154</v>
      </c>
      <c r="GL14" s="343">
        <v>14186</v>
      </c>
      <c r="GM14" s="343">
        <v>967</v>
      </c>
      <c r="GN14" s="342">
        <v>1554</v>
      </c>
      <c r="GO14" s="342"/>
      <c r="GP14" s="342">
        <v>1457</v>
      </c>
      <c r="GQ14" s="342">
        <v>16</v>
      </c>
      <c r="GR14" s="342"/>
      <c r="GS14" s="454">
        <f t="shared" si="18"/>
        <v>1819</v>
      </c>
      <c r="GT14" s="455">
        <v>12</v>
      </c>
      <c r="GU14" s="456">
        <f t="shared" si="19"/>
        <v>3306</v>
      </c>
      <c r="GV14" s="455">
        <v>12</v>
      </c>
    </row>
    <row r="15" spans="1:204" s="22" customFormat="1" x14ac:dyDescent="0.2">
      <c r="A15" s="28">
        <v>6</v>
      </c>
      <c r="B15" s="28" t="s">
        <v>6</v>
      </c>
      <c r="C15" s="70" t="s">
        <v>26</v>
      </c>
      <c r="D15" s="44">
        <f t="shared" si="20"/>
        <v>22</v>
      </c>
      <c r="E15" s="28"/>
      <c r="F15" s="28">
        <v>22</v>
      </c>
      <c r="G15" s="44">
        <f t="shared" si="21"/>
        <v>22</v>
      </c>
      <c r="H15" s="28"/>
      <c r="I15" s="28">
        <v>22</v>
      </c>
      <c r="J15" s="28">
        <v>22</v>
      </c>
      <c r="K15" s="28">
        <v>22</v>
      </c>
      <c r="L15" s="28"/>
      <c r="M15" s="28"/>
      <c r="N15" s="44">
        <f t="shared" si="22"/>
        <v>0</v>
      </c>
      <c r="O15" s="28"/>
      <c r="P15" s="28"/>
      <c r="Q15" s="44">
        <f t="shared" si="23"/>
        <v>0</v>
      </c>
      <c r="R15" s="127">
        <f t="shared" si="24"/>
        <v>0</v>
      </c>
      <c r="S15" s="127">
        <f t="shared" si="25"/>
        <v>0</v>
      </c>
      <c r="T15" s="28">
        <v>1</v>
      </c>
      <c r="U15" s="28">
        <v>1</v>
      </c>
      <c r="V15" s="69">
        <v>16</v>
      </c>
      <c r="W15" s="69">
        <v>16</v>
      </c>
      <c r="X15" s="44">
        <f t="shared" si="26"/>
        <v>0</v>
      </c>
      <c r="Y15" s="69">
        <v>22</v>
      </c>
      <c r="Z15" s="69">
        <v>22</v>
      </c>
      <c r="AA15" s="44">
        <f t="shared" si="27"/>
        <v>0</v>
      </c>
      <c r="AB15" s="69">
        <v>7</v>
      </c>
      <c r="AC15" s="69">
        <v>7</v>
      </c>
      <c r="AD15" s="44">
        <f t="shared" si="28"/>
        <v>0</v>
      </c>
      <c r="AE15" s="69">
        <v>7</v>
      </c>
      <c r="AF15" s="69">
        <v>7</v>
      </c>
      <c r="AG15" s="44">
        <f t="shared" si="29"/>
        <v>0</v>
      </c>
      <c r="AH15" s="69">
        <v>30</v>
      </c>
      <c r="AI15" s="69">
        <v>26</v>
      </c>
      <c r="AJ15" s="44">
        <f t="shared" si="30"/>
        <v>-4</v>
      </c>
      <c r="AK15" s="24"/>
      <c r="AL15" s="28">
        <v>6</v>
      </c>
      <c r="AM15" s="28" t="s">
        <v>6</v>
      </c>
      <c r="AN15" s="70" t="s">
        <v>26</v>
      </c>
      <c r="AO15" s="69">
        <v>15</v>
      </c>
      <c r="AP15" s="69">
        <v>17</v>
      </c>
      <c r="AQ15" s="44">
        <f t="shared" si="31"/>
        <v>2</v>
      </c>
      <c r="AR15" s="69">
        <v>7</v>
      </c>
      <c r="AS15" s="69">
        <v>7</v>
      </c>
      <c r="AT15" s="44">
        <f t="shared" si="32"/>
        <v>0</v>
      </c>
      <c r="AU15" s="127">
        <f t="shared" si="0"/>
        <v>68.2</v>
      </c>
      <c r="AV15" s="127">
        <f t="shared" si="1"/>
        <v>77.3</v>
      </c>
      <c r="AW15" s="69">
        <v>12</v>
      </c>
      <c r="AX15" s="69">
        <v>17</v>
      </c>
      <c r="AY15" s="44">
        <f t="shared" si="33"/>
        <v>5</v>
      </c>
      <c r="AZ15" s="28">
        <v>1</v>
      </c>
      <c r="BA15" s="28">
        <v>1</v>
      </c>
      <c r="BB15" s="44">
        <f t="shared" si="34"/>
        <v>0</v>
      </c>
      <c r="BC15" s="69">
        <v>1</v>
      </c>
      <c r="BD15" s="69">
        <v>1</v>
      </c>
      <c r="BE15" s="44">
        <f t="shared" si="35"/>
        <v>0</v>
      </c>
      <c r="BF15" s="152">
        <v>32.406999999999996</v>
      </c>
      <c r="BG15" s="152">
        <v>36.029000000000003</v>
      </c>
      <c r="BH15" s="151">
        <f t="shared" si="36"/>
        <v>3.622000000000007</v>
      </c>
      <c r="BI15" s="152">
        <v>32.406999999999996</v>
      </c>
      <c r="BJ15" s="152">
        <v>36.029000000000003</v>
      </c>
      <c r="BK15" s="151">
        <f t="shared" si="37"/>
        <v>3.622000000000007</v>
      </c>
      <c r="BM15" s="28">
        <v>6</v>
      </c>
      <c r="BN15" s="28" t="s">
        <v>6</v>
      </c>
      <c r="BO15" s="70" t="s">
        <v>26</v>
      </c>
      <c r="BP15" s="127">
        <f t="shared" si="38"/>
        <v>17.5</v>
      </c>
      <c r="BQ15" s="30"/>
      <c r="BR15" s="30">
        <v>17.5</v>
      </c>
      <c r="BS15" s="127">
        <f t="shared" si="39"/>
        <v>17.399999999999999</v>
      </c>
      <c r="BT15" s="30"/>
      <c r="BU15" s="30">
        <v>17.399999999999999</v>
      </c>
      <c r="BV15" s="451">
        <f t="shared" si="2"/>
        <v>0.8</v>
      </c>
      <c r="BW15" s="451"/>
      <c r="BX15" s="451">
        <f t="shared" si="3"/>
        <v>0.8</v>
      </c>
      <c r="BY15" s="451">
        <f t="shared" si="4"/>
        <v>0.79</v>
      </c>
      <c r="BZ15" s="451"/>
      <c r="CA15" s="451">
        <f t="shared" si="5"/>
        <v>0.79</v>
      </c>
      <c r="CB15" s="451">
        <f t="shared" si="42"/>
        <v>-1.0000000000000009E-2</v>
      </c>
      <c r="CC15" s="451">
        <f t="shared" si="43"/>
        <v>0</v>
      </c>
      <c r="CD15" s="451">
        <f t="shared" si="44"/>
        <v>-1.0000000000000009E-2</v>
      </c>
      <c r="CF15" s="28">
        <v>6</v>
      </c>
      <c r="CG15" s="28" t="s">
        <v>6</v>
      </c>
      <c r="CH15" s="70" t="s">
        <v>26</v>
      </c>
      <c r="CI15" s="151">
        <f t="shared" si="45"/>
        <v>160.35400000000004</v>
      </c>
      <c r="CJ15" s="151">
        <f t="shared" si="46"/>
        <v>154.30500000000004</v>
      </c>
      <c r="CK15" s="151">
        <f t="shared" si="47"/>
        <v>-6.0490000000000066</v>
      </c>
      <c r="CL15" s="119"/>
      <c r="CM15" s="119"/>
      <c r="CN15" s="151">
        <f t="shared" si="48"/>
        <v>0</v>
      </c>
      <c r="CO15" s="119">
        <v>160.35400000000004</v>
      </c>
      <c r="CP15" s="119">
        <v>154.30500000000004</v>
      </c>
      <c r="CQ15" s="151">
        <f t="shared" si="49"/>
        <v>-6.0490000000000066</v>
      </c>
      <c r="CR15" s="151">
        <f t="shared" si="50"/>
        <v>8.73</v>
      </c>
      <c r="CS15" s="151">
        <f t="shared" si="51"/>
        <v>2.1309999999999998</v>
      </c>
      <c r="CT15" s="151">
        <f t="shared" si="52"/>
        <v>-6.5990000000000002</v>
      </c>
      <c r="CU15" s="119"/>
      <c r="CV15" s="119"/>
      <c r="CW15" s="151">
        <f t="shared" si="53"/>
        <v>0</v>
      </c>
      <c r="CX15" s="119">
        <v>8.73</v>
      </c>
      <c r="CY15" s="119">
        <v>2.1309999999999998</v>
      </c>
      <c r="CZ15" s="151">
        <f t="shared" si="54"/>
        <v>-6.5990000000000002</v>
      </c>
      <c r="DA15" s="121">
        <f t="shared" si="6"/>
        <v>499</v>
      </c>
      <c r="DB15" s="121">
        <f t="shared" si="7"/>
        <v>122</v>
      </c>
      <c r="DC15" s="121">
        <f t="shared" si="55"/>
        <v>-377</v>
      </c>
      <c r="DD15" s="127">
        <f t="shared" si="8"/>
        <v>9.1999999999999993</v>
      </c>
      <c r="DE15" s="127">
        <f t="shared" si="9"/>
        <v>8.9</v>
      </c>
      <c r="DF15" s="127">
        <f t="shared" si="56"/>
        <v>-0.29999999999999893</v>
      </c>
      <c r="DG15" s="452">
        <v>11</v>
      </c>
      <c r="DI15" s="28">
        <v>6</v>
      </c>
      <c r="DJ15" s="28" t="s">
        <v>6</v>
      </c>
      <c r="DK15" s="70" t="s">
        <v>26</v>
      </c>
      <c r="DL15" s="119">
        <v>9.354000000000001</v>
      </c>
      <c r="DM15" s="119">
        <v>9.8650000000000002</v>
      </c>
      <c r="DN15" s="151">
        <f t="shared" si="57"/>
        <v>0.51099999999999923</v>
      </c>
      <c r="DO15" s="151">
        <v>8.8249999999999993</v>
      </c>
      <c r="DP15" s="151">
        <v>9.1809999999999992</v>
      </c>
      <c r="DQ15" s="151">
        <f t="shared" si="58"/>
        <v>0.35599999999999987</v>
      </c>
      <c r="DR15" s="127">
        <f t="shared" si="10"/>
        <v>53.5</v>
      </c>
      <c r="DS15" s="127">
        <f t="shared" si="11"/>
        <v>56.7</v>
      </c>
      <c r="DT15" s="127">
        <f t="shared" si="59"/>
        <v>3.2000000000000028</v>
      </c>
      <c r="DU15" s="455">
        <v>6</v>
      </c>
      <c r="DV15" s="277">
        <v>193.30200000000002</v>
      </c>
      <c r="DW15" s="277">
        <v>221.10200000000003</v>
      </c>
      <c r="DX15" s="151">
        <f t="shared" si="12"/>
        <v>27.800000000000011</v>
      </c>
      <c r="DY15" s="152">
        <v>190.922</v>
      </c>
      <c r="DZ15" s="152">
        <v>216.84300000000002</v>
      </c>
      <c r="EA15" s="151">
        <f t="shared" si="60"/>
        <v>25.921000000000021</v>
      </c>
      <c r="EB15" s="151">
        <v>3.698</v>
      </c>
      <c r="EC15" s="151">
        <v>4.899</v>
      </c>
      <c r="ED15" s="151">
        <f t="shared" si="61"/>
        <v>1.2010000000000001</v>
      </c>
      <c r="EE15" s="127">
        <f t="shared" si="62"/>
        <v>17.100000000000001</v>
      </c>
      <c r="EF15" s="127">
        <f t="shared" si="63"/>
        <v>15.6</v>
      </c>
      <c r="EG15" s="127">
        <f t="shared" si="64"/>
        <v>-1.5000000000000018</v>
      </c>
      <c r="EH15" s="121">
        <v>5198</v>
      </c>
      <c r="EI15" s="121">
        <v>5318</v>
      </c>
      <c r="EJ15" s="45">
        <f t="shared" si="65"/>
        <v>120</v>
      </c>
      <c r="EK15" s="119">
        <v>228.58900000000003</v>
      </c>
      <c r="EL15" s="119">
        <v>245.35900000000001</v>
      </c>
      <c r="EM15" s="151">
        <f t="shared" si="66"/>
        <v>16.769999999999982</v>
      </c>
      <c r="EN15" s="127">
        <f t="shared" si="67"/>
        <v>24.4</v>
      </c>
      <c r="EO15" s="127">
        <f t="shared" si="68"/>
        <v>24.9</v>
      </c>
      <c r="EP15" s="127">
        <f t="shared" si="69"/>
        <v>0.5</v>
      </c>
      <c r="EQ15" s="127">
        <f t="shared" si="70"/>
        <v>1.4</v>
      </c>
      <c r="ER15" s="127">
        <f t="shared" si="71"/>
        <v>1.6</v>
      </c>
      <c r="ES15" s="127">
        <f t="shared" si="72"/>
        <v>0.20000000000000018</v>
      </c>
      <c r="ET15" s="119">
        <v>6.0920000000000005</v>
      </c>
      <c r="EU15" s="119">
        <v>6.8150000000000004</v>
      </c>
      <c r="EV15" s="151">
        <f t="shared" si="73"/>
        <v>0.72299999999999986</v>
      </c>
      <c r="EW15" s="119"/>
      <c r="EX15" s="119"/>
      <c r="EY15" s="151">
        <f t="shared" si="74"/>
        <v>0</v>
      </c>
      <c r="FA15" s="28">
        <v>6</v>
      </c>
      <c r="FB15" s="28" t="s">
        <v>6</v>
      </c>
      <c r="FC15" s="70" t="s">
        <v>26</v>
      </c>
      <c r="FD15" s="67">
        <v>56</v>
      </c>
      <c r="FE15" s="67">
        <v>54</v>
      </c>
      <c r="FF15" s="44">
        <f t="shared" si="75"/>
        <v>-2</v>
      </c>
      <c r="FG15" s="67">
        <v>39</v>
      </c>
      <c r="FH15" s="67">
        <v>38</v>
      </c>
      <c r="FI15" s="44">
        <f t="shared" si="76"/>
        <v>-1</v>
      </c>
      <c r="FJ15" s="67">
        <v>16</v>
      </c>
      <c r="FK15" s="67">
        <v>17</v>
      </c>
      <c r="FL15" s="44">
        <f t="shared" si="77"/>
        <v>1</v>
      </c>
      <c r="FM15" s="67">
        <v>20</v>
      </c>
      <c r="FN15" s="67">
        <v>19</v>
      </c>
      <c r="FO15" s="44">
        <f t="shared" si="78"/>
        <v>-1</v>
      </c>
      <c r="FP15" s="127">
        <f t="shared" si="79"/>
        <v>94.7</v>
      </c>
      <c r="FQ15" s="452">
        <v>6</v>
      </c>
      <c r="FR15" s="45">
        <f t="shared" si="13"/>
        <v>240</v>
      </c>
      <c r="FS15" s="45">
        <f t="shared" si="14"/>
        <v>260</v>
      </c>
      <c r="FT15" s="44">
        <f t="shared" si="15"/>
        <v>20</v>
      </c>
      <c r="FU15" s="127">
        <f t="shared" si="80"/>
        <v>5.9</v>
      </c>
      <c r="FV15" s="127">
        <f t="shared" si="81"/>
        <v>6.5</v>
      </c>
      <c r="FW15" s="127">
        <f t="shared" si="16"/>
        <v>0.59999999999999964</v>
      </c>
      <c r="FX15" s="153"/>
      <c r="FY15" s="28">
        <v>6</v>
      </c>
      <c r="FZ15" s="28" t="s">
        <v>6</v>
      </c>
      <c r="GA15" s="70" t="s">
        <v>26</v>
      </c>
      <c r="GB15" s="383">
        <f t="shared" si="82"/>
        <v>59749.2</v>
      </c>
      <c r="GC15" s="381">
        <f t="shared" si="17"/>
        <v>2716</v>
      </c>
      <c r="GD15" s="453">
        <v>8</v>
      </c>
      <c r="GE15" s="342">
        <v>24460.7</v>
      </c>
      <c r="GF15" s="81">
        <v>34830.300000000003</v>
      </c>
      <c r="GG15" s="342">
        <v>458.2</v>
      </c>
      <c r="GH15" s="342"/>
      <c r="GI15" s="343"/>
      <c r="GJ15" s="127">
        <f t="shared" si="83"/>
        <v>99.2</v>
      </c>
      <c r="GK15" s="346">
        <v>59254.2</v>
      </c>
      <c r="GL15" s="343">
        <v>50228.800000000003</v>
      </c>
      <c r="GM15" s="343"/>
      <c r="GN15" s="342">
        <v>1297.8</v>
      </c>
      <c r="GO15" s="342"/>
      <c r="GP15" s="342">
        <v>613.70000000000005</v>
      </c>
      <c r="GQ15" s="342">
        <v>31.5</v>
      </c>
      <c r="GR15" s="342"/>
      <c r="GS15" s="454">
        <f t="shared" si="18"/>
        <v>3434</v>
      </c>
      <c r="GT15" s="455">
        <v>3</v>
      </c>
      <c r="GU15" s="456">
        <f t="shared" si="19"/>
        <v>6057</v>
      </c>
      <c r="GV15" s="455">
        <v>5</v>
      </c>
    </row>
    <row r="16" spans="1:204" s="22" customFormat="1" x14ac:dyDescent="0.2">
      <c r="A16" s="28">
        <v>7</v>
      </c>
      <c r="B16" s="28" t="s">
        <v>7</v>
      </c>
      <c r="C16" s="70" t="s">
        <v>27</v>
      </c>
      <c r="D16" s="44">
        <f t="shared" si="20"/>
        <v>21</v>
      </c>
      <c r="E16" s="28"/>
      <c r="F16" s="28">
        <v>21</v>
      </c>
      <c r="G16" s="44">
        <f t="shared" si="21"/>
        <v>21</v>
      </c>
      <c r="H16" s="28"/>
      <c r="I16" s="28">
        <v>21</v>
      </c>
      <c r="J16" s="28">
        <v>20</v>
      </c>
      <c r="K16" s="28">
        <v>20</v>
      </c>
      <c r="L16" s="28"/>
      <c r="M16" s="28"/>
      <c r="N16" s="44">
        <f t="shared" si="22"/>
        <v>0</v>
      </c>
      <c r="O16" s="28"/>
      <c r="P16" s="28"/>
      <c r="Q16" s="44">
        <f t="shared" si="23"/>
        <v>0</v>
      </c>
      <c r="R16" s="127">
        <f t="shared" si="24"/>
        <v>0</v>
      </c>
      <c r="S16" s="127">
        <f t="shared" si="25"/>
        <v>0</v>
      </c>
      <c r="T16" s="28"/>
      <c r="U16" s="28"/>
      <c r="V16" s="69">
        <v>10</v>
      </c>
      <c r="W16" s="69">
        <v>9</v>
      </c>
      <c r="X16" s="44">
        <f t="shared" si="26"/>
        <v>-1</v>
      </c>
      <c r="Y16" s="69">
        <v>20</v>
      </c>
      <c r="Z16" s="69">
        <v>20</v>
      </c>
      <c r="AA16" s="44">
        <f t="shared" si="27"/>
        <v>0</v>
      </c>
      <c r="AB16" s="69">
        <v>20</v>
      </c>
      <c r="AC16" s="69">
        <v>20</v>
      </c>
      <c r="AD16" s="44">
        <f t="shared" si="28"/>
        <v>0</v>
      </c>
      <c r="AE16" s="69">
        <v>14</v>
      </c>
      <c r="AF16" s="69">
        <v>15</v>
      </c>
      <c r="AG16" s="44">
        <f t="shared" si="29"/>
        <v>1</v>
      </c>
      <c r="AH16" s="69">
        <v>17</v>
      </c>
      <c r="AI16" s="69">
        <v>16</v>
      </c>
      <c r="AJ16" s="44">
        <f t="shared" si="30"/>
        <v>-1</v>
      </c>
      <c r="AK16" s="24"/>
      <c r="AL16" s="28">
        <v>7</v>
      </c>
      <c r="AM16" s="28" t="s">
        <v>7</v>
      </c>
      <c r="AN16" s="70" t="s">
        <v>27</v>
      </c>
      <c r="AO16" s="69">
        <v>19</v>
      </c>
      <c r="AP16" s="69">
        <v>19</v>
      </c>
      <c r="AQ16" s="44">
        <f t="shared" si="31"/>
        <v>0</v>
      </c>
      <c r="AR16" s="69">
        <v>14</v>
      </c>
      <c r="AS16" s="69">
        <v>14</v>
      </c>
      <c r="AT16" s="44">
        <f t="shared" si="32"/>
        <v>0</v>
      </c>
      <c r="AU16" s="127">
        <f t="shared" si="0"/>
        <v>90.5</v>
      </c>
      <c r="AV16" s="127">
        <f t="shared" si="1"/>
        <v>90.5</v>
      </c>
      <c r="AW16" s="69">
        <v>19</v>
      </c>
      <c r="AX16" s="69">
        <v>19</v>
      </c>
      <c r="AY16" s="44">
        <f t="shared" si="33"/>
        <v>0</v>
      </c>
      <c r="AZ16" s="28">
        <v>1</v>
      </c>
      <c r="BA16" s="28">
        <v>1</v>
      </c>
      <c r="BB16" s="44">
        <f t="shared" si="34"/>
        <v>0</v>
      </c>
      <c r="BC16" s="69">
        <v>1</v>
      </c>
      <c r="BD16" s="69">
        <v>1</v>
      </c>
      <c r="BE16" s="44">
        <f t="shared" si="35"/>
        <v>0</v>
      </c>
      <c r="BF16" s="152">
        <v>25.347999999999999</v>
      </c>
      <c r="BG16" s="152">
        <v>26.093</v>
      </c>
      <c r="BH16" s="151">
        <f t="shared" si="36"/>
        <v>0.74500000000000099</v>
      </c>
      <c r="BI16" s="152">
        <v>25.347999999999999</v>
      </c>
      <c r="BJ16" s="152">
        <v>26.093</v>
      </c>
      <c r="BK16" s="151">
        <f t="shared" si="37"/>
        <v>0.74500000000000099</v>
      </c>
      <c r="BM16" s="28">
        <v>7</v>
      </c>
      <c r="BN16" s="28" t="s">
        <v>7</v>
      </c>
      <c r="BO16" s="70" t="s">
        <v>27</v>
      </c>
      <c r="BP16" s="127">
        <f t="shared" si="38"/>
        <v>20.3</v>
      </c>
      <c r="BQ16" s="30"/>
      <c r="BR16" s="30">
        <v>20.3</v>
      </c>
      <c r="BS16" s="127">
        <f t="shared" si="39"/>
        <v>20.2</v>
      </c>
      <c r="BT16" s="30"/>
      <c r="BU16" s="30">
        <v>20.2</v>
      </c>
      <c r="BV16" s="451">
        <f t="shared" si="2"/>
        <v>0.97</v>
      </c>
      <c r="BW16" s="451"/>
      <c r="BX16" s="451">
        <f t="shared" si="3"/>
        <v>0.97</v>
      </c>
      <c r="BY16" s="451">
        <f t="shared" si="4"/>
        <v>0.96</v>
      </c>
      <c r="BZ16" s="451"/>
      <c r="CA16" s="451">
        <f t="shared" si="5"/>
        <v>0.96</v>
      </c>
      <c r="CB16" s="451">
        <f t="shared" si="42"/>
        <v>-1.0000000000000009E-2</v>
      </c>
      <c r="CC16" s="451">
        <f t="shared" si="43"/>
        <v>0</v>
      </c>
      <c r="CD16" s="451">
        <f t="shared" si="44"/>
        <v>-1.0000000000000009E-2</v>
      </c>
      <c r="CF16" s="28">
        <v>7</v>
      </c>
      <c r="CG16" s="28" t="s">
        <v>7</v>
      </c>
      <c r="CH16" s="70" t="s">
        <v>27</v>
      </c>
      <c r="CI16" s="151">
        <f t="shared" si="45"/>
        <v>189.63400000000001</v>
      </c>
      <c r="CJ16" s="151">
        <f t="shared" si="46"/>
        <v>182.35900000000001</v>
      </c>
      <c r="CK16" s="151">
        <f t="shared" si="47"/>
        <v>-7.2750000000000057</v>
      </c>
      <c r="CL16" s="119"/>
      <c r="CM16" s="119"/>
      <c r="CN16" s="151">
        <f t="shared" si="48"/>
        <v>0</v>
      </c>
      <c r="CO16" s="119">
        <v>189.63400000000001</v>
      </c>
      <c r="CP16" s="119">
        <v>182.35900000000001</v>
      </c>
      <c r="CQ16" s="151">
        <f t="shared" si="49"/>
        <v>-7.2750000000000057</v>
      </c>
      <c r="CR16" s="151">
        <f t="shared" si="50"/>
        <v>1.5309999999999988</v>
      </c>
      <c r="CS16" s="151">
        <f t="shared" si="51"/>
        <v>1.536</v>
      </c>
      <c r="CT16" s="151">
        <f t="shared" si="52"/>
        <v>5.0000000000012257E-3</v>
      </c>
      <c r="CU16" s="119"/>
      <c r="CV16" s="119"/>
      <c r="CW16" s="151">
        <f t="shared" si="53"/>
        <v>0</v>
      </c>
      <c r="CX16" s="119">
        <v>1.5309999999999988</v>
      </c>
      <c r="CY16" s="119">
        <v>1.536</v>
      </c>
      <c r="CZ16" s="151">
        <f t="shared" si="54"/>
        <v>5.0000000000012257E-3</v>
      </c>
      <c r="DA16" s="121">
        <f t="shared" si="6"/>
        <v>75</v>
      </c>
      <c r="DB16" s="121">
        <f t="shared" si="7"/>
        <v>76</v>
      </c>
      <c r="DC16" s="121">
        <f t="shared" si="55"/>
        <v>1</v>
      </c>
      <c r="DD16" s="127">
        <f t="shared" si="8"/>
        <v>9.3000000000000007</v>
      </c>
      <c r="DE16" s="127">
        <f t="shared" si="9"/>
        <v>9</v>
      </c>
      <c r="DF16" s="127">
        <f t="shared" si="56"/>
        <v>-0.30000000000000071</v>
      </c>
      <c r="DG16" s="452">
        <v>10</v>
      </c>
      <c r="DI16" s="28">
        <v>7</v>
      </c>
      <c r="DJ16" s="28" t="s">
        <v>7</v>
      </c>
      <c r="DK16" s="70" t="s">
        <v>27</v>
      </c>
      <c r="DL16" s="119">
        <v>13.977</v>
      </c>
      <c r="DM16" s="119">
        <v>13.579000000000001</v>
      </c>
      <c r="DN16" s="151">
        <f t="shared" si="57"/>
        <v>-0.39799999999999969</v>
      </c>
      <c r="DO16" s="151">
        <v>12.576999999999998</v>
      </c>
      <c r="DP16" s="151">
        <v>12.327</v>
      </c>
      <c r="DQ16" s="151">
        <f t="shared" si="58"/>
        <v>-0.24999999999999822</v>
      </c>
      <c r="DR16" s="127">
        <f t="shared" si="10"/>
        <v>68.900000000000006</v>
      </c>
      <c r="DS16" s="127">
        <f t="shared" si="11"/>
        <v>67.2</v>
      </c>
      <c r="DT16" s="127">
        <f t="shared" si="59"/>
        <v>-1.7000000000000028</v>
      </c>
      <c r="DU16" s="455">
        <v>3</v>
      </c>
      <c r="DV16" s="277">
        <v>227.35500000000005</v>
      </c>
      <c r="DW16" s="277">
        <v>243.929</v>
      </c>
      <c r="DX16" s="151">
        <f t="shared" si="12"/>
        <v>16.573999999999955</v>
      </c>
      <c r="DY16" s="152">
        <v>165.16800000000001</v>
      </c>
      <c r="DZ16" s="152">
        <v>180.006</v>
      </c>
      <c r="EA16" s="151">
        <f t="shared" si="60"/>
        <v>14.837999999999994</v>
      </c>
      <c r="EB16" s="151">
        <v>4.3460000000000001</v>
      </c>
      <c r="EC16" s="151">
        <v>7.3760000000000003</v>
      </c>
      <c r="ED16" s="151">
        <f t="shared" si="61"/>
        <v>3.0300000000000002</v>
      </c>
      <c r="EE16" s="127">
        <f t="shared" si="62"/>
        <v>13.6</v>
      </c>
      <c r="EF16" s="127">
        <f t="shared" si="63"/>
        <v>13.4</v>
      </c>
      <c r="EG16" s="127">
        <f t="shared" si="64"/>
        <v>-0.19999999999999929</v>
      </c>
      <c r="EH16" s="121">
        <v>1406</v>
      </c>
      <c r="EI16" s="121">
        <v>1574</v>
      </c>
      <c r="EJ16" s="45">
        <f t="shared" si="65"/>
        <v>168</v>
      </c>
      <c r="EK16" s="119">
        <v>232.536</v>
      </c>
      <c r="EL16" s="119">
        <v>296.92700000000002</v>
      </c>
      <c r="EM16" s="151">
        <f t="shared" si="66"/>
        <v>64.39100000000002</v>
      </c>
      <c r="EN16" s="127">
        <f t="shared" si="67"/>
        <v>16.600000000000001</v>
      </c>
      <c r="EO16" s="127">
        <f t="shared" si="68"/>
        <v>21.9</v>
      </c>
      <c r="EP16" s="127">
        <f t="shared" si="69"/>
        <v>5.2999999999999972</v>
      </c>
      <c r="EQ16" s="127">
        <f t="shared" si="70"/>
        <v>1.2</v>
      </c>
      <c r="ER16" s="127">
        <f t="shared" si="71"/>
        <v>1.6</v>
      </c>
      <c r="ES16" s="127">
        <f t="shared" si="72"/>
        <v>0.40000000000000013</v>
      </c>
      <c r="ET16" s="119">
        <v>78.564999999999998</v>
      </c>
      <c r="EU16" s="119">
        <v>100.24299999999999</v>
      </c>
      <c r="EV16" s="151">
        <f t="shared" si="73"/>
        <v>21.677999999999997</v>
      </c>
      <c r="EW16" s="119">
        <v>0.73699999999999999</v>
      </c>
      <c r="EX16" s="119">
        <v>0.94799999999999995</v>
      </c>
      <c r="EY16" s="151">
        <f t="shared" si="74"/>
        <v>0.21099999999999997</v>
      </c>
      <c r="FA16" s="28">
        <v>7</v>
      </c>
      <c r="FB16" s="28" t="s">
        <v>7</v>
      </c>
      <c r="FC16" s="70" t="s">
        <v>27</v>
      </c>
      <c r="FD16" s="67">
        <v>36</v>
      </c>
      <c r="FE16" s="67">
        <v>35</v>
      </c>
      <c r="FF16" s="44">
        <f t="shared" si="75"/>
        <v>-1</v>
      </c>
      <c r="FG16" s="67">
        <v>32</v>
      </c>
      <c r="FH16" s="67">
        <v>31</v>
      </c>
      <c r="FI16" s="44">
        <f t="shared" si="76"/>
        <v>-1</v>
      </c>
      <c r="FJ16" s="67">
        <v>9</v>
      </c>
      <c r="FK16" s="67">
        <v>8</v>
      </c>
      <c r="FL16" s="44">
        <f t="shared" si="77"/>
        <v>-1</v>
      </c>
      <c r="FM16" s="67">
        <v>21</v>
      </c>
      <c r="FN16" s="67">
        <v>23</v>
      </c>
      <c r="FO16" s="44">
        <f t="shared" si="78"/>
        <v>2</v>
      </c>
      <c r="FP16" s="127">
        <f t="shared" si="79"/>
        <v>100</v>
      </c>
      <c r="FQ16" s="452">
        <v>1</v>
      </c>
      <c r="FR16" s="45">
        <f t="shared" si="13"/>
        <v>437</v>
      </c>
      <c r="FS16" s="45">
        <f t="shared" si="14"/>
        <v>438</v>
      </c>
      <c r="FT16" s="44">
        <f t="shared" si="15"/>
        <v>1</v>
      </c>
      <c r="FU16" s="127">
        <f t="shared" si="80"/>
        <v>7.3</v>
      </c>
      <c r="FV16" s="127">
        <f t="shared" si="81"/>
        <v>9.6</v>
      </c>
      <c r="FW16" s="127">
        <f t="shared" si="16"/>
        <v>2.2999999999999998</v>
      </c>
      <c r="FX16" s="153"/>
      <c r="FY16" s="28">
        <v>7</v>
      </c>
      <c r="FZ16" s="28" t="s">
        <v>7</v>
      </c>
      <c r="GA16" s="70" t="s">
        <v>27</v>
      </c>
      <c r="GB16" s="383">
        <f t="shared" si="82"/>
        <v>26252</v>
      </c>
      <c r="GC16" s="381">
        <f t="shared" si="17"/>
        <v>1250</v>
      </c>
      <c r="GD16" s="453">
        <v>19</v>
      </c>
      <c r="GE16" s="342">
        <v>26252</v>
      </c>
      <c r="GF16" s="81"/>
      <c r="GG16" s="342"/>
      <c r="GH16" s="342"/>
      <c r="GI16" s="343"/>
      <c r="GJ16" s="127">
        <f t="shared" si="83"/>
        <v>100</v>
      </c>
      <c r="GK16" s="346">
        <v>25921.7</v>
      </c>
      <c r="GL16" s="343">
        <v>22828.400000000001</v>
      </c>
      <c r="GM16" s="343">
        <v>61.1</v>
      </c>
      <c r="GN16" s="343">
        <v>152.1</v>
      </c>
      <c r="GO16" s="343"/>
      <c r="GP16" s="342">
        <v>812.4</v>
      </c>
      <c r="GQ16" s="342">
        <v>89.2</v>
      </c>
      <c r="GR16" s="342"/>
      <c r="GS16" s="454">
        <f t="shared" si="18"/>
        <v>1300</v>
      </c>
      <c r="GT16" s="455">
        <v>16</v>
      </c>
      <c r="GU16" s="456">
        <f t="shared" si="19"/>
        <v>1933</v>
      </c>
      <c r="GV16" s="455">
        <v>20</v>
      </c>
    </row>
    <row r="17" spans="1:205" s="22" customFormat="1" x14ac:dyDescent="0.2">
      <c r="A17" s="28">
        <v>8</v>
      </c>
      <c r="B17" s="28" t="s">
        <v>203</v>
      </c>
      <c r="C17" s="70" t="s">
        <v>28</v>
      </c>
      <c r="D17" s="44">
        <f t="shared" si="20"/>
        <v>25</v>
      </c>
      <c r="E17" s="28">
        <v>6</v>
      </c>
      <c r="F17" s="28">
        <v>19</v>
      </c>
      <c r="G17" s="44">
        <f t="shared" si="21"/>
        <v>25</v>
      </c>
      <c r="H17" s="28">
        <v>6</v>
      </c>
      <c r="I17" s="28">
        <v>19</v>
      </c>
      <c r="J17" s="28">
        <v>24</v>
      </c>
      <c r="K17" s="28">
        <v>24</v>
      </c>
      <c r="L17" s="28"/>
      <c r="M17" s="28">
        <v>1</v>
      </c>
      <c r="N17" s="44">
        <f t="shared" si="22"/>
        <v>1</v>
      </c>
      <c r="O17" s="28"/>
      <c r="P17" s="28"/>
      <c r="Q17" s="44">
        <f t="shared" si="23"/>
        <v>0</v>
      </c>
      <c r="R17" s="127">
        <f t="shared" si="24"/>
        <v>0</v>
      </c>
      <c r="S17" s="127">
        <f t="shared" si="25"/>
        <v>4</v>
      </c>
      <c r="T17" s="28">
        <v>2</v>
      </c>
      <c r="U17" s="28">
        <v>2</v>
      </c>
      <c r="V17" s="69">
        <v>4</v>
      </c>
      <c r="W17" s="69">
        <v>4</v>
      </c>
      <c r="X17" s="44">
        <f t="shared" si="26"/>
        <v>0</v>
      </c>
      <c r="Y17" s="44">
        <v>25</v>
      </c>
      <c r="Z17" s="44">
        <v>25</v>
      </c>
      <c r="AA17" s="44">
        <f t="shared" si="27"/>
        <v>0</v>
      </c>
      <c r="AB17" s="28">
        <v>12</v>
      </c>
      <c r="AC17" s="28">
        <v>12</v>
      </c>
      <c r="AD17" s="44">
        <f t="shared" si="28"/>
        <v>0</v>
      </c>
      <c r="AE17" s="44">
        <v>12</v>
      </c>
      <c r="AF17" s="44">
        <v>12</v>
      </c>
      <c r="AG17" s="44">
        <f t="shared" si="29"/>
        <v>0</v>
      </c>
      <c r="AH17" s="28">
        <v>16</v>
      </c>
      <c r="AI17" s="28">
        <v>15</v>
      </c>
      <c r="AJ17" s="44">
        <f t="shared" si="30"/>
        <v>-1</v>
      </c>
      <c r="AK17" s="24"/>
      <c r="AL17" s="28">
        <v>8</v>
      </c>
      <c r="AM17" s="28" t="s">
        <v>203</v>
      </c>
      <c r="AN17" s="70" t="s">
        <v>28</v>
      </c>
      <c r="AO17" s="141">
        <v>25</v>
      </c>
      <c r="AP17" s="141">
        <v>25</v>
      </c>
      <c r="AQ17" s="44">
        <f t="shared" si="31"/>
        <v>0</v>
      </c>
      <c r="AR17" s="45">
        <v>25</v>
      </c>
      <c r="AS17" s="45">
        <v>25</v>
      </c>
      <c r="AT17" s="44">
        <f t="shared" si="32"/>
        <v>0</v>
      </c>
      <c r="AU17" s="127">
        <f t="shared" si="0"/>
        <v>100</v>
      </c>
      <c r="AV17" s="127">
        <f t="shared" si="1"/>
        <v>100</v>
      </c>
      <c r="AW17" s="141">
        <v>25</v>
      </c>
      <c r="AX17" s="141">
        <v>25</v>
      </c>
      <c r="AY17" s="44">
        <f t="shared" si="33"/>
        <v>0</v>
      </c>
      <c r="AZ17" s="69">
        <v>1</v>
      </c>
      <c r="BA17" s="69">
        <v>1</v>
      </c>
      <c r="BB17" s="44">
        <f t="shared" si="34"/>
        <v>0</v>
      </c>
      <c r="BC17" s="69">
        <v>1</v>
      </c>
      <c r="BD17" s="69">
        <v>1</v>
      </c>
      <c r="BE17" s="44">
        <f t="shared" si="35"/>
        <v>0</v>
      </c>
      <c r="BF17" s="119">
        <v>101.56100000000001</v>
      </c>
      <c r="BG17" s="119">
        <v>105.95</v>
      </c>
      <c r="BH17" s="151">
        <f t="shared" si="36"/>
        <v>4.3889999999999958</v>
      </c>
      <c r="BI17" s="152">
        <v>100.65</v>
      </c>
      <c r="BJ17" s="152">
        <v>105.039</v>
      </c>
      <c r="BK17" s="151">
        <f t="shared" si="37"/>
        <v>4.3889999999999958</v>
      </c>
      <c r="BM17" s="28">
        <v>8</v>
      </c>
      <c r="BN17" s="28" t="s">
        <v>203</v>
      </c>
      <c r="BO17" s="70" t="s">
        <v>28</v>
      </c>
      <c r="BP17" s="127">
        <f t="shared" si="38"/>
        <v>32.6</v>
      </c>
      <c r="BQ17" s="30">
        <v>20.3</v>
      </c>
      <c r="BR17" s="30">
        <v>12.3</v>
      </c>
      <c r="BS17" s="127">
        <f>BT17+BU17</f>
        <v>32.1</v>
      </c>
      <c r="BT17" s="30">
        <v>20.100000000000001</v>
      </c>
      <c r="BU17" s="30">
        <v>12</v>
      </c>
      <c r="BV17" s="451">
        <f t="shared" si="2"/>
        <v>1.3</v>
      </c>
      <c r="BW17" s="451">
        <f t="shared" si="40"/>
        <v>3.38</v>
      </c>
      <c r="BX17" s="451">
        <f t="shared" si="3"/>
        <v>0.65</v>
      </c>
      <c r="BY17" s="451">
        <f t="shared" si="4"/>
        <v>1.28</v>
      </c>
      <c r="BZ17" s="451">
        <f t="shared" si="41"/>
        <v>3.35</v>
      </c>
      <c r="CA17" s="451">
        <f t="shared" si="5"/>
        <v>0.63</v>
      </c>
      <c r="CB17" s="451">
        <f t="shared" si="42"/>
        <v>-2.0000000000000018E-2</v>
      </c>
      <c r="CC17" s="451">
        <f t="shared" si="43"/>
        <v>-2.9999999999999805E-2</v>
      </c>
      <c r="CD17" s="451">
        <f t="shared" si="44"/>
        <v>-2.0000000000000018E-2</v>
      </c>
      <c r="CF17" s="28">
        <v>8</v>
      </c>
      <c r="CG17" s="28" t="s">
        <v>203</v>
      </c>
      <c r="CH17" s="70" t="s">
        <v>28</v>
      </c>
      <c r="CI17" s="151">
        <f t="shared" si="45"/>
        <v>308.62200000000001</v>
      </c>
      <c r="CJ17" s="151">
        <f t="shared" si="46"/>
        <v>306.90800000000002</v>
      </c>
      <c r="CK17" s="151">
        <f t="shared" si="47"/>
        <v>-1.7139999999999986</v>
      </c>
      <c r="CL17" s="119">
        <v>174.82300000000001</v>
      </c>
      <c r="CM17" s="119">
        <v>171.67700000000002</v>
      </c>
      <c r="CN17" s="151">
        <f t="shared" si="48"/>
        <v>-3.1459999999999866</v>
      </c>
      <c r="CO17" s="119">
        <v>133.79900000000001</v>
      </c>
      <c r="CP17" s="119">
        <v>135.23099999999999</v>
      </c>
      <c r="CQ17" s="151">
        <f t="shared" si="49"/>
        <v>1.4319999999999879</v>
      </c>
      <c r="CR17" s="151">
        <f t="shared" si="50"/>
        <v>25.456999999999997</v>
      </c>
      <c r="CS17" s="151">
        <f t="shared" si="51"/>
        <v>9.2010000000000005</v>
      </c>
      <c r="CT17" s="151">
        <f t="shared" si="52"/>
        <v>-16.255999999999997</v>
      </c>
      <c r="CU17" s="119">
        <v>23.245999999999999</v>
      </c>
      <c r="CV17" s="119">
        <v>7.1340000000000003</v>
      </c>
      <c r="CW17" s="151">
        <f t="shared" si="53"/>
        <v>-16.111999999999998</v>
      </c>
      <c r="CX17" s="119">
        <v>2.2109999999999999</v>
      </c>
      <c r="CY17" s="119">
        <v>2.0670000000000002</v>
      </c>
      <c r="CZ17" s="151">
        <f t="shared" si="54"/>
        <v>-0.14399999999999968</v>
      </c>
      <c r="DA17" s="121">
        <f t="shared" si="6"/>
        <v>781</v>
      </c>
      <c r="DB17" s="121">
        <f t="shared" si="7"/>
        <v>287</v>
      </c>
      <c r="DC17" s="121">
        <f t="shared" si="55"/>
        <v>-494</v>
      </c>
      <c r="DD17" s="127">
        <f t="shared" si="8"/>
        <v>9.5</v>
      </c>
      <c r="DE17" s="127">
        <f t="shared" si="9"/>
        <v>9.6</v>
      </c>
      <c r="DF17" s="127">
        <f t="shared" si="56"/>
        <v>9.9999999999999645E-2</v>
      </c>
      <c r="DG17" s="452">
        <v>8</v>
      </c>
      <c r="DI17" s="28">
        <v>8</v>
      </c>
      <c r="DJ17" s="28" t="s">
        <v>203</v>
      </c>
      <c r="DK17" s="70" t="s">
        <v>28</v>
      </c>
      <c r="DL17" s="119">
        <v>14.832000000000001</v>
      </c>
      <c r="DM17" s="119">
        <v>13.513999999999999</v>
      </c>
      <c r="DN17" s="151">
        <f t="shared" si="57"/>
        <v>-1.3180000000000014</v>
      </c>
      <c r="DO17" s="151">
        <v>13.595999999999998</v>
      </c>
      <c r="DP17" s="151">
        <v>12.295999999999999</v>
      </c>
      <c r="DQ17" s="151">
        <f t="shared" si="58"/>
        <v>-1.2999999999999989</v>
      </c>
      <c r="DR17" s="127">
        <f t="shared" si="10"/>
        <v>45.5</v>
      </c>
      <c r="DS17" s="127">
        <f t="shared" si="11"/>
        <v>42.1</v>
      </c>
      <c r="DT17" s="127">
        <f t="shared" si="59"/>
        <v>-3.3999999999999986</v>
      </c>
      <c r="DU17" s="455">
        <v>13</v>
      </c>
      <c r="DV17" s="277">
        <v>324.19000000000005</v>
      </c>
      <c r="DW17" s="277">
        <v>365.584</v>
      </c>
      <c r="DX17" s="151">
        <f t="shared" si="12"/>
        <v>41.393999999999949</v>
      </c>
      <c r="DY17" s="152">
        <v>257.55099999999999</v>
      </c>
      <c r="DZ17" s="152">
        <v>265.15600000000001</v>
      </c>
      <c r="EA17" s="151">
        <f t="shared" si="60"/>
        <v>7.6050000000000182</v>
      </c>
      <c r="EB17" s="151">
        <v>55.834000000000003</v>
      </c>
      <c r="EC17" s="151">
        <v>66.626999999999995</v>
      </c>
      <c r="ED17" s="151">
        <f t="shared" si="61"/>
        <v>10.792999999999992</v>
      </c>
      <c r="EE17" s="127">
        <f t="shared" si="62"/>
        <v>20.8</v>
      </c>
      <c r="EF17" s="127">
        <f t="shared" si="63"/>
        <v>22.7</v>
      </c>
      <c r="EG17" s="127">
        <f t="shared" si="64"/>
        <v>1.8999999999999986</v>
      </c>
      <c r="EH17" s="121">
        <v>3168</v>
      </c>
      <c r="EI17" s="121">
        <v>3441</v>
      </c>
      <c r="EJ17" s="45">
        <f t="shared" si="65"/>
        <v>273</v>
      </c>
      <c r="EK17" s="119">
        <v>466.6230000000001</v>
      </c>
      <c r="EL17" s="119">
        <v>551.08499999999992</v>
      </c>
      <c r="EM17" s="151">
        <f t="shared" si="66"/>
        <v>84.461999999999819</v>
      </c>
      <c r="EN17" s="127">
        <f t="shared" si="67"/>
        <v>31.5</v>
      </c>
      <c r="EO17" s="127">
        <f t="shared" si="68"/>
        <v>40.799999999999997</v>
      </c>
      <c r="EP17" s="127">
        <f t="shared" si="69"/>
        <v>9.2999999999999972</v>
      </c>
      <c r="EQ17" s="127">
        <f t="shared" si="70"/>
        <v>1.5</v>
      </c>
      <c r="ER17" s="127">
        <f t="shared" si="71"/>
        <v>1.8</v>
      </c>
      <c r="ES17" s="127">
        <f t="shared" si="72"/>
        <v>0.30000000000000004</v>
      </c>
      <c r="ET17" s="119">
        <v>39.048000000000002</v>
      </c>
      <c r="EU17" s="119">
        <v>31.959000000000003</v>
      </c>
      <c r="EV17" s="151">
        <f t="shared" si="73"/>
        <v>-7.0889999999999986</v>
      </c>
      <c r="EW17" s="119">
        <v>3.3279999999999998</v>
      </c>
      <c r="EX17" s="119">
        <v>2.6479999999999997</v>
      </c>
      <c r="EY17" s="151">
        <f t="shared" si="74"/>
        <v>-0.68000000000000016</v>
      </c>
      <c r="FA17" s="28">
        <v>8</v>
      </c>
      <c r="FB17" s="28" t="s">
        <v>203</v>
      </c>
      <c r="FC17" s="70" t="s">
        <v>28</v>
      </c>
      <c r="FD17" s="67">
        <v>77</v>
      </c>
      <c r="FE17" s="67">
        <v>77</v>
      </c>
      <c r="FF17" s="44">
        <f t="shared" si="75"/>
        <v>0</v>
      </c>
      <c r="FG17" s="67">
        <v>54</v>
      </c>
      <c r="FH17" s="67">
        <v>52</v>
      </c>
      <c r="FI17" s="44">
        <f t="shared" si="76"/>
        <v>-2</v>
      </c>
      <c r="FJ17" s="67">
        <v>29</v>
      </c>
      <c r="FK17" s="67">
        <v>31</v>
      </c>
      <c r="FL17" s="44">
        <f t="shared" si="77"/>
        <v>2</v>
      </c>
      <c r="FM17" s="67">
        <v>25</v>
      </c>
      <c r="FN17" s="67">
        <v>21</v>
      </c>
      <c r="FO17" s="44">
        <f t="shared" si="78"/>
        <v>-4</v>
      </c>
      <c r="FP17" s="127">
        <f t="shared" si="79"/>
        <v>100</v>
      </c>
      <c r="FQ17" s="452">
        <v>1</v>
      </c>
      <c r="FR17" s="45">
        <f t="shared" si="13"/>
        <v>275</v>
      </c>
      <c r="FS17" s="45">
        <f t="shared" si="14"/>
        <v>260</v>
      </c>
      <c r="FT17" s="44">
        <f t="shared" si="15"/>
        <v>-15</v>
      </c>
      <c r="FU17" s="127">
        <f t="shared" si="80"/>
        <v>8.6</v>
      </c>
      <c r="FV17" s="127">
        <f t="shared" si="81"/>
        <v>10.6</v>
      </c>
      <c r="FW17" s="127">
        <f t="shared" si="16"/>
        <v>2</v>
      </c>
      <c r="FX17" s="153"/>
      <c r="FY17" s="28">
        <v>8</v>
      </c>
      <c r="FZ17" s="28" t="s">
        <v>203</v>
      </c>
      <c r="GA17" s="70" t="s">
        <v>28</v>
      </c>
      <c r="GB17" s="383">
        <f t="shared" si="82"/>
        <v>83849.8</v>
      </c>
      <c r="GC17" s="381">
        <f t="shared" si="17"/>
        <v>3354</v>
      </c>
      <c r="GD17" s="453">
        <v>5</v>
      </c>
      <c r="GE17" s="342">
        <v>82619.600000000006</v>
      </c>
      <c r="GF17" s="342">
        <v>373</v>
      </c>
      <c r="GG17" s="342">
        <v>857.2</v>
      </c>
      <c r="GH17" s="342"/>
      <c r="GI17" s="343">
        <v>9.1</v>
      </c>
      <c r="GJ17" s="127">
        <f t="shared" si="83"/>
        <v>99</v>
      </c>
      <c r="GK17" s="345">
        <v>83809.5</v>
      </c>
      <c r="GL17" s="342">
        <v>54956</v>
      </c>
      <c r="GM17" s="342"/>
      <c r="GN17" s="342">
        <v>783.6</v>
      </c>
      <c r="GO17" s="342">
        <v>35</v>
      </c>
      <c r="GP17" s="342">
        <v>2778</v>
      </c>
      <c r="GQ17" s="342">
        <v>223.6</v>
      </c>
      <c r="GR17" s="342">
        <v>618.6</v>
      </c>
      <c r="GS17" s="454">
        <f t="shared" si="18"/>
        <v>2612</v>
      </c>
      <c r="GT17" s="455">
        <v>7</v>
      </c>
      <c r="GU17" s="456">
        <f t="shared" si="19"/>
        <v>6205</v>
      </c>
      <c r="GV17" s="455">
        <v>4</v>
      </c>
    </row>
    <row r="18" spans="1:205" s="22" customFormat="1" x14ac:dyDescent="0.2">
      <c r="A18" s="28">
        <v>9</v>
      </c>
      <c r="B18" s="28" t="s">
        <v>8</v>
      </c>
      <c r="C18" s="70" t="s">
        <v>29</v>
      </c>
      <c r="D18" s="44">
        <f t="shared" si="20"/>
        <v>13</v>
      </c>
      <c r="E18" s="28"/>
      <c r="F18" s="28">
        <v>13</v>
      </c>
      <c r="G18" s="44">
        <f t="shared" si="21"/>
        <v>13</v>
      </c>
      <c r="H18" s="28"/>
      <c r="I18" s="28">
        <v>13</v>
      </c>
      <c r="J18" s="28">
        <v>13</v>
      </c>
      <c r="K18" s="28">
        <v>13</v>
      </c>
      <c r="L18" s="28">
        <v>1</v>
      </c>
      <c r="M18" s="28">
        <v>1</v>
      </c>
      <c r="N18" s="44">
        <f t="shared" si="22"/>
        <v>0</v>
      </c>
      <c r="O18" s="28"/>
      <c r="P18" s="28"/>
      <c r="Q18" s="44">
        <f t="shared" si="23"/>
        <v>0</v>
      </c>
      <c r="R18" s="127">
        <f t="shared" si="24"/>
        <v>7.7</v>
      </c>
      <c r="S18" s="127">
        <f t="shared" si="25"/>
        <v>7.7</v>
      </c>
      <c r="T18" s="28"/>
      <c r="U18" s="28"/>
      <c r="V18" s="69">
        <v>3</v>
      </c>
      <c r="W18" s="69">
        <v>3</v>
      </c>
      <c r="X18" s="44">
        <f t="shared" si="26"/>
        <v>0</v>
      </c>
      <c r="Y18" s="69">
        <v>13</v>
      </c>
      <c r="Z18" s="69">
        <v>13</v>
      </c>
      <c r="AA18" s="44">
        <f t="shared" si="27"/>
        <v>0</v>
      </c>
      <c r="AB18" s="69">
        <v>7</v>
      </c>
      <c r="AC18" s="69">
        <v>7</v>
      </c>
      <c r="AD18" s="44">
        <f t="shared" si="28"/>
        <v>0</v>
      </c>
      <c r="AE18" s="69">
        <v>7</v>
      </c>
      <c r="AF18" s="69">
        <v>7</v>
      </c>
      <c r="AG18" s="44">
        <f t="shared" si="29"/>
        <v>0</v>
      </c>
      <c r="AH18" s="69">
        <v>11</v>
      </c>
      <c r="AI18" s="69">
        <v>11</v>
      </c>
      <c r="AJ18" s="44">
        <f t="shared" si="30"/>
        <v>0</v>
      </c>
      <c r="AK18" s="24"/>
      <c r="AL18" s="28">
        <v>9</v>
      </c>
      <c r="AM18" s="28" t="s">
        <v>8</v>
      </c>
      <c r="AN18" s="70" t="s">
        <v>29</v>
      </c>
      <c r="AO18" s="69">
        <v>11</v>
      </c>
      <c r="AP18" s="69">
        <v>11</v>
      </c>
      <c r="AQ18" s="44">
        <f t="shared" si="31"/>
        <v>0</v>
      </c>
      <c r="AR18" s="69">
        <v>7</v>
      </c>
      <c r="AS18" s="69">
        <v>8</v>
      </c>
      <c r="AT18" s="44">
        <f t="shared" si="32"/>
        <v>1</v>
      </c>
      <c r="AU18" s="127">
        <f t="shared" si="0"/>
        <v>84.6</v>
      </c>
      <c r="AV18" s="127">
        <f t="shared" si="1"/>
        <v>84.6</v>
      </c>
      <c r="AW18" s="69">
        <v>10</v>
      </c>
      <c r="AX18" s="69">
        <v>11</v>
      </c>
      <c r="AY18" s="44">
        <f t="shared" si="33"/>
        <v>1</v>
      </c>
      <c r="AZ18" s="69">
        <v>1</v>
      </c>
      <c r="BA18" s="69">
        <v>1</v>
      </c>
      <c r="BB18" s="44">
        <f t="shared" si="34"/>
        <v>0</v>
      </c>
      <c r="BC18" s="69">
        <v>1</v>
      </c>
      <c r="BD18" s="69">
        <v>1</v>
      </c>
      <c r="BE18" s="44">
        <f t="shared" si="35"/>
        <v>0</v>
      </c>
      <c r="BF18" s="152">
        <v>27.747</v>
      </c>
      <c r="BG18" s="152">
        <v>28.916</v>
      </c>
      <c r="BH18" s="151">
        <f t="shared" si="36"/>
        <v>1.1690000000000005</v>
      </c>
      <c r="BI18" s="152">
        <v>27.747</v>
      </c>
      <c r="BJ18" s="152">
        <v>28.916</v>
      </c>
      <c r="BK18" s="151">
        <f t="shared" si="37"/>
        <v>1.1690000000000005</v>
      </c>
      <c r="BM18" s="28">
        <v>9</v>
      </c>
      <c r="BN18" s="28" t="s">
        <v>8</v>
      </c>
      <c r="BO18" s="70" t="s">
        <v>29</v>
      </c>
      <c r="BP18" s="127">
        <f t="shared" si="38"/>
        <v>12.1</v>
      </c>
      <c r="BQ18" s="30"/>
      <c r="BR18" s="30">
        <v>12.1</v>
      </c>
      <c r="BS18" s="127">
        <f t="shared" si="39"/>
        <v>12</v>
      </c>
      <c r="BT18" s="30"/>
      <c r="BU18" s="30">
        <v>12</v>
      </c>
      <c r="BV18" s="451">
        <f t="shared" si="2"/>
        <v>0.93</v>
      </c>
      <c r="BW18" s="451"/>
      <c r="BX18" s="451">
        <f t="shared" si="3"/>
        <v>0.93</v>
      </c>
      <c r="BY18" s="451">
        <f t="shared" si="4"/>
        <v>0.92</v>
      </c>
      <c r="BZ18" s="451"/>
      <c r="CA18" s="451">
        <f t="shared" si="5"/>
        <v>0.92</v>
      </c>
      <c r="CB18" s="451">
        <f t="shared" si="42"/>
        <v>-1.0000000000000009E-2</v>
      </c>
      <c r="CC18" s="451">
        <f t="shared" si="43"/>
        <v>0</v>
      </c>
      <c r="CD18" s="451">
        <f t="shared" si="44"/>
        <v>-1.0000000000000009E-2</v>
      </c>
      <c r="CF18" s="28">
        <v>9</v>
      </c>
      <c r="CG18" s="28" t="s">
        <v>8</v>
      </c>
      <c r="CH18" s="70" t="s">
        <v>29</v>
      </c>
      <c r="CI18" s="151">
        <f t="shared" si="45"/>
        <v>133.93599999999998</v>
      </c>
      <c r="CJ18" s="151">
        <f t="shared" ref="CJ18:CJ29" si="84">CM18+CP18</f>
        <v>134.09499999999997</v>
      </c>
      <c r="CK18" s="151">
        <f t="shared" si="47"/>
        <v>0.15899999999999181</v>
      </c>
      <c r="CL18" s="119"/>
      <c r="CM18" s="119"/>
      <c r="CN18" s="151">
        <f t="shared" si="48"/>
        <v>0</v>
      </c>
      <c r="CO18" s="119">
        <v>133.93599999999998</v>
      </c>
      <c r="CP18" s="119">
        <v>134.09499999999997</v>
      </c>
      <c r="CQ18" s="151">
        <f t="shared" si="49"/>
        <v>0.15899999999999181</v>
      </c>
      <c r="CR18" s="151">
        <f t="shared" si="50"/>
        <v>2.7890000000000006</v>
      </c>
      <c r="CS18" s="151">
        <f t="shared" ref="CS18:CS29" si="85">CV18+CY18</f>
        <v>1.6359999999999999</v>
      </c>
      <c r="CT18" s="151">
        <f t="shared" si="52"/>
        <v>-1.1530000000000007</v>
      </c>
      <c r="CU18" s="119"/>
      <c r="CV18" s="119"/>
      <c r="CW18" s="151">
        <f t="shared" si="53"/>
        <v>0</v>
      </c>
      <c r="CX18" s="119">
        <v>2.7890000000000006</v>
      </c>
      <c r="CY18" s="119">
        <v>1.6359999999999999</v>
      </c>
      <c r="CZ18" s="151">
        <f t="shared" si="54"/>
        <v>-1.1530000000000007</v>
      </c>
      <c r="DA18" s="121">
        <f t="shared" si="6"/>
        <v>230</v>
      </c>
      <c r="DB18" s="121">
        <f t="shared" si="7"/>
        <v>136</v>
      </c>
      <c r="DC18" s="121">
        <f t="shared" si="55"/>
        <v>-94</v>
      </c>
      <c r="DD18" s="127">
        <f t="shared" si="8"/>
        <v>11.1</v>
      </c>
      <c r="DE18" s="127">
        <f t="shared" si="9"/>
        <v>11.2</v>
      </c>
      <c r="DF18" s="127">
        <f t="shared" si="56"/>
        <v>9.9999999999999645E-2</v>
      </c>
      <c r="DG18" s="452">
        <v>4</v>
      </c>
      <c r="DI18" s="28">
        <v>9</v>
      </c>
      <c r="DJ18" s="28" t="s">
        <v>8</v>
      </c>
      <c r="DK18" s="70" t="s">
        <v>29</v>
      </c>
      <c r="DL18" s="119">
        <v>9.1519999999999975</v>
      </c>
      <c r="DM18" s="119">
        <v>9.1549999999999994</v>
      </c>
      <c r="DN18" s="151">
        <f t="shared" si="57"/>
        <v>3.00000000000189E-3</v>
      </c>
      <c r="DO18" s="151">
        <v>8.4359999999999999</v>
      </c>
      <c r="DP18" s="151">
        <v>8.4090000000000007</v>
      </c>
      <c r="DQ18" s="151">
        <f t="shared" si="58"/>
        <v>-2.6999999999999247E-2</v>
      </c>
      <c r="DR18" s="127">
        <f t="shared" si="10"/>
        <v>75.599999999999994</v>
      </c>
      <c r="DS18" s="127">
        <f t="shared" si="11"/>
        <v>76.3</v>
      </c>
      <c r="DT18" s="127">
        <f t="shared" si="59"/>
        <v>0.70000000000000284</v>
      </c>
      <c r="DU18" s="455">
        <v>1</v>
      </c>
      <c r="DV18" s="277">
        <v>187.45499999999998</v>
      </c>
      <c r="DW18" s="277">
        <v>190.596</v>
      </c>
      <c r="DX18" s="151">
        <f t="shared" si="12"/>
        <v>3.1410000000000196</v>
      </c>
      <c r="DY18" s="152">
        <v>180.17499999999998</v>
      </c>
      <c r="DZ18" s="152">
        <v>183.589</v>
      </c>
      <c r="EA18" s="151">
        <f t="shared" si="60"/>
        <v>3.4140000000000157</v>
      </c>
      <c r="EB18" s="151"/>
      <c r="EC18" s="151"/>
      <c r="ED18" s="151">
        <f t="shared" si="61"/>
        <v>0</v>
      </c>
      <c r="EE18" s="127">
        <f t="shared" si="62"/>
        <v>14.6</v>
      </c>
      <c r="EF18" s="127">
        <f t="shared" si="63"/>
        <v>14.6</v>
      </c>
      <c r="EG18" s="127">
        <f t="shared" si="64"/>
        <v>0</v>
      </c>
      <c r="EH18" s="121">
        <v>1072</v>
      </c>
      <c r="EI18" s="121">
        <v>1839</v>
      </c>
      <c r="EJ18" s="45">
        <f t="shared" si="65"/>
        <v>767</v>
      </c>
      <c r="EK18" s="119">
        <v>265.57800000000003</v>
      </c>
      <c r="EL18" s="119">
        <v>269.28799999999995</v>
      </c>
      <c r="EM18" s="151">
        <f t="shared" si="66"/>
        <v>3.7099999999999227</v>
      </c>
      <c r="EN18" s="127">
        <f t="shared" si="67"/>
        <v>29</v>
      </c>
      <c r="EO18" s="127">
        <f t="shared" si="68"/>
        <v>29.4</v>
      </c>
      <c r="EP18" s="127">
        <f t="shared" si="69"/>
        <v>0.39999999999999858</v>
      </c>
      <c r="EQ18" s="127">
        <f t="shared" si="70"/>
        <v>2</v>
      </c>
      <c r="ER18" s="127">
        <f t="shared" si="71"/>
        <v>2</v>
      </c>
      <c r="ES18" s="127">
        <f t="shared" si="72"/>
        <v>0</v>
      </c>
      <c r="ET18" s="119">
        <v>6.4610000000000003</v>
      </c>
      <c r="EU18" s="119">
        <v>6.5779999999999994</v>
      </c>
      <c r="EV18" s="151">
        <f t="shared" si="73"/>
        <v>0.1169999999999991</v>
      </c>
      <c r="EW18" s="119">
        <v>0.123</v>
      </c>
      <c r="EX18" s="119"/>
      <c r="EY18" s="151">
        <f t="shared" si="74"/>
        <v>-0.123</v>
      </c>
      <c r="FA18" s="28">
        <v>9</v>
      </c>
      <c r="FB18" s="28" t="s">
        <v>8</v>
      </c>
      <c r="FC18" s="70" t="s">
        <v>29</v>
      </c>
      <c r="FD18" s="67">
        <v>26</v>
      </c>
      <c r="FE18" s="67">
        <v>26</v>
      </c>
      <c r="FF18" s="44">
        <f t="shared" si="75"/>
        <v>0</v>
      </c>
      <c r="FG18" s="67">
        <v>21</v>
      </c>
      <c r="FH18" s="67">
        <v>21</v>
      </c>
      <c r="FI18" s="44">
        <f t="shared" si="76"/>
        <v>0</v>
      </c>
      <c r="FJ18" s="67">
        <v>11</v>
      </c>
      <c r="FK18" s="67">
        <v>9</v>
      </c>
      <c r="FL18" s="44">
        <f t="shared" si="77"/>
        <v>-2</v>
      </c>
      <c r="FM18" s="28">
        <v>9</v>
      </c>
      <c r="FN18" s="28">
        <v>12</v>
      </c>
      <c r="FO18" s="44">
        <f t="shared" si="78"/>
        <v>3</v>
      </c>
      <c r="FP18" s="127">
        <f t="shared" si="79"/>
        <v>100</v>
      </c>
      <c r="FQ18" s="452">
        <v>1</v>
      </c>
      <c r="FR18" s="45">
        <f t="shared" si="13"/>
        <v>436</v>
      </c>
      <c r="FS18" s="45">
        <f t="shared" si="14"/>
        <v>436</v>
      </c>
      <c r="FT18" s="44">
        <f t="shared" si="15"/>
        <v>0</v>
      </c>
      <c r="FU18" s="127">
        <f t="shared" si="80"/>
        <v>12.6</v>
      </c>
      <c r="FV18" s="127">
        <f t="shared" si="81"/>
        <v>12.8</v>
      </c>
      <c r="FW18" s="127">
        <f t="shared" si="16"/>
        <v>0.20000000000000107</v>
      </c>
      <c r="FX18" s="153"/>
      <c r="FY18" s="28">
        <v>9</v>
      </c>
      <c r="FZ18" s="28" t="s">
        <v>8</v>
      </c>
      <c r="GA18" s="70" t="s">
        <v>29</v>
      </c>
      <c r="GB18" s="383">
        <f t="shared" si="82"/>
        <v>23440.2</v>
      </c>
      <c r="GC18" s="381">
        <f t="shared" si="17"/>
        <v>1803</v>
      </c>
      <c r="GD18" s="453">
        <v>13</v>
      </c>
      <c r="GE18" s="342">
        <v>10156</v>
      </c>
      <c r="GF18" s="81">
        <v>13190.2</v>
      </c>
      <c r="GG18" s="342">
        <v>94</v>
      </c>
      <c r="GH18" s="342"/>
      <c r="GI18" s="343"/>
      <c r="GJ18" s="127">
        <f t="shared" si="83"/>
        <v>99.6</v>
      </c>
      <c r="GK18" s="346">
        <v>23440.2</v>
      </c>
      <c r="GL18" s="343">
        <v>21206.6</v>
      </c>
      <c r="GM18" s="343"/>
      <c r="GN18" s="343">
        <v>30</v>
      </c>
      <c r="GO18" s="343"/>
      <c r="GP18" s="342">
        <v>424.4</v>
      </c>
      <c r="GQ18" s="342">
        <v>120</v>
      </c>
      <c r="GR18" s="342"/>
      <c r="GS18" s="454">
        <f t="shared" si="18"/>
        <v>1953</v>
      </c>
      <c r="GT18" s="455">
        <v>10</v>
      </c>
      <c r="GU18" s="456">
        <f t="shared" si="19"/>
        <v>2560</v>
      </c>
      <c r="GV18" s="455">
        <v>17</v>
      </c>
    </row>
    <row r="19" spans="1:205" s="22" customFormat="1" x14ac:dyDescent="0.2">
      <c r="A19" s="28">
        <v>10</v>
      </c>
      <c r="B19" s="28" t="s">
        <v>9</v>
      </c>
      <c r="C19" s="70" t="s">
        <v>30</v>
      </c>
      <c r="D19" s="44">
        <f t="shared" si="20"/>
        <v>13</v>
      </c>
      <c r="E19" s="28"/>
      <c r="F19" s="28">
        <v>13</v>
      </c>
      <c r="G19" s="44">
        <f t="shared" si="21"/>
        <v>13</v>
      </c>
      <c r="H19" s="28"/>
      <c r="I19" s="28">
        <v>13</v>
      </c>
      <c r="J19" s="28">
        <v>8</v>
      </c>
      <c r="K19" s="28">
        <v>8</v>
      </c>
      <c r="L19" s="28"/>
      <c r="M19" s="28"/>
      <c r="N19" s="44">
        <f t="shared" si="22"/>
        <v>0</v>
      </c>
      <c r="O19" s="28"/>
      <c r="P19" s="28"/>
      <c r="Q19" s="44">
        <f t="shared" si="23"/>
        <v>0</v>
      </c>
      <c r="R19" s="127">
        <f t="shared" si="24"/>
        <v>0</v>
      </c>
      <c r="S19" s="127">
        <f t="shared" si="25"/>
        <v>0</v>
      </c>
      <c r="T19" s="28"/>
      <c r="U19" s="28"/>
      <c r="V19" s="69"/>
      <c r="W19" s="69"/>
      <c r="X19" s="44">
        <f t="shared" si="26"/>
        <v>0</v>
      </c>
      <c r="Y19" s="69">
        <v>12</v>
      </c>
      <c r="Z19" s="69">
        <v>12</v>
      </c>
      <c r="AA19" s="44">
        <f t="shared" si="27"/>
        <v>0</v>
      </c>
      <c r="AB19" s="69">
        <v>6</v>
      </c>
      <c r="AC19" s="69">
        <v>6</v>
      </c>
      <c r="AD19" s="44">
        <f t="shared" si="28"/>
        <v>0</v>
      </c>
      <c r="AE19" s="69">
        <v>6</v>
      </c>
      <c r="AF19" s="69">
        <v>6</v>
      </c>
      <c r="AG19" s="44">
        <f t="shared" si="29"/>
        <v>0</v>
      </c>
      <c r="AH19" s="69"/>
      <c r="AI19" s="69"/>
      <c r="AJ19" s="44">
        <f t="shared" si="30"/>
        <v>0</v>
      </c>
      <c r="AK19" s="24"/>
      <c r="AL19" s="28">
        <v>10</v>
      </c>
      <c r="AM19" s="28" t="s">
        <v>9</v>
      </c>
      <c r="AN19" s="70" t="s">
        <v>30</v>
      </c>
      <c r="AO19" s="69">
        <v>13</v>
      </c>
      <c r="AP19" s="69">
        <v>12</v>
      </c>
      <c r="AQ19" s="44">
        <f t="shared" si="31"/>
        <v>-1</v>
      </c>
      <c r="AR19" s="69">
        <v>6</v>
      </c>
      <c r="AS19" s="69">
        <v>6</v>
      </c>
      <c r="AT19" s="44">
        <f t="shared" si="32"/>
        <v>0</v>
      </c>
      <c r="AU19" s="127">
        <f t="shared" si="0"/>
        <v>100</v>
      </c>
      <c r="AV19" s="127">
        <f t="shared" si="1"/>
        <v>92.3</v>
      </c>
      <c r="AW19" s="69">
        <v>1</v>
      </c>
      <c r="AX19" s="69">
        <v>1</v>
      </c>
      <c r="AY19" s="44">
        <f t="shared" si="33"/>
        <v>0</v>
      </c>
      <c r="AZ19" s="69">
        <v>1</v>
      </c>
      <c r="BA19" s="69">
        <v>1</v>
      </c>
      <c r="BB19" s="44">
        <f t="shared" si="34"/>
        <v>0</v>
      </c>
      <c r="BC19" s="69">
        <v>1</v>
      </c>
      <c r="BD19" s="69">
        <v>1</v>
      </c>
      <c r="BE19" s="44">
        <f t="shared" si="35"/>
        <v>0</v>
      </c>
      <c r="BF19" s="152">
        <v>37.255000000000003</v>
      </c>
      <c r="BG19" s="152">
        <v>38.716999999999999</v>
      </c>
      <c r="BH19" s="151">
        <f t="shared" si="36"/>
        <v>1.4619999999999962</v>
      </c>
      <c r="BI19" s="152">
        <v>37.255000000000003</v>
      </c>
      <c r="BJ19" s="152">
        <v>38.716999999999999</v>
      </c>
      <c r="BK19" s="151">
        <f t="shared" si="37"/>
        <v>1.4619999999999962</v>
      </c>
      <c r="BM19" s="28">
        <v>10</v>
      </c>
      <c r="BN19" s="28" t="s">
        <v>9</v>
      </c>
      <c r="BO19" s="70" t="s">
        <v>30</v>
      </c>
      <c r="BP19" s="127">
        <f t="shared" si="38"/>
        <v>12.2</v>
      </c>
      <c r="BQ19" s="30"/>
      <c r="BR19" s="30">
        <v>12.2</v>
      </c>
      <c r="BS19" s="127">
        <f t="shared" si="39"/>
        <v>12.1</v>
      </c>
      <c r="BT19" s="30"/>
      <c r="BU19" s="30">
        <v>12.1</v>
      </c>
      <c r="BV19" s="451">
        <f t="shared" si="2"/>
        <v>0.94</v>
      </c>
      <c r="BW19" s="451"/>
      <c r="BX19" s="451">
        <f t="shared" si="3"/>
        <v>0.94</v>
      </c>
      <c r="BY19" s="451">
        <f t="shared" si="4"/>
        <v>0.93</v>
      </c>
      <c r="BZ19" s="451"/>
      <c r="CA19" s="451">
        <f t="shared" si="5"/>
        <v>0.93</v>
      </c>
      <c r="CB19" s="451">
        <f t="shared" si="42"/>
        <v>-9.9999999999998979E-3</v>
      </c>
      <c r="CC19" s="451">
        <f t="shared" si="43"/>
        <v>0</v>
      </c>
      <c r="CD19" s="451">
        <f t="shared" si="44"/>
        <v>-9.9999999999998979E-3</v>
      </c>
      <c r="CF19" s="28">
        <v>10</v>
      </c>
      <c r="CG19" s="28" t="s">
        <v>9</v>
      </c>
      <c r="CH19" s="70" t="s">
        <v>30</v>
      </c>
      <c r="CI19" s="151">
        <f t="shared" si="45"/>
        <v>121.697</v>
      </c>
      <c r="CJ19" s="151">
        <f t="shared" si="84"/>
        <v>123.13900000000001</v>
      </c>
      <c r="CK19" s="151">
        <f t="shared" si="47"/>
        <v>1.4420000000000073</v>
      </c>
      <c r="CL19" s="119"/>
      <c r="CM19" s="119"/>
      <c r="CN19" s="151">
        <f t="shared" si="48"/>
        <v>0</v>
      </c>
      <c r="CO19" s="119">
        <v>121.697</v>
      </c>
      <c r="CP19" s="119">
        <v>123.13900000000001</v>
      </c>
      <c r="CQ19" s="151">
        <f t="shared" si="49"/>
        <v>1.4420000000000073</v>
      </c>
      <c r="CR19" s="151">
        <f t="shared" si="50"/>
        <v>2.5739999999999998</v>
      </c>
      <c r="CS19" s="151">
        <f t="shared" si="85"/>
        <v>2.331</v>
      </c>
      <c r="CT19" s="151">
        <f t="shared" si="52"/>
        <v>-0.24299999999999988</v>
      </c>
      <c r="CU19" s="119"/>
      <c r="CV19" s="119"/>
      <c r="CW19" s="151">
        <f t="shared" si="53"/>
        <v>0</v>
      </c>
      <c r="CX19" s="119">
        <v>2.5739999999999998</v>
      </c>
      <c r="CY19" s="119">
        <v>2.331</v>
      </c>
      <c r="CZ19" s="151">
        <f t="shared" si="54"/>
        <v>-0.24299999999999988</v>
      </c>
      <c r="DA19" s="121">
        <f t="shared" si="6"/>
        <v>211</v>
      </c>
      <c r="DB19" s="121">
        <f t="shared" si="7"/>
        <v>193</v>
      </c>
      <c r="DC19" s="121">
        <f t="shared" si="55"/>
        <v>-18</v>
      </c>
      <c r="DD19" s="127">
        <f t="shared" si="8"/>
        <v>10</v>
      </c>
      <c r="DE19" s="127">
        <f t="shared" si="9"/>
        <v>10.199999999999999</v>
      </c>
      <c r="DF19" s="127">
        <f t="shared" si="56"/>
        <v>0.19999999999999929</v>
      </c>
      <c r="DG19" s="452">
        <v>6</v>
      </c>
      <c r="DI19" s="28">
        <v>10</v>
      </c>
      <c r="DJ19" s="28" t="s">
        <v>9</v>
      </c>
      <c r="DK19" s="70" t="s">
        <v>30</v>
      </c>
      <c r="DL19" s="119">
        <v>8.7929999999999993</v>
      </c>
      <c r="DM19" s="119">
        <v>8.4030000000000005</v>
      </c>
      <c r="DN19" s="151">
        <f t="shared" si="57"/>
        <v>-0.38999999999999879</v>
      </c>
      <c r="DO19" s="151">
        <v>7.8759999999999986</v>
      </c>
      <c r="DP19" s="151">
        <v>7.6470000000000002</v>
      </c>
      <c r="DQ19" s="151">
        <f t="shared" si="58"/>
        <v>-0.22899999999999832</v>
      </c>
      <c r="DR19" s="127">
        <f t="shared" si="10"/>
        <v>72.099999999999994</v>
      </c>
      <c r="DS19" s="127">
        <f t="shared" si="11"/>
        <v>69.400000000000006</v>
      </c>
      <c r="DT19" s="127">
        <f t="shared" si="59"/>
        <v>-2.6999999999999886</v>
      </c>
      <c r="DU19" s="455">
        <v>2</v>
      </c>
      <c r="DV19" s="277">
        <v>132.39500000000001</v>
      </c>
      <c r="DW19" s="277">
        <v>152.82100000000003</v>
      </c>
      <c r="DX19" s="151">
        <f t="shared" si="12"/>
        <v>20.426000000000016</v>
      </c>
      <c r="DY19" s="152">
        <v>123.41300000000001</v>
      </c>
      <c r="DZ19" s="152">
        <v>146.94300000000001</v>
      </c>
      <c r="EA19" s="151">
        <f t="shared" si="60"/>
        <v>23.53</v>
      </c>
      <c r="EB19" s="151">
        <v>12.823</v>
      </c>
      <c r="EC19" s="151">
        <v>17.004999999999999</v>
      </c>
      <c r="ED19" s="151">
        <f t="shared" si="61"/>
        <v>4.1819999999999986</v>
      </c>
      <c r="EE19" s="127">
        <f t="shared" si="62"/>
        <v>13.8</v>
      </c>
      <c r="EF19" s="127">
        <f t="shared" si="63"/>
        <v>14.7</v>
      </c>
      <c r="EG19" s="127">
        <f t="shared" si="64"/>
        <v>0.89999999999999858</v>
      </c>
      <c r="EH19" s="121">
        <v>1633</v>
      </c>
      <c r="EI19" s="121">
        <v>1875</v>
      </c>
      <c r="EJ19" s="45">
        <f t="shared" si="65"/>
        <v>242</v>
      </c>
      <c r="EK19" s="119">
        <v>171.47</v>
      </c>
      <c r="EL19" s="119">
        <v>179.38499999999999</v>
      </c>
      <c r="EM19" s="151">
        <f t="shared" si="66"/>
        <v>7.914999999999992</v>
      </c>
      <c r="EN19" s="127">
        <f t="shared" si="67"/>
        <v>19.5</v>
      </c>
      <c r="EO19" s="127">
        <f t="shared" si="68"/>
        <v>21.3</v>
      </c>
      <c r="EP19" s="127">
        <f t="shared" si="69"/>
        <v>1.8000000000000007</v>
      </c>
      <c r="EQ19" s="127">
        <f t="shared" si="70"/>
        <v>1.4</v>
      </c>
      <c r="ER19" s="127">
        <f t="shared" si="71"/>
        <v>1.5</v>
      </c>
      <c r="ES19" s="127">
        <f t="shared" si="72"/>
        <v>0.10000000000000009</v>
      </c>
      <c r="ET19" s="119">
        <v>11.841999999999999</v>
      </c>
      <c r="EU19" s="119">
        <v>10.789</v>
      </c>
      <c r="EV19" s="151">
        <f t="shared" si="73"/>
        <v>-1.052999999999999</v>
      </c>
      <c r="EW19" s="119"/>
      <c r="EX19" s="119"/>
      <c r="EY19" s="151">
        <f t="shared" si="74"/>
        <v>0</v>
      </c>
      <c r="FA19" s="28">
        <v>10</v>
      </c>
      <c r="FB19" s="28" t="s">
        <v>9</v>
      </c>
      <c r="FC19" s="70" t="s">
        <v>30</v>
      </c>
      <c r="FD19" s="67">
        <v>29</v>
      </c>
      <c r="FE19" s="67">
        <v>27</v>
      </c>
      <c r="FF19" s="44">
        <f t="shared" si="75"/>
        <v>-2</v>
      </c>
      <c r="FG19" s="67">
        <v>23</v>
      </c>
      <c r="FH19" s="67">
        <v>21</v>
      </c>
      <c r="FI19" s="44">
        <f t="shared" si="76"/>
        <v>-2</v>
      </c>
      <c r="FJ19" s="67">
        <v>11</v>
      </c>
      <c r="FK19" s="67">
        <v>9</v>
      </c>
      <c r="FL19" s="44">
        <f t="shared" si="77"/>
        <v>-2</v>
      </c>
      <c r="FM19" s="28">
        <v>12</v>
      </c>
      <c r="FN19" s="28">
        <v>12</v>
      </c>
      <c r="FO19" s="44">
        <f t="shared" si="78"/>
        <v>0</v>
      </c>
      <c r="FP19" s="127">
        <f t="shared" si="79"/>
        <v>100</v>
      </c>
      <c r="FQ19" s="452">
        <v>1</v>
      </c>
      <c r="FR19" s="45">
        <f t="shared" si="13"/>
        <v>382</v>
      </c>
      <c r="FS19" s="45">
        <f t="shared" si="14"/>
        <v>400</v>
      </c>
      <c r="FT19" s="44">
        <f t="shared" si="15"/>
        <v>18</v>
      </c>
      <c r="FU19" s="127">
        <f t="shared" si="80"/>
        <v>7.5</v>
      </c>
      <c r="FV19" s="127">
        <f t="shared" si="81"/>
        <v>8.5</v>
      </c>
      <c r="FW19" s="127">
        <f t="shared" si="16"/>
        <v>1</v>
      </c>
      <c r="FX19" s="153"/>
      <c r="FY19" s="28">
        <v>10</v>
      </c>
      <c r="FZ19" s="28" t="s">
        <v>9</v>
      </c>
      <c r="GA19" s="70" t="s">
        <v>30</v>
      </c>
      <c r="GB19" s="383">
        <f t="shared" si="82"/>
        <v>23220.6</v>
      </c>
      <c r="GC19" s="381">
        <f t="shared" si="17"/>
        <v>1786</v>
      </c>
      <c r="GD19" s="453">
        <v>15</v>
      </c>
      <c r="GE19" s="342">
        <v>23208.5</v>
      </c>
      <c r="GF19" s="81"/>
      <c r="GG19" s="342">
        <v>12.1</v>
      </c>
      <c r="GH19" s="342"/>
      <c r="GI19" s="343"/>
      <c r="GJ19" s="127">
        <f t="shared" si="83"/>
        <v>99.9</v>
      </c>
      <c r="GK19" s="346">
        <v>23219.3</v>
      </c>
      <c r="GL19" s="343">
        <v>21256.6</v>
      </c>
      <c r="GM19" s="342">
        <v>73.5</v>
      </c>
      <c r="GN19" s="343">
        <v>59</v>
      </c>
      <c r="GO19" s="343"/>
      <c r="GP19" s="342">
        <v>211.5</v>
      </c>
      <c r="GQ19" s="342"/>
      <c r="GR19" s="342"/>
      <c r="GS19" s="454">
        <f t="shared" si="18"/>
        <v>1919</v>
      </c>
      <c r="GT19" s="455">
        <v>11</v>
      </c>
      <c r="GU19" s="456">
        <f t="shared" si="19"/>
        <v>2763</v>
      </c>
      <c r="GV19" s="455">
        <v>16</v>
      </c>
    </row>
    <row r="20" spans="1:205" s="22" customFormat="1" x14ac:dyDescent="0.2">
      <c r="A20" s="28">
        <v>11</v>
      </c>
      <c r="B20" s="28" t="s">
        <v>10</v>
      </c>
      <c r="C20" s="70" t="s">
        <v>31</v>
      </c>
      <c r="D20" s="44">
        <f t="shared" si="20"/>
        <v>17</v>
      </c>
      <c r="E20" s="28"/>
      <c r="F20" s="28">
        <v>17</v>
      </c>
      <c r="G20" s="44">
        <f t="shared" si="21"/>
        <v>17</v>
      </c>
      <c r="H20" s="28"/>
      <c r="I20" s="28">
        <v>17</v>
      </c>
      <c r="J20" s="28">
        <v>17</v>
      </c>
      <c r="K20" s="28">
        <v>17</v>
      </c>
      <c r="L20" s="28"/>
      <c r="M20" s="28"/>
      <c r="N20" s="44">
        <f t="shared" si="22"/>
        <v>0</v>
      </c>
      <c r="O20" s="28"/>
      <c r="P20" s="28"/>
      <c r="Q20" s="44">
        <f t="shared" si="23"/>
        <v>0</v>
      </c>
      <c r="R20" s="127">
        <f t="shared" si="24"/>
        <v>0</v>
      </c>
      <c r="S20" s="127">
        <f t="shared" si="25"/>
        <v>0</v>
      </c>
      <c r="T20" s="28"/>
      <c r="U20" s="28"/>
      <c r="V20" s="69"/>
      <c r="W20" s="69"/>
      <c r="X20" s="44">
        <f t="shared" si="26"/>
        <v>0</v>
      </c>
      <c r="Y20" s="69">
        <v>17</v>
      </c>
      <c r="Z20" s="69">
        <v>17</v>
      </c>
      <c r="AA20" s="44">
        <f t="shared" si="27"/>
        <v>0</v>
      </c>
      <c r="AB20" s="69">
        <v>17</v>
      </c>
      <c r="AC20" s="69">
        <v>17</v>
      </c>
      <c r="AD20" s="44">
        <f t="shared" si="28"/>
        <v>0</v>
      </c>
      <c r="AE20" s="69">
        <v>13</v>
      </c>
      <c r="AF20" s="69">
        <v>13</v>
      </c>
      <c r="AG20" s="44">
        <f t="shared" si="29"/>
        <v>0</v>
      </c>
      <c r="AH20" s="69"/>
      <c r="AI20" s="69"/>
      <c r="AJ20" s="44">
        <f t="shared" si="30"/>
        <v>0</v>
      </c>
      <c r="AK20" s="24"/>
      <c r="AL20" s="28">
        <v>11</v>
      </c>
      <c r="AM20" s="28" t="s">
        <v>10</v>
      </c>
      <c r="AN20" s="70" t="s">
        <v>31</v>
      </c>
      <c r="AO20" s="69">
        <v>13</v>
      </c>
      <c r="AP20" s="69">
        <v>13</v>
      </c>
      <c r="AQ20" s="44">
        <f t="shared" si="31"/>
        <v>0</v>
      </c>
      <c r="AR20" s="69">
        <v>13</v>
      </c>
      <c r="AS20" s="69">
        <v>13</v>
      </c>
      <c r="AT20" s="44">
        <f t="shared" si="32"/>
        <v>0</v>
      </c>
      <c r="AU20" s="127">
        <f t="shared" si="0"/>
        <v>76.5</v>
      </c>
      <c r="AV20" s="127">
        <f t="shared" si="1"/>
        <v>76.5</v>
      </c>
      <c r="AW20" s="69">
        <v>13</v>
      </c>
      <c r="AX20" s="69">
        <v>13</v>
      </c>
      <c r="AY20" s="44">
        <f t="shared" si="33"/>
        <v>0</v>
      </c>
      <c r="AZ20" s="69">
        <v>1</v>
      </c>
      <c r="BA20" s="69">
        <v>1</v>
      </c>
      <c r="BB20" s="44">
        <f t="shared" si="34"/>
        <v>0</v>
      </c>
      <c r="BC20" s="69">
        <v>1</v>
      </c>
      <c r="BD20" s="69">
        <v>1</v>
      </c>
      <c r="BE20" s="44">
        <f t="shared" si="35"/>
        <v>0</v>
      </c>
      <c r="BF20" s="152">
        <v>60.969000000000001</v>
      </c>
      <c r="BG20" s="152">
        <v>63.682000000000002</v>
      </c>
      <c r="BH20" s="151">
        <f t="shared" si="36"/>
        <v>2.713000000000001</v>
      </c>
      <c r="BI20" s="152">
        <v>60.969000000000001</v>
      </c>
      <c r="BJ20" s="152">
        <v>63.682000000000002</v>
      </c>
      <c r="BK20" s="151">
        <f t="shared" si="37"/>
        <v>2.713000000000001</v>
      </c>
      <c r="BM20" s="28">
        <v>11</v>
      </c>
      <c r="BN20" s="28" t="s">
        <v>10</v>
      </c>
      <c r="BO20" s="70" t="s">
        <v>31</v>
      </c>
      <c r="BP20" s="127">
        <f t="shared" si="38"/>
        <v>11.4</v>
      </c>
      <c r="BQ20" s="30"/>
      <c r="BR20" s="30">
        <v>11.4</v>
      </c>
      <c r="BS20" s="127">
        <f t="shared" si="39"/>
        <v>11.4</v>
      </c>
      <c r="BT20" s="30"/>
      <c r="BU20" s="30">
        <v>11.4</v>
      </c>
      <c r="BV20" s="451">
        <f t="shared" si="2"/>
        <v>0.67</v>
      </c>
      <c r="BW20" s="451"/>
      <c r="BX20" s="451">
        <f t="shared" si="3"/>
        <v>0.67</v>
      </c>
      <c r="BY20" s="451">
        <f t="shared" si="4"/>
        <v>0.67</v>
      </c>
      <c r="BZ20" s="451"/>
      <c r="CA20" s="451">
        <f t="shared" si="5"/>
        <v>0.67</v>
      </c>
      <c r="CB20" s="451">
        <f t="shared" si="42"/>
        <v>0</v>
      </c>
      <c r="CC20" s="451">
        <f t="shared" si="43"/>
        <v>0</v>
      </c>
      <c r="CD20" s="451">
        <f t="shared" si="44"/>
        <v>0</v>
      </c>
      <c r="CF20" s="28">
        <v>11</v>
      </c>
      <c r="CG20" s="28" t="s">
        <v>10</v>
      </c>
      <c r="CH20" s="70" t="s">
        <v>31</v>
      </c>
      <c r="CI20" s="151">
        <f t="shared" si="45"/>
        <v>100.54700000000001</v>
      </c>
      <c r="CJ20" s="151">
        <f t="shared" si="84"/>
        <v>103.122</v>
      </c>
      <c r="CK20" s="151">
        <f t="shared" si="47"/>
        <v>2.5749999999999886</v>
      </c>
      <c r="CL20" s="119"/>
      <c r="CM20" s="119"/>
      <c r="CN20" s="151">
        <f t="shared" si="48"/>
        <v>0</v>
      </c>
      <c r="CO20" s="119">
        <v>100.54700000000001</v>
      </c>
      <c r="CP20" s="119">
        <v>103.122</v>
      </c>
      <c r="CQ20" s="151">
        <f t="shared" si="49"/>
        <v>2.5749999999999886</v>
      </c>
      <c r="CR20" s="151">
        <f t="shared" si="50"/>
        <v>4.4380000000000006</v>
      </c>
      <c r="CS20" s="151">
        <f t="shared" si="85"/>
        <v>3.3340000000000001</v>
      </c>
      <c r="CT20" s="151">
        <f t="shared" si="52"/>
        <v>-1.1040000000000005</v>
      </c>
      <c r="CU20" s="119"/>
      <c r="CV20" s="119"/>
      <c r="CW20" s="151">
        <f t="shared" si="53"/>
        <v>0</v>
      </c>
      <c r="CX20" s="119">
        <v>4.4380000000000006</v>
      </c>
      <c r="CY20" s="119">
        <v>3.3340000000000001</v>
      </c>
      <c r="CZ20" s="151">
        <f t="shared" si="54"/>
        <v>-1.1040000000000005</v>
      </c>
      <c r="DA20" s="121">
        <f t="shared" si="6"/>
        <v>389</v>
      </c>
      <c r="DB20" s="121">
        <f t="shared" si="7"/>
        <v>292</v>
      </c>
      <c r="DC20" s="121">
        <f t="shared" si="55"/>
        <v>-97</v>
      </c>
      <c r="DD20" s="127">
        <f t="shared" si="8"/>
        <v>8.8000000000000007</v>
      </c>
      <c r="DE20" s="127">
        <f t="shared" si="9"/>
        <v>9</v>
      </c>
      <c r="DF20" s="127">
        <f t="shared" si="56"/>
        <v>0.19999999999999929</v>
      </c>
      <c r="DG20" s="452">
        <v>10</v>
      </c>
      <c r="DI20" s="28">
        <v>11</v>
      </c>
      <c r="DJ20" s="28" t="s">
        <v>10</v>
      </c>
      <c r="DK20" s="70" t="s">
        <v>31</v>
      </c>
      <c r="DL20" s="119">
        <v>5.0009999999999994</v>
      </c>
      <c r="DM20" s="119">
        <v>5.0039999999999996</v>
      </c>
      <c r="DN20" s="151">
        <f t="shared" si="57"/>
        <v>3.0000000000001137E-3</v>
      </c>
      <c r="DO20" s="151">
        <v>4.9079999999999977</v>
      </c>
      <c r="DP20" s="151">
        <v>4.8810000000000002</v>
      </c>
      <c r="DQ20" s="151">
        <f t="shared" si="58"/>
        <v>-2.699999999999747E-2</v>
      </c>
      <c r="DR20" s="127">
        <f t="shared" si="10"/>
        <v>43.9</v>
      </c>
      <c r="DS20" s="127">
        <f t="shared" si="11"/>
        <v>43.9</v>
      </c>
      <c r="DT20" s="127">
        <f t="shared" si="59"/>
        <v>0</v>
      </c>
      <c r="DU20" s="455">
        <v>12</v>
      </c>
      <c r="DV20" s="277">
        <v>99.931999999999988</v>
      </c>
      <c r="DW20" s="277">
        <v>112.431</v>
      </c>
      <c r="DX20" s="151">
        <f t="shared" si="12"/>
        <v>12.499000000000009</v>
      </c>
      <c r="DY20" s="152">
        <v>98.962000000000003</v>
      </c>
      <c r="DZ20" s="152">
        <v>111.456</v>
      </c>
      <c r="EA20" s="151">
        <f t="shared" si="60"/>
        <v>12.494</v>
      </c>
      <c r="EB20" s="151">
        <v>8.9269999999999996</v>
      </c>
      <c r="EC20" s="151">
        <v>13.432</v>
      </c>
      <c r="ED20" s="151">
        <f t="shared" si="61"/>
        <v>4.5050000000000008</v>
      </c>
      <c r="EE20" s="127">
        <f t="shared" si="62"/>
        <v>20.100000000000001</v>
      </c>
      <c r="EF20" s="127">
        <f t="shared" si="63"/>
        <v>20.6</v>
      </c>
      <c r="EG20" s="127">
        <f t="shared" si="64"/>
        <v>0.5</v>
      </c>
      <c r="EH20" s="121">
        <v>2480</v>
      </c>
      <c r="EI20" s="121">
        <v>2351</v>
      </c>
      <c r="EJ20" s="45">
        <f t="shared" si="65"/>
        <v>-129</v>
      </c>
      <c r="EK20" s="119">
        <v>152.80299999999997</v>
      </c>
      <c r="EL20" s="119">
        <v>151.37299999999999</v>
      </c>
      <c r="EM20" s="151">
        <f t="shared" si="66"/>
        <v>-1.4299999999999784</v>
      </c>
      <c r="EN20" s="127">
        <f t="shared" si="67"/>
        <v>30.6</v>
      </c>
      <c r="EO20" s="127">
        <f t="shared" si="68"/>
        <v>30.3</v>
      </c>
      <c r="EP20" s="127">
        <f t="shared" si="69"/>
        <v>-0.30000000000000071</v>
      </c>
      <c r="EQ20" s="127">
        <f t="shared" si="70"/>
        <v>1.5</v>
      </c>
      <c r="ER20" s="127">
        <f t="shared" si="71"/>
        <v>1.5</v>
      </c>
      <c r="ES20" s="127">
        <f t="shared" si="72"/>
        <v>0</v>
      </c>
      <c r="ET20" s="119">
        <v>3.6659999999999999</v>
      </c>
      <c r="EU20" s="119">
        <v>3.4060000000000001</v>
      </c>
      <c r="EV20" s="151">
        <f t="shared" si="73"/>
        <v>-0.25999999999999979</v>
      </c>
      <c r="EW20" s="119"/>
      <c r="EX20" s="119"/>
      <c r="EY20" s="151">
        <f t="shared" si="74"/>
        <v>0</v>
      </c>
      <c r="FA20" s="28">
        <v>11</v>
      </c>
      <c r="FB20" s="28" t="s">
        <v>10</v>
      </c>
      <c r="FC20" s="70" t="s">
        <v>31</v>
      </c>
      <c r="FD20" s="67">
        <v>35</v>
      </c>
      <c r="FE20" s="67">
        <v>34</v>
      </c>
      <c r="FF20" s="44">
        <f t="shared" si="75"/>
        <v>-1</v>
      </c>
      <c r="FG20" s="67">
        <v>29</v>
      </c>
      <c r="FH20" s="67">
        <v>29</v>
      </c>
      <c r="FI20" s="44">
        <f t="shared" si="76"/>
        <v>0</v>
      </c>
      <c r="FJ20" s="67">
        <v>9</v>
      </c>
      <c r="FK20" s="67">
        <v>9</v>
      </c>
      <c r="FL20" s="44">
        <f t="shared" si="77"/>
        <v>0</v>
      </c>
      <c r="FM20" s="28">
        <v>13</v>
      </c>
      <c r="FN20" s="28">
        <v>16</v>
      </c>
      <c r="FO20" s="44">
        <f t="shared" si="78"/>
        <v>3</v>
      </c>
      <c r="FP20" s="127">
        <f t="shared" si="79"/>
        <v>86.2</v>
      </c>
      <c r="FQ20" s="452">
        <v>10</v>
      </c>
      <c r="FR20" s="45">
        <f t="shared" si="13"/>
        <v>172</v>
      </c>
      <c r="FS20" s="45">
        <f t="shared" si="14"/>
        <v>173</v>
      </c>
      <c r="FT20" s="44">
        <f t="shared" si="15"/>
        <v>1</v>
      </c>
      <c r="FU20" s="127">
        <f t="shared" si="80"/>
        <v>5.3</v>
      </c>
      <c r="FV20" s="127">
        <f t="shared" si="81"/>
        <v>5.2</v>
      </c>
      <c r="FW20" s="127">
        <f t="shared" si="16"/>
        <v>-9.9999999999999645E-2</v>
      </c>
      <c r="FX20" s="153"/>
      <c r="FY20" s="28">
        <v>11</v>
      </c>
      <c r="FZ20" s="28" t="s">
        <v>10</v>
      </c>
      <c r="GA20" s="70" t="s">
        <v>31</v>
      </c>
      <c r="GB20" s="383">
        <f t="shared" si="82"/>
        <v>44072.1</v>
      </c>
      <c r="GC20" s="381">
        <f t="shared" si="17"/>
        <v>2592</v>
      </c>
      <c r="GD20" s="453">
        <v>9</v>
      </c>
      <c r="GE20" s="342">
        <v>43618</v>
      </c>
      <c r="GF20" s="81"/>
      <c r="GG20" s="342">
        <v>454.1</v>
      </c>
      <c r="GH20" s="342"/>
      <c r="GI20" s="343"/>
      <c r="GJ20" s="127">
        <f t="shared" si="83"/>
        <v>99</v>
      </c>
      <c r="GK20" s="346">
        <v>43714</v>
      </c>
      <c r="GL20" s="343">
        <v>36281.599999999999</v>
      </c>
      <c r="GM20" s="343">
        <v>400</v>
      </c>
      <c r="GN20" s="343">
        <v>1908</v>
      </c>
      <c r="GO20" s="343"/>
      <c r="GP20" s="342">
        <v>450</v>
      </c>
      <c r="GQ20" s="342">
        <v>55.6</v>
      </c>
      <c r="GR20" s="342"/>
      <c r="GS20" s="454">
        <f t="shared" si="18"/>
        <v>3866</v>
      </c>
      <c r="GT20" s="455">
        <v>1</v>
      </c>
      <c r="GU20" s="456">
        <f t="shared" si="19"/>
        <v>8807</v>
      </c>
      <c r="GV20" s="455">
        <v>3</v>
      </c>
    </row>
    <row r="21" spans="1:205" s="22" customFormat="1" x14ac:dyDescent="0.2">
      <c r="A21" s="28">
        <v>12</v>
      </c>
      <c r="B21" s="28" t="s">
        <v>11</v>
      </c>
      <c r="C21" s="70" t="s">
        <v>32</v>
      </c>
      <c r="D21" s="44">
        <f t="shared" si="20"/>
        <v>20</v>
      </c>
      <c r="E21" s="28"/>
      <c r="F21" s="28">
        <v>20</v>
      </c>
      <c r="G21" s="44">
        <f t="shared" si="21"/>
        <v>20</v>
      </c>
      <c r="H21" s="28"/>
      <c r="I21" s="28">
        <v>20</v>
      </c>
      <c r="J21" s="28">
        <v>4</v>
      </c>
      <c r="K21" s="28">
        <v>3</v>
      </c>
      <c r="L21" s="28"/>
      <c r="M21" s="28"/>
      <c r="N21" s="44">
        <f t="shared" si="22"/>
        <v>0</v>
      </c>
      <c r="O21" s="28"/>
      <c r="P21" s="28"/>
      <c r="Q21" s="44">
        <f t="shared" si="23"/>
        <v>0</v>
      </c>
      <c r="R21" s="127">
        <f t="shared" si="24"/>
        <v>0</v>
      </c>
      <c r="S21" s="127">
        <f t="shared" si="25"/>
        <v>0</v>
      </c>
      <c r="T21" s="28">
        <v>1</v>
      </c>
      <c r="U21" s="28">
        <v>1</v>
      </c>
      <c r="V21" s="69">
        <v>7</v>
      </c>
      <c r="W21" s="69">
        <v>8</v>
      </c>
      <c r="X21" s="44">
        <f t="shared" si="26"/>
        <v>1</v>
      </c>
      <c r="Y21" s="69">
        <v>20</v>
      </c>
      <c r="Z21" s="69">
        <v>20</v>
      </c>
      <c r="AA21" s="44">
        <f t="shared" si="27"/>
        <v>0</v>
      </c>
      <c r="AB21" s="69">
        <v>20</v>
      </c>
      <c r="AC21" s="69">
        <v>20</v>
      </c>
      <c r="AD21" s="44">
        <f t="shared" si="28"/>
        <v>0</v>
      </c>
      <c r="AE21" s="69">
        <v>20</v>
      </c>
      <c r="AF21" s="69">
        <v>20</v>
      </c>
      <c r="AG21" s="44">
        <f t="shared" si="29"/>
        <v>0</v>
      </c>
      <c r="AH21" s="69">
        <v>38</v>
      </c>
      <c r="AI21" s="69">
        <v>31</v>
      </c>
      <c r="AJ21" s="44">
        <f t="shared" si="30"/>
        <v>-7</v>
      </c>
      <c r="AK21" s="24"/>
      <c r="AL21" s="28">
        <v>12</v>
      </c>
      <c r="AM21" s="28" t="s">
        <v>11</v>
      </c>
      <c r="AN21" s="70" t="s">
        <v>32</v>
      </c>
      <c r="AO21" s="69">
        <v>20</v>
      </c>
      <c r="AP21" s="69">
        <v>20</v>
      </c>
      <c r="AQ21" s="44">
        <f t="shared" si="31"/>
        <v>0</v>
      </c>
      <c r="AR21" s="69">
        <v>20</v>
      </c>
      <c r="AS21" s="69">
        <v>20</v>
      </c>
      <c r="AT21" s="44">
        <f t="shared" si="32"/>
        <v>0</v>
      </c>
      <c r="AU21" s="127">
        <f t="shared" si="0"/>
        <v>100</v>
      </c>
      <c r="AV21" s="127">
        <f t="shared" si="1"/>
        <v>100</v>
      </c>
      <c r="AW21" s="69">
        <v>19</v>
      </c>
      <c r="AX21" s="69">
        <v>20</v>
      </c>
      <c r="AY21" s="44">
        <f t="shared" si="33"/>
        <v>1</v>
      </c>
      <c r="AZ21" s="69">
        <v>1</v>
      </c>
      <c r="BA21" s="69">
        <v>1</v>
      </c>
      <c r="BB21" s="44">
        <f t="shared" si="34"/>
        <v>0</v>
      </c>
      <c r="BC21" s="69">
        <v>1</v>
      </c>
      <c r="BD21" s="69">
        <v>1</v>
      </c>
      <c r="BE21" s="44">
        <f t="shared" si="35"/>
        <v>0</v>
      </c>
      <c r="BF21" s="152">
        <v>94.950999999999993</v>
      </c>
      <c r="BG21" s="152">
        <v>97.397000000000006</v>
      </c>
      <c r="BH21" s="151">
        <f t="shared" si="36"/>
        <v>2.4460000000000122</v>
      </c>
      <c r="BI21" s="152">
        <v>94.950999999999993</v>
      </c>
      <c r="BJ21" s="152">
        <v>97.397000000000006</v>
      </c>
      <c r="BK21" s="151">
        <f t="shared" si="37"/>
        <v>2.4460000000000122</v>
      </c>
      <c r="BM21" s="28">
        <v>12</v>
      </c>
      <c r="BN21" s="28" t="s">
        <v>11</v>
      </c>
      <c r="BO21" s="70" t="s">
        <v>32</v>
      </c>
      <c r="BP21" s="127">
        <f t="shared" si="38"/>
        <v>16.7</v>
      </c>
      <c r="BQ21" s="30"/>
      <c r="BR21" s="30">
        <v>16.7</v>
      </c>
      <c r="BS21" s="127">
        <f t="shared" si="39"/>
        <v>16.5</v>
      </c>
      <c r="BT21" s="30"/>
      <c r="BU21" s="30">
        <v>16.5</v>
      </c>
      <c r="BV21" s="451">
        <f t="shared" si="2"/>
        <v>0.84</v>
      </c>
      <c r="BW21" s="451"/>
      <c r="BX21" s="451">
        <f t="shared" si="3"/>
        <v>0.84</v>
      </c>
      <c r="BY21" s="451">
        <f t="shared" si="4"/>
        <v>0.83</v>
      </c>
      <c r="BZ21" s="451"/>
      <c r="CA21" s="451">
        <f t="shared" si="5"/>
        <v>0.83</v>
      </c>
      <c r="CB21" s="451">
        <f t="shared" si="42"/>
        <v>-1.0000000000000009E-2</v>
      </c>
      <c r="CC21" s="451">
        <f t="shared" si="43"/>
        <v>0</v>
      </c>
      <c r="CD21" s="451">
        <f t="shared" si="44"/>
        <v>-1.0000000000000009E-2</v>
      </c>
      <c r="CF21" s="28">
        <v>12</v>
      </c>
      <c r="CG21" s="28" t="s">
        <v>11</v>
      </c>
      <c r="CH21" s="70" t="s">
        <v>32</v>
      </c>
      <c r="CI21" s="151">
        <f t="shared" si="45"/>
        <v>180.404</v>
      </c>
      <c r="CJ21" s="151">
        <f t="shared" si="84"/>
        <v>178.51</v>
      </c>
      <c r="CK21" s="151">
        <f t="shared" si="47"/>
        <v>-1.8940000000000055</v>
      </c>
      <c r="CL21" s="119"/>
      <c r="CM21" s="119"/>
      <c r="CN21" s="151">
        <f t="shared" si="48"/>
        <v>0</v>
      </c>
      <c r="CO21" s="119">
        <v>180.404</v>
      </c>
      <c r="CP21" s="119">
        <v>178.51</v>
      </c>
      <c r="CQ21" s="151">
        <f t="shared" si="49"/>
        <v>-1.8940000000000055</v>
      </c>
      <c r="CR21" s="151">
        <f t="shared" si="50"/>
        <v>5.8150000000000004</v>
      </c>
      <c r="CS21" s="151">
        <f t="shared" si="85"/>
        <v>4.3769999999999998</v>
      </c>
      <c r="CT21" s="151">
        <f t="shared" si="52"/>
        <v>-1.4380000000000006</v>
      </c>
      <c r="CU21" s="119"/>
      <c r="CV21" s="119"/>
      <c r="CW21" s="151">
        <f t="shared" si="53"/>
        <v>0</v>
      </c>
      <c r="CX21" s="119">
        <v>5.8150000000000004</v>
      </c>
      <c r="CY21" s="119">
        <v>4.3769999999999998</v>
      </c>
      <c r="CZ21" s="151">
        <f t="shared" si="54"/>
        <v>-1.4380000000000006</v>
      </c>
      <c r="DA21" s="121">
        <f t="shared" si="6"/>
        <v>348</v>
      </c>
      <c r="DB21" s="121">
        <f t="shared" si="7"/>
        <v>265</v>
      </c>
      <c r="DC21" s="121">
        <f t="shared" si="55"/>
        <v>-83</v>
      </c>
      <c r="DD21" s="127">
        <f t="shared" si="8"/>
        <v>10.8</v>
      </c>
      <c r="DE21" s="127">
        <f t="shared" si="9"/>
        <v>10.8</v>
      </c>
      <c r="DF21" s="127">
        <f t="shared" si="56"/>
        <v>0</v>
      </c>
      <c r="DG21" s="452">
        <v>5</v>
      </c>
      <c r="DI21" s="28">
        <v>12</v>
      </c>
      <c r="DJ21" s="28" t="s">
        <v>11</v>
      </c>
      <c r="DK21" s="70" t="s">
        <v>32</v>
      </c>
      <c r="DL21" s="119">
        <v>8.0579999999999981</v>
      </c>
      <c r="DM21" s="119">
        <v>8.0549999999999997</v>
      </c>
      <c r="DN21" s="151">
        <f t="shared" si="57"/>
        <v>-2.9999999999983373E-3</v>
      </c>
      <c r="DO21" s="151">
        <v>7.7160000000000002</v>
      </c>
      <c r="DP21" s="151">
        <v>7.694</v>
      </c>
      <c r="DQ21" s="151">
        <f t="shared" si="58"/>
        <v>-2.2000000000000242E-2</v>
      </c>
      <c r="DR21" s="127">
        <f t="shared" si="10"/>
        <v>48.3</v>
      </c>
      <c r="DS21" s="127">
        <f t="shared" si="11"/>
        <v>48.8</v>
      </c>
      <c r="DT21" s="127">
        <f t="shared" si="59"/>
        <v>0.5</v>
      </c>
      <c r="DU21" s="455">
        <v>9</v>
      </c>
      <c r="DV21" s="277">
        <v>124.54699999999998</v>
      </c>
      <c r="DW21" s="277">
        <v>131.113</v>
      </c>
      <c r="DX21" s="151">
        <f t="shared" si="12"/>
        <v>6.5660000000000167</v>
      </c>
      <c r="DY21" s="152">
        <v>113.44000000000001</v>
      </c>
      <c r="DZ21" s="152">
        <v>119.988</v>
      </c>
      <c r="EA21" s="151">
        <f t="shared" si="60"/>
        <v>6.5479999999999876</v>
      </c>
      <c r="EB21" s="151">
        <v>174.36199999999999</v>
      </c>
      <c r="EC21" s="151">
        <v>159.78800000000001</v>
      </c>
      <c r="ED21" s="151">
        <f t="shared" si="61"/>
        <v>-14.573999999999984</v>
      </c>
      <c r="EE21" s="127">
        <f t="shared" si="62"/>
        <v>22.4</v>
      </c>
      <c r="EF21" s="127">
        <f t="shared" si="63"/>
        <v>22.2</v>
      </c>
      <c r="EG21" s="127">
        <f t="shared" si="64"/>
        <v>-0.19999999999999929</v>
      </c>
      <c r="EH21" s="121">
        <v>2126</v>
      </c>
      <c r="EI21" s="121">
        <v>2297</v>
      </c>
      <c r="EJ21" s="45">
        <f t="shared" si="65"/>
        <v>171</v>
      </c>
      <c r="EK21" s="119">
        <v>124.53399999999998</v>
      </c>
      <c r="EL21" s="119">
        <v>124.70299999999999</v>
      </c>
      <c r="EM21" s="151">
        <f t="shared" si="66"/>
        <v>0.16900000000001114</v>
      </c>
      <c r="EN21" s="127">
        <f t="shared" si="67"/>
        <v>15.5</v>
      </c>
      <c r="EO21" s="127">
        <f t="shared" si="68"/>
        <v>15.5</v>
      </c>
      <c r="EP21" s="127">
        <f t="shared" si="69"/>
        <v>0</v>
      </c>
      <c r="EQ21" s="127">
        <f t="shared" si="70"/>
        <v>0.7</v>
      </c>
      <c r="ER21" s="127">
        <f t="shared" si="71"/>
        <v>0.7</v>
      </c>
      <c r="ES21" s="127">
        <f t="shared" si="72"/>
        <v>0</v>
      </c>
      <c r="ET21" s="119">
        <v>8.8530000000000033</v>
      </c>
      <c r="EU21" s="119">
        <v>8.8709999999999987</v>
      </c>
      <c r="EV21" s="151">
        <f t="shared" si="73"/>
        <v>1.7999999999995353E-2</v>
      </c>
      <c r="EW21" s="119">
        <v>0.17400000000000002</v>
      </c>
      <c r="EX21" s="119">
        <v>0.13900000000000001</v>
      </c>
      <c r="EY21" s="151">
        <f t="shared" si="74"/>
        <v>-3.5000000000000003E-2</v>
      </c>
      <c r="FA21" s="28">
        <v>12</v>
      </c>
      <c r="FB21" s="28" t="s">
        <v>11</v>
      </c>
      <c r="FC21" s="70" t="s">
        <v>32</v>
      </c>
      <c r="FD21" s="67">
        <v>40</v>
      </c>
      <c r="FE21" s="67">
        <v>38</v>
      </c>
      <c r="FF21" s="44">
        <f t="shared" si="75"/>
        <v>-2</v>
      </c>
      <c r="FG21" s="67">
        <v>33</v>
      </c>
      <c r="FH21" s="67">
        <v>32</v>
      </c>
      <c r="FI21" s="44">
        <f t="shared" si="76"/>
        <v>-1</v>
      </c>
      <c r="FJ21" s="67">
        <v>12</v>
      </c>
      <c r="FK21" s="67">
        <v>11</v>
      </c>
      <c r="FL21" s="44">
        <f t="shared" si="77"/>
        <v>-1</v>
      </c>
      <c r="FM21" s="28">
        <v>20</v>
      </c>
      <c r="FN21" s="28">
        <v>20</v>
      </c>
      <c r="FO21" s="44">
        <f t="shared" si="78"/>
        <v>0</v>
      </c>
      <c r="FP21" s="127">
        <f t="shared" si="79"/>
        <v>96.9</v>
      </c>
      <c r="FQ21" s="452">
        <v>2</v>
      </c>
      <c r="FR21" s="45">
        <f t="shared" si="13"/>
        <v>244</v>
      </c>
      <c r="FS21" s="45">
        <f t="shared" si="14"/>
        <v>252</v>
      </c>
      <c r="FT21" s="44">
        <f t="shared" si="15"/>
        <v>8</v>
      </c>
      <c r="FU21" s="127">
        <f t="shared" si="80"/>
        <v>3.8</v>
      </c>
      <c r="FV21" s="127">
        <f t="shared" si="81"/>
        <v>3.9</v>
      </c>
      <c r="FW21" s="127">
        <f t="shared" si="16"/>
        <v>0.10000000000000009</v>
      </c>
      <c r="FX21" s="153"/>
      <c r="FY21" s="28">
        <v>12</v>
      </c>
      <c r="FZ21" s="28" t="s">
        <v>11</v>
      </c>
      <c r="GA21" s="70" t="s">
        <v>32</v>
      </c>
      <c r="GB21" s="383">
        <f t="shared" si="82"/>
        <v>27976.800000000003</v>
      </c>
      <c r="GC21" s="381">
        <f t="shared" si="17"/>
        <v>1399</v>
      </c>
      <c r="GD21" s="453">
        <v>18</v>
      </c>
      <c r="GE21" s="342">
        <v>27734.400000000001</v>
      </c>
      <c r="GF21" s="81"/>
      <c r="GG21" s="342">
        <v>242.4</v>
      </c>
      <c r="GH21" s="342">
        <v>128</v>
      </c>
      <c r="GI21" s="343"/>
      <c r="GJ21" s="127">
        <f t="shared" si="83"/>
        <v>99.1</v>
      </c>
      <c r="GK21" s="346">
        <v>27976.799999999999</v>
      </c>
      <c r="GL21" s="343">
        <v>23703.9</v>
      </c>
      <c r="GM21" s="343"/>
      <c r="GN21" s="342"/>
      <c r="GO21" s="342"/>
      <c r="GP21" s="342">
        <v>985.4</v>
      </c>
      <c r="GQ21" s="342"/>
      <c r="GR21" s="342"/>
      <c r="GS21" s="454">
        <f t="shared" si="18"/>
        <v>1696</v>
      </c>
      <c r="GT21" s="455">
        <v>13</v>
      </c>
      <c r="GU21" s="456">
        <f t="shared" si="19"/>
        <v>3473</v>
      </c>
      <c r="GV21" s="455">
        <v>11</v>
      </c>
      <c r="GW21" s="426"/>
    </row>
    <row r="22" spans="1:205" s="22" customFormat="1" x14ac:dyDescent="0.2">
      <c r="A22" s="28">
        <v>13</v>
      </c>
      <c r="B22" s="28" t="s">
        <v>12</v>
      </c>
      <c r="C22" s="70" t="s">
        <v>33</v>
      </c>
      <c r="D22" s="44">
        <f>E22+F22</f>
        <v>6</v>
      </c>
      <c r="E22" s="28"/>
      <c r="F22" s="28">
        <v>6</v>
      </c>
      <c r="G22" s="44">
        <f t="shared" si="21"/>
        <v>6</v>
      </c>
      <c r="H22" s="28"/>
      <c r="I22" s="28">
        <v>6</v>
      </c>
      <c r="J22" s="28">
        <v>6</v>
      </c>
      <c r="K22" s="28">
        <v>6</v>
      </c>
      <c r="L22" s="28"/>
      <c r="M22" s="28"/>
      <c r="N22" s="44">
        <f t="shared" si="22"/>
        <v>0</v>
      </c>
      <c r="O22" s="28"/>
      <c r="P22" s="28"/>
      <c r="Q22" s="44">
        <f t="shared" si="23"/>
        <v>0</v>
      </c>
      <c r="R22" s="127">
        <f t="shared" si="24"/>
        <v>0</v>
      </c>
      <c r="S22" s="127">
        <f t="shared" si="25"/>
        <v>0</v>
      </c>
      <c r="T22" s="28">
        <v>1</v>
      </c>
      <c r="U22" s="28">
        <v>1</v>
      </c>
      <c r="V22" s="69">
        <v>2</v>
      </c>
      <c r="W22" s="69">
        <v>2</v>
      </c>
      <c r="X22" s="44">
        <f t="shared" si="26"/>
        <v>0</v>
      </c>
      <c r="Y22" s="69">
        <v>6</v>
      </c>
      <c r="Z22" s="69">
        <v>6</v>
      </c>
      <c r="AA22" s="44">
        <f t="shared" si="27"/>
        <v>0</v>
      </c>
      <c r="AB22" s="69">
        <v>6</v>
      </c>
      <c r="AC22" s="69">
        <v>6</v>
      </c>
      <c r="AD22" s="44">
        <f t="shared" si="28"/>
        <v>0</v>
      </c>
      <c r="AE22" s="69">
        <v>5</v>
      </c>
      <c r="AF22" s="69">
        <v>5</v>
      </c>
      <c r="AG22" s="44">
        <f t="shared" si="29"/>
        <v>0</v>
      </c>
      <c r="AH22" s="69">
        <v>3</v>
      </c>
      <c r="AI22" s="69">
        <v>3</v>
      </c>
      <c r="AJ22" s="44">
        <f t="shared" si="30"/>
        <v>0</v>
      </c>
      <c r="AK22" s="24"/>
      <c r="AL22" s="28">
        <v>13</v>
      </c>
      <c r="AM22" s="28" t="s">
        <v>12</v>
      </c>
      <c r="AN22" s="70" t="s">
        <v>33</v>
      </c>
      <c r="AO22" s="69">
        <v>5</v>
      </c>
      <c r="AP22" s="69">
        <v>5</v>
      </c>
      <c r="AQ22" s="44">
        <f t="shared" si="31"/>
        <v>0</v>
      </c>
      <c r="AR22" s="69">
        <v>5</v>
      </c>
      <c r="AS22" s="69">
        <v>5</v>
      </c>
      <c r="AT22" s="44">
        <f t="shared" si="32"/>
        <v>0</v>
      </c>
      <c r="AU22" s="127">
        <f t="shared" si="0"/>
        <v>83.3</v>
      </c>
      <c r="AV22" s="127">
        <f t="shared" si="1"/>
        <v>83.3</v>
      </c>
      <c r="AW22" s="69">
        <v>1</v>
      </c>
      <c r="AX22" s="69">
        <v>1</v>
      </c>
      <c r="AY22" s="44">
        <f t="shared" si="33"/>
        <v>0</v>
      </c>
      <c r="AZ22" s="69">
        <v>1</v>
      </c>
      <c r="BA22" s="69">
        <v>1</v>
      </c>
      <c r="BB22" s="44">
        <f t="shared" si="34"/>
        <v>0</v>
      </c>
      <c r="BC22" s="69">
        <v>1</v>
      </c>
      <c r="BD22" s="69">
        <v>1</v>
      </c>
      <c r="BE22" s="44">
        <f t="shared" si="35"/>
        <v>0</v>
      </c>
      <c r="BF22" s="152">
        <v>3.2679999999999998</v>
      </c>
      <c r="BG22" s="152">
        <v>3.657</v>
      </c>
      <c r="BH22" s="151">
        <f t="shared" si="36"/>
        <v>0.38900000000000023</v>
      </c>
      <c r="BI22" s="152">
        <v>3.2679999999999998</v>
      </c>
      <c r="BJ22" s="152">
        <v>3.657</v>
      </c>
      <c r="BK22" s="151">
        <f t="shared" si="37"/>
        <v>0.38900000000000023</v>
      </c>
      <c r="BM22" s="28">
        <v>13</v>
      </c>
      <c r="BN22" s="28" t="s">
        <v>12</v>
      </c>
      <c r="BO22" s="70" t="s">
        <v>33</v>
      </c>
      <c r="BP22" s="127">
        <f t="shared" si="38"/>
        <v>6.4</v>
      </c>
      <c r="BQ22" s="30"/>
      <c r="BR22" s="30">
        <v>6.4</v>
      </c>
      <c r="BS22" s="127">
        <f t="shared" si="39"/>
        <v>6.5</v>
      </c>
      <c r="BT22" s="30"/>
      <c r="BU22" s="30">
        <v>6.5</v>
      </c>
      <c r="BV22" s="451">
        <f t="shared" si="2"/>
        <v>1.07</v>
      </c>
      <c r="BW22" s="451"/>
      <c r="BX22" s="451">
        <f t="shared" si="3"/>
        <v>1.07</v>
      </c>
      <c r="BY22" s="451">
        <f t="shared" si="4"/>
        <v>1.08</v>
      </c>
      <c r="BZ22" s="451"/>
      <c r="CA22" s="451">
        <f t="shared" si="5"/>
        <v>1.08</v>
      </c>
      <c r="CB22" s="451">
        <f t="shared" si="42"/>
        <v>1.0000000000000009E-2</v>
      </c>
      <c r="CC22" s="451">
        <f t="shared" si="43"/>
        <v>0</v>
      </c>
      <c r="CD22" s="451">
        <f t="shared" si="44"/>
        <v>1.0000000000000009E-2</v>
      </c>
      <c r="CF22" s="28">
        <v>13</v>
      </c>
      <c r="CG22" s="28" t="s">
        <v>12</v>
      </c>
      <c r="CH22" s="70" t="s">
        <v>33</v>
      </c>
      <c r="CI22" s="151">
        <f t="shared" si="45"/>
        <v>92.197000000000003</v>
      </c>
      <c r="CJ22" s="151">
        <f t="shared" si="84"/>
        <v>87.372</v>
      </c>
      <c r="CK22" s="151">
        <f t="shared" si="47"/>
        <v>-4.8250000000000028</v>
      </c>
      <c r="CL22" s="119"/>
      <c r="CM22" s="119"/>
      <c r="CN22" s="151">
        <f t="shared" si="48"/>
        <v>0</v>
      </c>
      <c r="CO22" s="119">
        <v>92.197000000000003</v>
      </c>
      <c r="CP22" s="119">
        <v>87.372</v>
      </c>
      <c r="CQ22" s="151">
        <f t="shared" si="49"/>
        <v>-4.8250000000000028</v>
      </c>
      <c r="CR22" s="151">
        <f t="shared" si="50"/>
        <v>0.67699999999999994</v>
      </c>
      <c r="CS22" s="151">
        <f t="shared" si="85"/>
        <v>0.35099999999999998</v>
      </c>
      <c r="CT22" s="151">
        <f t="shared" si="52"/>
        <v>-0.32599999999999996</v>
      </c>
      <c r="CU22" s="119"/>
      <c r="CV22" s="119"/>
      <c r="CW22" s="151">
        <f t="shared" si="53"/>
        <v>0</v>
      </c>
      <c r="CX22" s="119">
        <v>0.67699999999999994</v>
      </c>
      <c r="CY22" s="119">
        <v>0.35099999999999998</v>
      </c>
      <c r="CZ22" s="151">
        <f t="shared" si="54"/>
        <v>-0.32599999999999996</v>
      </c>
      <c r="DA22" s="121">
        <f t="shared" si="6"/>
        <v>106</v>
      </c>
      <c r="DB22" s="121">
        <f t="shared" si="7"/>
        <v>54</v>
      </c>
      <c r="DC22" s="121">
        <f t="shared" si="55"/>
        <v>-52</v>
      </c>
      <c r="DD22" s="127">
        <f t="shared" si="8"/>
        <v>14.4</v>
      </c>
      <c r="DE22" s="127">
        <f t="shared" si="9"/>
        <v>13.4</v>
      </c>
      <c r="DF22" s="127">
        <f t="shared" si="56"/>
        <v>-1</v>
      </c>
      <c r="DG22" s="452">
        <v>2</v>
      </c>
      <c r="DI22" s="28">
        <v>13</v>
      </c>
      <c r="DJ22" s="28" t="s">
        <v>12</v>
      </c>
      <c r="DK22" s="70" t="s">
        <v>33</v>
      </c>
      <c r="DL22" s="119">
        <v>3.2509999999999999</v>
      </c>
      <c r="DM22" s="119">
        <v>3.3319999999999999</v>
      </c>
      <c r="DN22" s="151">
        <f t="shared" si="57"/>
        <v>8.0999999999999961E-2</v>
      </c>
      <c r="DO22" s="151">
        <v>3.1930000000000005</v>
      </c>
      <c r="DP22" s="151">
        <v>3.2879999999999998</v>
      </c>
      <c r="DQ22" s="151">
        <f t="shared" si="58"/>
        <v>9.4999999999999307E-2</v>
      </c>
      <c r="DR22" s="127">
        <f t="shared" si="10"/>
        <v>50.8</v>
      </c>
      <c r="DS22" s="127">
        <f t="shared" si="11"/>
        <v>51.3</v>
      </c>
      <c r="DT22" s="127">
        <f t="shared" si="59"/>
        <v>0.5</v>
      </c>
      <c r="DU22" s="455">
        <v>8</v>
      </c>
      <c r="DV22" s="277">
        <v>64.5</v>
      </c>
      <c r="DW22" s="277">
        <v>71.301999999999992</v>
      </c>
      <c r="DX22" s="151">
        <f t="shared" si="12"/>
        <v>6.8019999999999925</v>
      </c>
      <c r="DY22" s="152">
        <v>49.880999999999993</v>
      </c>
      <c r="DZ22" s="152">
        <v>58.439999999999991</v>
      </c>
      <c r="EA22" s="151">
        <f t="shared" si="60"/>
        <v>8.5589999999999975</v>
      </c>
      <c r="EB22" s="151">
        <v>2.5059999999999998</v>
      </c>
      <c r="EC22" s="151">
        <v>2.407</v>
      </c>
      <c r="ED22" s="151">
        <f t="shared" si="61"/>
        <v>-9.8999999999999755E-2</v>
      </c>
      <c r="EE22" s="127">
        <f t="shared" si="62"/>
        <v>28.4</v>
      </c>
      <c r="EF22" s="127">
        <f t="shared" si="63"/>
        <v>26.2</v>
      </c>
      <c r="EG22" s="127">
        <f t="shared" si="64"/>
        <v>-2.1999999999999993</v>
      </c>
      <c r="EH22" s="121">
        <v>1409</v>
      </c>
      <c r="EI22" s="121">
        <v>1544</v>
      </c>
      <c r="EJ22" s="45">
        <f t="shared" si="65"/>
        <v>135</v>
      </c>
      <c r="EK22" s="119">
        <v>51.124000000000002</v>
      </c>
      <c r="EL22" s="119">
        <v>51.967999999999996</v>
      </c>
      <c r="EM22" s="151">
        <f t="shared" si="66"/>
        <v>0.84399999999999409</v>
      </c>
      <c r="EN22" s="127">
        <f t="shared" si="67"/>
        <v>15.7</v>
      </c>
      <c r="EO22" s="127">
        <f t="shared" si="68"/>
        <v>15.6</v>
      </c>
      <c r="EP22" s="127">
        <f t="shared" si="69"/>
        <v>-9.9999999999999645E-2</v>
      </c>
      <c r="EQ22" s="127">
        <f t="shared" si="70"/>
        <v>0.6</v>
      </c>
      <c r="ER22" s="127">
        <f t="shared" si="71"/>
        <v>0.6</v>
      </c>
      <c r="ES22" s="127">
        <f t="shared" si="72"/>
        <v>0</v>
      </c>
      <c r="ET22" s="119">
        <v>3.5639999999999996</v>
      </c>
      <c r="EU22" s="119">
        <v>3.8680000000000003</v>
      </c>
      <c r="EV22" s="151">
        <f t="shared" si="73"/>
        <v>0.30400000000000071</v>
      </c>
      <c r="EW22" s="119"/>
      <c r="EX22" s="119"/>
      <c r="EY22" s="151">
        <f t="shared" si="74"/>
        <v>0</v>
      </c>
      <c r="FA22" s="28">
        <v>13</v>
      </c>
      <c r="FB22" s="28" t="s">
        <v>12</v>
      </c>
      <c r="FC22" s="70" t="s">
        <v>33</v>
      </c>
      <c r="FD22" s="67">
        <v>18</v>
      </c>
      <c r="FE22" s="67">
        <v>18</v>
      </c>
      <c r="FF22" s="44">
        <f t="shared" si="75"/>
        <v>0</v>
      </c>
      <c r="FG22" s="67">
        <v>11</v>
      </c>
      <c r="FH22" s="67">
        <v>11</v>
      </c>
      <c r="FI22" s="44">
        <f t="shared" si="76"/>
        <v>0</v>
      </c>
      <c r="FJ22" s="67">
        <v>4</v>
      </c>
      <c r="FK22" s="67">
        <v>4</v>
      </c>
      <c r="FL22" s="44">
        <f t="shared" si="77"/>
        <v>0</v>
      </c>
      <c r="FM22" s="28">
        <v>7</v>
      </c>
      <c r="FN22" s="28">
        <v>7</v>
      </c>
      <c r="FO22" s="44">
        <f t="shared" si="78"/>
        <v>0</v>
      </c>
      <c r="FP22" s="127">
        <f t="shared" si="79"/>
        <v>100</v>
      </c>
      <c r="FQ22" s="452">
        <v>1</v>
      </c>
      <c r="FR22" s="45">
        <f t="shared" si="13"/>
        <v>296</v>
      </c>
      <c r="FS22" s="45">
        <f t="shared" si="14"/>
        <v>303</v>
      </c>
      <c r="FT22" s="44">
        <f t="shared" si="15"/>
        <v>7</v>
      </c>
      <c r="FU22" s="127">
        <f t="shared" si="80"/>
        <v>4.5999999999999996</v>
      </c>
      <c r="FV22" s="127">
        <f t="shared" si="81"/>
        <v>4.7</v>
      </c>
      <c r="FW22" s="127">
        <f t="shared" si="16"/>
        <v>0.10000000000000053</v>
      </c>
      <c r="FX22" s="153"/>
      <c r="FY22" s="28">
        <v>13</v>
      </c>
      <c r="FZ22" s="28" t="s">
        <v>12</v>
      </c>
      <c r="GA22" s="70" t="s">
        <v>33</v>
      </c>
      <c r="GB22" s="383">
        <f t="shared" si="82"/>
        <v>18864.099999999999</v>
      </c>
      <c r="GC22" s="381">
        <f t="shared" si="17"/>
        <v>3144</v>
      </c>
      <c r="GD22" s="453">
        <v>6</v>
      </c>
      <c r="GE22" s="342">
        <v>10132.4</v>
      </c>
      <c r="GF22" s="81">
        <v>8683.9</v>
      </c>
      <c r="GG22" s="342">
        <v>47.8</v>
      </c>
      <c r="GH22" s="342"/>
      <c r="GI22" s="343"/>
      <c r="GJ22" s="127">
        <f t="shared" si="83"/>
        <v>99.7</v>
      </c>
      <c r="GK22" s="346">
        <v>18540.599999999999</v>
      </c>
      <c r="GL22" s="343">
        <v>16041.4</v>
      </c>
      <c r="GM22" s="343"/>
      <c r="GN22" s="342">
        <v>103.1</v>
      </c>
      <c r="GO22" s="342"/>
      <c r="GP22" s="342">
        <v>147</v>
      </c>
      <c r="GQ22" s="342">
        <v>364.6</v>
      </c>
      <c r="GR22" s="342"/>
      <c r="GS22" s="454">
        <f t="shared" si="18"/>
        <v>2902</v>
      </c>
      <c r="GT22" s="455">
        <v>5</v>
      </c>
      <c r="GU22" s="456">
        <f t="shared" si="19"/>
        <v>5661</v>
      </c>
      <c r="GV22" s="455">
        <v>6</v>
      </c>
      <c r="GW22" s="426"/>
    </row>
    <row r="23" spans="1:205" s="22" customFormat="1" x14ac:dyDescent="0.2">
      <c r="A23" s="28">
        <v>14</v>
      </c>
      <c r="B23" s="28" t="s">
        <v>13</v>
      </c>
      <c r="C23" s="70" t="s">
        <v>34</v>
      </c>
      <c r="D23" s="44">
        <f t="shared" si="20"/>
        <v>39</v>
      </c>
      <c r="E23" s="28"/>
      <c r="F23" s="28">
        <v>39</v>
      </c>
      <c r="G23" s="44">
        <f t="shared" si="21"/>
        <v>39</v>
      </c>
      <c r="H23" s="28"/>
      <c r="I23" s="28">
        <v>39</v>
      </c>
      <c r="J23" s="28">
        <v>38</v>
      </c>
      <c r="K23" s="28">
        <v>37</v>
      </c>
      <c r="L23" s="28"/>
      <c r="M23" s="28"/>
      <c r="N23" s="44">
        <f t="shared" si="22"/>
        <v>0</v>
      </c>
      <c r="O23" s="28"/>
      <c r="P23" s="28"/>
      <c r="Q23" s="44">
        <f t="shared" si="23"/>
        <v>0</v>
      </c>
      <c r="R23" s="127">
        <f t="shared" si="24"/>
        <v>0</v>
      </c>
      <c r="S23" s="127">
        <f t="shared" si="25"/>
        <v>0</v>
      </c>
      <c r="T23" s="28"/>
      <c r="U23" s="28"/>
      <c r="V23" s="69">
        <v>3</v>
      </c>
      <c r="W23" s="69">
        <v>2</v>
      </c>
      <c r="X23" s="44">
        <f t="shared" si="26"/>
        <v>-1</v>
      </c>
      <c r="Y23" s="69">
        <v>39</v>
      </c>
      <c r="Z23" s="69">
        <v>39</v>
      </c>
      <c r="AA23" s="44">
        <f t="shared" si="27"/>
        <v>0</v>
      </c>
      <c r="AB23" s="69">
        <v>34</v>
      </c>
      <c r="AC23" s="69">
        <v>34</v>
      </c>
      <c r="AD23" s="44">
        <f t="shared" si="28"/>
        <v>0</v>
      </c>
      <c r="AE23" s="69">
        <v>34</v>
      </c>
      <c r="AF23" s="69">
        <v>34</v>
      </c>
      <c r="AG23" s="44">
        <f t="shared" si="29"/>
        <v>0</v>
      </c>
      <c r="AH23" s="69">
        <v>3</v>
      </c>
      <c r="AI23" s="69">
        <v>2</v>
      </c>
      <c r="AJ23" s="44">
        <f t="shared" si="30"/>
        <v>-1</v>
      </c>
      <c r="AK23" s="24"/>
      <c r="AL23" s="28">
        <v>14</v>
      </c>
      <c r="AM23" s="28" t="s">
        <v>13</v>
      </c>
      <c r="AN23" s="70" t="s">
        <v>34</v>
      </c>
      <c r="AO23" s="69">
        <v>37</v>
      </c>
      <c r="AP23" s="69">
        <v>37</v>
      </c>
      <c r="AQ23" s="44">
        <f t="shared" si="31"/>
        <v>0</v>
      </c>
      <c r="AR23" s="69">
        <v>34</v>
      </c>
      <c r="AS23" s="69">
        <v>34</v>
      </c>
      <c r="AT23" s="44">
        <f t="shared" si="32"/>
        <v>0</v>
      </c>
      <c r="AU23" s="127">
        <f t="shared" si="0"/>
        <v>94.9</v>
      </c>
      <c r="AV23" s="127">
        <f t="shared" si="1"/>
        <v>94.9</v>
      </c>
      <c r="AW23" s="69">
        <v>39</v>
      </c>
      <c r="AX23" s="69">
        <v>39</v>
      </c>
      <c r="AY23" s="44">
        <f t="shared" si="33"/>
        <v>0</v>
      </c>
      <c r="AZ23" s="69">
        <v>1</v>
      </c>
      <c r="BA23" s="69">
        <v>1</v>
      </c>
      <c r="BB23" s="44">
        <f t="shared" si="34"/>
        <v>0</v>
      </c>
      <c r="BC23" s="69">
        <v>1</v>
      </c>
      <c r="BD23" s="69">
        <v>1</v>
      </c>
      <c r="BE23" s="44">
        <f t="shared" si="35"/>
        <v>0</v>
      </c>
      <c r="BF23" s="152">
        <v>111.51</v>
      </c>
      <c r="BG23" s="152">
        <v>121.953</v>
      </c>
      <c r="BH23" s="151">
        <f t="shared" si="36"/>
        <v>10.442999999999998</v>
      </c>
      <c r="BI23" s="152">
        <v>111.51</v>
      </c>
      <c r="BJ23" s="152">
        <v>121.953</v>
      </c>
      <c r="BK23" s="151">
        <f t="shared" si="37"/>
        <v>10.442999999999998</v>
      </c>
      <c r="BM23" s="28">
        <v>14</v>
      </c>
      <c r="BN23" s="28" t="s">
        <v>13</v>
      </c>
      <c r="BO23" s="70" t="s">
        <v>34</v>
      </c>
      <c r="BP23" s="127">
        <f t="shared" si="38"/>
        <v>88.8</v>
      </c>
      <c r="BQ23" s="30"/>
      <c r="BR23" s="30">
        <v>88.8</v>
      </c>
      <c r="BS23" s="127">
        <f t="shared" si="39"/>
        <v>89.3</v>
      </c>
      <c r="BT23" s="30"/>
      <c r="BU23" s="30">
        <v>89.3</v>
      </c>
      <c r="BV23" s="451">
        <f t="shared" si="2"/>
        <v>2.2799999999999998</v>
      </c>
      <c r="BW23" s="451"/>
      <c r="BX23" s="451">
        <f t="shared" si="3"/>
        <v>2.2799999999999998</v>
      </c>
      <c r="BY23" s="451">
        <f t="shared" si="4"/>
        <v>2.29</v>
      </c>
      <c r="BZ23" s="451"/>
      <c r="CA23" s="451">
        <f t="shared" si="5"/>
        <v>2.29</v>
      </c>
      <c r="CB23" s="451">
        <f t="shared" si="42"/>
        <v>1.0000000000000231E-2</v>
      </c>
      <c r="CC23" s="451">
        <f t="shared" si="43"/>
        <v>0</v>
      </c>
      <c r="CD23" s="451">
        <f t="shared" si="44"/>
        <v>1.0000000000000231E-2</v>
      </c>
      <c r="CF23" s="28">
        <v>14</v>
      </c>
      <c r="CG23" s="28" t="s">
        <v>13</v>
      </c>
      <c r="CH23" s="70" t="s">
        <v>34</v>
      </c>
      <c r="CI23" s="151">
        <f t="shared" si="45"/>
        <v>285.22500000000002</v>
      </c>
      <c r="CJ23" s="151">
        <f t="shared" si="84"/>
        <v>280.04400000000004</v>
      </c>
      <c r="CK23" s="151">
        <f t="shared" si="47"/>
        <v>-5.1809999999999832</v>
      </c>
      <c r="CL23" s="119"/>
      <c r="CM23" s="119"/>
      <c r="CN23" s="151">
        <f t="shared" si="48"/>
        <v>0</v>
      </c>
      <c r="CO23" s="119">
        <v>285.22500000000002</v>
      </c>
      <c r="CP23" s="119">
        <v>280.04400000000004</v>
      </c>
      <c r="CQ23" s="151">
        <f t="shared" si="49"/>
        <v>-5.1809999999999832</v>
      </c>
      <c r="CR23" s="151">
        <f t="shared" si="50"/>
        <v>4.956999999999999</v>
      </c>
      <c r="CS23" s="151">
        <f t="shared" si="85"/>
        <v>3.0459999999999998</v>
      </c>
      <c r="CT23" s="151">
        <f t="shared" si="52"/>
        <v>-1.9109999999999991</v>
      </c>
      <c r="CU23" s="119"/>
      <c r="CV23" s="119"/>
      <c r="CW23" s="151">
        <f t="shared" si="53"/>
        <v>0</v>
      </c>
      <c r="CX23" s="119">
        <v>4.956999999999999</v>
      </c>
      <c r="CY23" s="119">
        <v>3.0459999999999998</v>
      </c>
      <c r="CZ23" s="151">
        <f t="shared" si="54"/>
        <v>-1.9109999999999991</v>
      </c>
      <c r="DA23" s="121">
        <f t="shared" si="6"/>
        <v>56</v>
      </c>
      <c r="DB23" s="121">
        <f t="shared" si="7"/>
        <v>34</v>
      </c>
      <c r="DC23" s="121">
        <f t="shared" si="55"/>
        <v>-22</v>
      </c>
      <c r="DD23" s="127">
        <f t="shared" si="8"/>
        <v>3.2</v>
      </c>
      <c r="DE23" s="127">
        <f t="shared" si="9"/>
        <v>3.1</v>
      </c>
      <c r="DF23" s="127">
        <f t="shared" si="56"/>
        <v>-0.10000000000000009</v>
      </c>
      <c r="DG23" s="452">
        <v>18</v>
      </c>
      <c r="DI23" s="28">
        <v>14</v>
      </c>
      <c r="DJ23" s="28" t="s">
        <v>13</v>
      </c>
      <c r="DK23" s="70" t="s">
        <v>34</v>
      </c>
      <c r="DL23" s="119">
        <v>11.415999999999999</v>
      </c>
      <c r="DM23" s="119">
        <v>11.481</v>
      </c>
      <c r="DN23" s="151">
        <f t="shared" si="57"/>
        <v>6.5000000000001279E-2</v>
      </c>
      <c r="DO23" s="151">
        <v>11.26</v>
      </c>
      <c r="DP23" s="151">
        <v>11.35</v>
      </c>
      <c r="DQ23" s="151">
        <f t="shared" si="58"/>
        <v>8.9999999999999858E-2</v>
      </c>
      <c r="DR23" s="127">
        <f t="shared" si="10"/>
        <v>12.9</v>
      </c>
      <c r="DS23" s="127">
        <f t="shared" si="11"/>
        <v>12.9</v>
      </c>
      <c r="DT23" s="127">
        <f t="shared" si="59"/>
        <v>0</v>
      </c>
      <c r="DU23" s="455">
        <v>18</v>
      </c>
      <c r="DV23" s="277">
        <v>210.768</v>
      </c>
      <c r="DW23" s="277">
        <v>236.39600000000002</v>
      </c>
      <c r="DX23" s="151">
        <f t="shared" si="12"/>
        <v>25.628000000000014</v>
      </c>
      <c r="DY23" s="152">
        <v>189.81499999999997</v>
      </c>
      <c r="DZ23" s="152">
        <v>212.19900000000001</v>
      </c>
      <c r="EA23" s="151">
        <f t="shared" si="60"/>
        <v>22.384000000000043</v>
      </c>
      <c r="EB23" s="151">
        <v>121.37199999999999</v>
      </c>
      <c r="EC23" s="151">
        <v>107.852</v>
      </c>
      <c r="ED23" s="151">
        <f t="shared" si="61"/>
        <v>-13.519999999999982</v>
      </c>
      <c r="EE23" s="127">
        <f t="shared" si="62"/>
        <v>25</v>
      </c>
      <c r="EF23" s="127">
        <f t="shared" si="63"/>
        <v>24.4</v>
      </c>
      <c r="EG23" s="127">
        <f t="shared" si="64"/>
        <v>-0.60000000000000142</v>
      </c>
      <c r="EH23" s="121">
        <v>3597</v>
      </c>
      <c r="EI23" s="121">
        <v>3438</v>
      </c>
      <c r="EJ23" s="45">
        <f t="shared" si="65"/>
        <v>-159</v>
      </c>
      <c r="EK23" s="119">
        <v>282.74299999999994</v>
      </c>
      <c r="EL23" s="119">
        <v>288.161</v>
      </c>
      <c r="EM23" s="151">
        <f t="shared" si="66"/>
        <v>5.4180000000000632</v>
      </c>
      <c r="EN23" s="127">
        <f t="shared" si="67"/>
        <v>24.8</v>
      </c>
      <c r="EO23" s="127">
        <f t="shared" si="68"/>
        <v>25.1</v>
      </c>
      <c r="EP23" s="127">
        <f t="shared" si="69"/>
        <v>0.30000000000000071</v>
      </c>
      <c r="EQ23" s="127">
        <f t="shared" si="70"/>
        <v>1</v>
      </c>
      <c r="ER23" s="127">
        <f t="shared" si="71"/>
        <v>1</v>
      </c>
      <c r="ES23" s="127">
        <f t="shared" si="72"/>
        <v>0</v>
      </c>
      <c r="ET23" s="119">
        <v>9.2729999999999997</v>
      </c>
      <c r="EU23" s="119">
        <v>10.799999999999999</v>
      </c>
      <c r="EV23" s="151">
        <f t="shared" si="73"/>
        <v>1.5269999999999992</v>
      </c>
      <c r="EW23" s="119">
        <v>7.1999999999999995E-2</v>
      </c>
      <c r="EX23" s="119">
        <v>1.119</v>
      </c>
      <c r="EY23" s="151">
        <f t="shared" si="74"/>
        <v>1.0469999999999999</v>
      </c>
      <c r="FA23" s="28">
        <v>14</v>
      </c>
      <c r="FB23" s="28" t="s">
        <v>13</v>
      </c>
      <c r="FC23" s="70" t="s">
        <v>34</v>
      </c>
      <c r="FD23" s="67">
        <v>61</v>
      </c>
      <c r="FE23" s="67">
        <v>60</v>
      </c>
      <c r="FF23" s="44">
        <f t="shared" si="75"/>
        <v>-1</v>
      </c>
      <c r="FG23" s="67">
        <v>55</v>
      </c>
      <c r="FH23" s="67">
        <v>55</v>
      </c>
      <c r="FI23" s="44">
        <f t="shared" si="76"/>
        <v>0</v>
      </c>
      <c r="FJ23" s="67">
        <v>20</v>
      </c>
      <c r="FK23" s="67">
        <v>21</v>
      </c>
      <c r="FL23" s="44">
        <f t="shared" si="77"/>
        <v>1</v>
      </c>
      <c r="FM23" s="28">
        <v>35</v>
      </c>
      <c r="FN23" s="28">
        <v>34</v>
      </c>
      <c r="FO23" s="44">
        <f t="shared" si="78"/>
        <v>-1</v>
      </c>
      <c r="FP23" s="127">
        <f t="shared" si="79"/>
        <v>100</v>
      </c>
      <c r="FQ23" s="452">
        <v>1</v>
      </c>
      <c r="FR23" s="45">
        <f t="shared" si="13"/>
        <v>208</v>
      </c>
      <c r="FS23" s="45">
        <f t="shared" si="14"/>
        <v>209</v>
      </c>
      <c r="FT23" s="44">
        <f t="shared" si="15"/>
        <v>1</v>
      </c>
      <c r="FU23" s="127">
        <f t="shared" si="80"/>
        <v>5.0999999999999996</v>
      </c>
      <c r="FV23" s="127">
        <f t="shared" si="81"/>
        <v>5.2</v>
      </c>
      <c r="FW23" s="127">
        <f t="shared" si="16"/>
        <v>0.10000000000000053</v>
      </c>
      <c r="FX23" s="153"/>
      <c r="FY23" s="28">
        <v>14</v>
      </c>
      <c r="FZ23" s="28" t="s">
        <v>13</v>
      </c>
      <c r="GA23" s="70" t="s">
        <v>34</v>
      </c>
      <c r="GB23" s="383">
        <f t="shared" si="82"/>
        <v>56158.8</v>
      </c>
      <c r="GC23" s="381">
        <f t="shared" si="17"/>
        <v>1440</v>
      </c>
      <c r="GD23" s="453">
        <v>17</v>
      </c>
      <c r="GE23" s="342">
        <v>56054.8</v>
      </c>
      <c r="GF23" s="81"/>
      <c r="GG23" s="342">
        <v>104</v>
      </c>
      <c r="GH23" s="342"/>
      <c r="GI23" s="343"/>
      <c r="GJ23" s="127">
        <f t="shared" si="83"/>
        <v>99.8</v>
      </c>
      <c r="GK23" s="345">
        <v>56222.9</v>
      </c>
      <c r="GL23" s="342">
        <v>37147.699999999997</v>
      </c>
      <c r="GM23" s="342"/>
      <c r="GN23" s="342">
        <v>136.4</v>
      </c>
      <c r="GO23" s="342"/>
      <c r="GP23" s="342">
        <v>1078.7</v>
      </c>
      <c r="GQ23" s="342"/>
      <c r="GR23" s="342"/>
      <c r="GS23" s="454">
        <f t="shared" si="18"/>
        <v>629</v>
      </c>
      <c r="GT23" s="455">
        <v>19</v>
      </c>
      <c r="GU23" s="456">
        <f t="shared" si="19"/>
        <v>4891</v>
      </c>
      <c r="GV23" s="455">
        <v>8</v>
      </c>
      <c r="GW23" s="426"/>
    </row>
    <row r="24" spans="1:205" s="22" customFormat="1" x14ac:dyDescent="0.2">
      <c r="A24" s="28">
        <v>15</v>
      </c>
      <c r="B24" s="28" t="s">
        <v>14</v>
      </c>
      <c r="C24" s="70" t="s">
        <v>35</v>
      </c>
      <c r="D24" s="44">
        <f t="shared" si="20"/>
        <v>16</v>
      </c>
      <c r="E24" s="28"/>
      <c r="F24" s="28">
        <v>16</v>
      </c>
      <c r="G24" s="44">
        <f t="shared" si="21"/>
        <v>16</v>
      </c>
      <c r="H24" s="28"/>
      <c r="I24" s="28">
        <v>16</v>
      </c>
      <c r="J24" s="28">
        <v>1</v>
      </c>
      <c r="K24" s="28">
        <v>1</v>
      </c>
      <c r="L24" s="28"/>
      <c r="M24" s="28"/>
      <c r="N24" s="44">
        <f t="shared" si="22"/>
        <v>0</v>
      </c>
      <c r="O24" s="28"/>
      <c r="P24" s="28"/>
      <c r="Q24" s="44">
        <f t="shared" si="23"/>
        <v>0</v>
      </c>
      <c r="R24" s="127">
        <f t="shared" si="24"/>
        <v>0</v>
      </c>
      <c r="S24" s="127">
        <f t="shared" si="25"/>
        <v>0</v>
      </c>
      <c r="T24" s="28"/>
      <c r="U24" s="28"/>
      <c r="V24" s="69">
        <v>3</v>
      </c>
      <c r="W24" s="69">
        <v>3</v>
      </c>
      <c r="X24" s="44">
        <f t="shared" si="26"/>
        <v>0</v>
      </c>
      <c r="Y24" s="69">
        <v>15</v>
      </c>
      <c r="Z24" s="69">
        <v>15</v>
      </c>
      <c r="AA24" s="44">
        <f t="shared" si="27"/>
        <v>0</v>
      </c>
      <c r="AB24" s="69">
        <v>15</v>
      </c>
      <c r="AC24" s="69">
        <v>15</v>
      </c>
      <c r="AD24" s="44">
        <f t="shared" si="28"/>
        <v>0</v>
      </c>
      <c r="AE24" s="69">
        <v>15</v>
      </c>
      <c r="AF24" s="69">
        <v>15</v>
      </c>
      <c r="AG24" s="44">
        <f t="shared" si="29"/>
        <v>0</v>
      </c>
      <c r="AH24" s="69">
        <v>3</v>
      </c>
      <c r="AI24" s="69">
        <v>3</v>
      </c>
      <c r="AJ24" s="44">
        <f t="shared" si="30"/>
        <v>0</v>
      </c>
      <c r="AK24" s="24"/>
      <c r="AL24" s="28">
        <v>15</v>
      </c>
      <c r="AM24" s="28" t="s">
        <v>14</v>
      </c>
      <c r="AN24" s="70" t="s">
        <v>35</v>
      </c>
      <c r="AO24" s="69">
        <v>15</v>
      </c>
      <c r="AP24" s="69">
        <v>15</v>
      </c>
      <c r="AQ24" s="44">
        <f t="shared" si="31"/>
        <v>0</v>
      </c>
      <c r="AR24" s="69">
        <v>15</v>
      </c>
      <c r="AS24" s="69">
        <v>15</v>
      </c>
      <c r="AT24" s="44">
        <f t="shared" si="32"/>
        <v>0</v>
      </c>
      <c r="AU24" s="127">
        <f t="shared" si="0"/>
        <v>93.8</v>
      </c>
      <c r="AV24" s="127">
        <f t="shared" si="1"/>
        <v>93.8</v>
      </c>
      <c r="AW24" s="69">
        <v>15</v>
      </c>
      <c r="AX24" s="69">
        <v>15</v>
      </c>
      <c r="AY24" s="44">
        <f t="shared" si="33"/>
        <v>0</v>
      </c>
      <c r="AZ24" s="69">
        <v>1</v>
      </c>
      <c r="BA24" s="69">
        <v>1</v>
      </c>
      <c r="BB24" s="44">
        <f t="shared" si="34"/>
        <v>0</v>
      </c>
      <c r="BC24" s="69">
        <v>1</v>
      </c>
      <c r="BD24" s="69">
        <v>1</v>
      </c>
      <c r="BE24" s="44">
        <f t="shared" si="35"/>
        <v>0</v>
      </c>
      <c r="BF24" s="152">
        <v>54.515000000000001</v>
      </c>
      <c r="BG24" s="152">
        <v>57.813000000000002</v>
      </c>
      <c r="BH24" s="151">
        <f t="shared" si="36"/>
        <v>3.2980000000000018</v>
      </c>
      <c r="BI24" s="152">
        <v>54.515000000000001</v>
      </c>
      <c r="BJ24" s="152">
        <v>57.813000000000002</v>
      </c>
      <c r="BK24" s="151">
        <f t="shared" si="37"/>
        <v>3.2980000000000018</v>
      </c>
      <c r="BM24" s="28">
        <v>15</v>
      </c>
      <c r="BN24" s="28" t="s">
        <v>14</v>
      </c>
      <c r="BO24" s="70" t="s">
        <v>35</v>
      </c>
      <c r="BP24" s="127">
        <f t="shared" si="38"/>
        <v>11.7</v>
      </c>
      <c r="BQ24" s="30"/>
      <c r="BR24" s="30">
        <v>11.7</v>
      </c>
      <c r="BS24" s="127">
        <f t="shared" si="39"/>
        <v>11.6</v>
      </c>
      <c r="BT24" s="30"/>
      <c r="BU24" s="30">
        <v>11.6</v>
      </c>
      <c r="BV24" s="451">
        <f t="shared" si="2"/>
        <v>0.73</v>
      </c>
      <c r="BW24" s="451"/>
      <c r="BX24" s="451">
        <f t="shared" si="3"/>
        <v>0.73</v>
      </c>
      <c r="BY24" s="451">
        <f t="shared" si="4"/>
        <v>0.73</v>
      </c>
      <c r="BZ24" s="451"/>
      <c r="CA24" s="451">
        <f t="shared" si="5"/>
        <v>0.73</v>
      </c>
      <c r="CB24" s="451">
        <f t="shared" si="42"/>
        <v>0</v>
      </c>
      <c r="CC24" s="451">
        <f t="shared" si="43"/>
        <v>0</v>
      </c>
      <c r="CD24" s="451">
        <f t="shared" si="44"/>
        <v>0</v>
      </c>
      <c r="CF24" s="28">
        <v>15</v>
      </c>
      <c r="CG24" s="28" t="s">
        <v>14</v>
      </c>
      <c r="CH24" s="70" t="s">
        <v>35</v>
      </c>
      <c r="CI24" s="151">
        <f t="shared" si="45"/>
        <v>131.30300000000003</v>
      </c>
      <c r="CJ24" s="151">
        <f t="shared" si="84"/>
        <v>133.26299999999998</v>
      </c>
      <c r="CK24" s="151">
        <f t="shared" si="47"/>
        <v>1.9599999999999511</v>
      </c>
      <c r="CL24" s="119"/>
      <c r="CM24" s="119"/>
      <c r="CN24" s="151">
        <f t="shared" si="48"/>
        <v>0</v>
      </c>
      <c r="CO24" s="119">
        <v>131.30300000000003</v>
      </c>
      <c r="CP24" s="119">
        <v>133.26299999999998</v>
      </c>
      <c r="CQ24" s="151">
        <f t="shared" si="49"/>
        <v>1.9599999999999511</v>
      </c>
      <c r="CR24" s="151">
        <f t="shared" si="50"/>
        <v>4.1909999999999998</v>
      </c>
      <c r="CS24" s="151">
        <f t="shared" si="85"/>
        <v>3.569</v>
      </c>
      <c r="CT24" s="151">
        <f t="shared" si="52"/>
        <v>-0.62199999999999989</v>
      </c>
      <c r="CU24" s="119"/>
      <c r="CV24" s="119"/>
      <c r="CW24" s="151">
        <f t="shared" si="53"/>
        <v>0</v>
      </c>
      <c r="CX24" s="119">
        <v>4.1909999999999998</v>
      </c>
      <c r="CY24" s="119">
        <v>3.569</v>
      </c>
      <c r="CZ24" s="151">
        <f t="shared" si="54"/>
        <v>-0.62199999999999989</v>
      </c>
      <c r="DA24" s="121">
        <f t="shared" si="6"/>
        <v>358</v>
      </c>
      <c r="DB24" s="121">
        <f t="shared" si="7"/>
        <v>308</v>
      </c>
      <c r="DC24" s="121">
        <f t="shared" si="55"/>
        <v>-50</v>
      </c>
      <c r="DD24" s="127">
        <f t="shared" si="8"/>
        <v>11.2</v>
      </c>
      <c r="DE24" s="127">
        <f t="shared" si="9"/>
        <v>11.5</v>
      </c>
      <c r="DF24" s="127">
        <f t="shared" si="56"/>
        <v>0.30000000000000071</v>
      </c>
      <c r="DG24" s="452">
        <v>3</v>
      </c>
      <c r="DI24" s="28">
        <v>15</v>
      </c>
      <c r="DJ24" s="28" t="s">
        <v>14</v>
      </c>
      <c r="DK24" s="70" t="s">
        <v>35</v>
      </c>
      <c r="DL24" s="119">
        <v>7.4439999999999991</v>
      </c>
      <c r="DM24" s="119">
        <v>7.782</v>
      </c>
      <c r="DN24" s="151">
        <f t="shared" si="57"/>
        <v>0.33800000000000097</v>
      </c>
      <c r="DO24" s="151">
        <v>7.3279999999999976</v>
      </c>
      <c r="DP24" s="151">
        <v>7.6909999999999998</v>
      </c>
      <c r="DQ24" s="151">
        <f t="shared" si="58"/>
        <v>0.36300000000000221</v>
      </c>
      <c r="DR24" s="127">
        <f t="shared" si="10"/>
        <v>63.6</v>
      </c>
      <c r="DS24" s="127">
        <f t="shared" si="11"/>
        <v>67.099999999999994</v>
      </c>
      <c r="DT24" s="127">
        <f t="shared" si="59"/>
        <v>3.4999999999999929</v>
      </c>
      <c r="DU24" s="455">
        <v>3</v>
      </c>
      <c r="DV24" s="277">
        <v>146.24299999999999</v>
      </c>
      <c r="DW24" s="277">
        <v>168.19499999999999</v>
      </c>
      <c r="DX24" s="151">
        <f t="shared" si="12"/>
        <v>21.951999999999998</v>
      </c>
      <c r="DY24" s="152">
        <v>102.907</v>
      </c>
      <c r="DZ24" s="152">
        <v>145.999</v>
      </c>
      <c r="EA24" s="151">
        <f t="shared" si="60"/>
        <v>43.091999999999999</v>
      </c>
      <c r="EB24" s="151">
        <v>31.641999999999999</v>
      </c>
      <c r="EC24" s="151">
        <v>69.376000000000005</v>
      </c>
      <c r="ED24" s="151">
        <f t="shared" si="61"/>
        <v>37.734000000000009</v>
      </c>
      <c r="EE24" s="127">
        <f t="shared" si="62"/>
        <v>17.600000000000001</v>
      </c>
      <c r="EF24" s="127">
        <f t="shared" si="63"/>
        <v>17.100000000000001</v>
      </c>
      <c r="EG24" s="127">
        <f t="shared" si="64"/>
        <v>-0.5</v>
      </c>
      <c r="EH24" s="121">
        <v>1687</v>
      </c>
      <c r="EI24" s="121">
        <v>1860</v>
      </c>
      <c r="EJ24" s="45">
        <f t="shared" si="65"/>
        <v>173</v>
      </c>
      <c r="EK24" s="119">
        <v>220.64000000000001</v>
      </c>
      <c r="EL24" s="119">
        <v>253.03</v>
      </c>
      <c r="EM24" s="151">
        <f t="shared" si="66"/>
        <v>32.389999999999986</v>
      </c>
      <c r="EN24" s="127">
        <f t="shared" si="67"/>
        <v>29.6</v>
      </c>
      <c r="EO24" s="127">
        <f t="shared" si="68"/>
        <v>32.5</v>
      </c>
      <c r="EP24" s="127">
        <f t="shared" si="69"/>
        <v>2.8999999999999986</v>
      </c>
      <c r="EQ24" s="127">
        <f t="shared" si="70"/>
        <v>1.7</v>
      </c>
      <c r="ER24" s="127">
        <f t="shared" si="71"/>
        <v>1.9</v>
      </c>
      <c r="ES24" s="127">
        <f t="shared" si="72"/>
        <v>0.19999999999999996</v>
      </c>
      <c r="ET24" s="119">
        <v>13.472999999999997</v>
      </c>
      <c r="EU24" s="119">
        <v>15.355</v>
      </c>
      <c r="EV24" s="151">
        <f t="shared" si="73"/>
        <v>1.8820000000000032</v>
      </c>
      <c r="EW24" s="119">
        <v>2.5999999999999999E-2</v>
      </c>
      <c r="EX24" s="119">
        <v>1.0999999999999999E-2</v>
      </c>
      <c r="EY24" s="151">
        <f t="shared" si="74"/>
        <v>-1.4999999999999999E-2</v>
      </c>
      <c r="FA24" s="28">
        <v>15</v>
      </c>
      <c r="FB24" s="28" t="s">
        <v>14</v>
      </c>
      <c r="FC24" s="70" t="s">
        <v>35</v>
      </c>
      <c r="FD24" s="67">
        <v>29</v>
      </c>
      <c r="FE24" s="67">
        <v>29</v>
      </c>
      <c r="FF24" s="44">
        <f t="shared" si="75"/>
        <v>0</v>
      </c>
      <c r="FG24" s="67">
        <v>27</v>
      </c>
      <c r="FH24" s="67">
        <v>27</v>
      </c>
      <c r="FI24" s="44">
        <f t="shared" si="76"/>
        <v>0</v>
      </c>
      <c r="FJ24" s="67">
        <v>11</v>
      </c>
      <c r="FK24" s="67">
        <v>13</v>
      </c>
      <c r="FL24" s="44">
        <f t="shared" si="77"/>
        <v>2</v>
      </c>
      <c r="FM24" s="28">
        <v>16</v>
      </c>
      <c r="FN24" s="28">
        <v>14</v>
      </c>
      <c r="FO24" s="44">
        <f t="shared" si="78"/>
        <v>-2</v>
      </c>
      <c r="FP24" s="127">
        <f t="shared" si="79"/>
        <v>100</v>
      </c>
      <c r="FQ24" s="452">
        <v>1</v>
      </c>
      <c r="FR24" s="45">
        <f t="shared" si="13"/>
        <v>276</v>
      </c>
      <c r="FS24" s="45">
        <f t="shared" si="14"/>
        <v>288</v>
      </c>
      <c r="FT24" s="44">
        <f t="shared" si="15"/>
        <v>12</v>
      </c>
      <c r="FU24" s="127">
        <f t="shared" si="80"/>
        <v>8.1999999999999993</v>
      </c>
      <c r="FV24" s="127">
        <f t="shared" si="81"/>
        <v>9.4</v>
      </c>
      <c r="FW24" s="127">
        <f t="shared" si="16"/>
        <v>1.2000000000000011</v>
      </c>
      <c r="FX24" s="153"/>
      <c r="FY24" s="28">
        <v>15</v>
      </c>
      <c r="FZ24" s="28" t="s">
        <v>14</v>
      </c>
      <c r="GA24" s="70" t="s">
        <v>35</v>
      </c>
      <c r="GB24" s="383">
        <f t="shared" si="82"/>
        <v>37743.799999999996</v>
      </c>
      <c r="GC24" s="381">
        <f t="shared" si="17"/>
        <v>2359</v>
      </c>
      <c r="GD24" s="453">
        <v>11</v>
      </c>
      <c r="GE24" s="342">
        <v>36187.699999999997</v>
      </c>
      <c r="GF24" s="81"/>
      <c r="GG24" s="342">
        <v>1556.1</v>
      </c>
      <c r="GH24" s="342"/>
      <c r="GI24" s="343"/>
      <c r="GJ24" s="127">
        <f t="shared" si="83"/>
        <v>95.9</v>
      </c>
      <c r="GK24" s="346">
        <v>37806.1</v>
      </c>
      <c r="GL24" s="343">
        <v>30989.7</v>
      </c>
      <c r="GM24" s="342"/>
      <c r="GN24" s="342">
        <v>2323</v>
      </c>
      <c r="GO24" s="342"/>
      <c r="GP24" s="342">
        <v>940</v>
      </c>
      <c r="GQ24" s="342"/>
      <c r="GR24" s="342"/>
      <c r="GS24" s="454">
        <f t="shared" si="18"/>
        <v>3254</v>
      </c>
      <c r="GT24" s="455">
        <v>4</v>
      </c>
      <c r="GU24" s="456">
        <f t="shared" si="19"/>
        <v>4850</v>
      </c>
      <c r="GV24" s="455">
        <v>9</v>
      </c>
      <c r="GW24" s="426"/>
    </row>
    <row r="25" spans="1:205" s="22" customFormat="1" x14ac:dyDescent="0.2">
      <c r="A25" s="28">
        <v>16</v>
      </c>
      <c r="B25" s="28" t="s">
        <v>15</v>
      </c>
      <c r="C25" s="70" t="s">
        <v>36</v>
      </c>
      <c r="D25" s="44">
        <f t="shared" si="20"/>
        <v>16</v>
      </c>
      <c r="E25" s="28"/>
      <c r="F25" s="28">
        <v>16</v>
      </c>
      <c r="G25" s="44">
        <f t="shared" si="21"/>
        <v>16</v>
      </c>
      <c r="H25" s="28"/>
      <c r="I25" s="28">
        <v>16</v>
      </c>
      <c r="J25" s="28">
        <v>15</v>
      </c>
      <c r="K25" s="28">
        <v>15</v>
      </c>
      <c r="L25" s="28"/>
      <c r="M25" s="28"/>
      <c r="N25" s="44">
        <f t="shared" si="22"/>
        <v>0</v>
      </c>
      <c r="O25" s="28"/>
      <c r="P25" s="28"/>
      <c r="Q25" s="44">
        <f t="shared" si="23"/>
        <v>0</v>
      </c>
      <c r="R25" s="127">
        <f t="shared" si="24"/>
        <v>0</v>
      </c>
      <c r="S25" s="127">
        <f t="shared" si="25"/>
        <v>0</v>
      </c>
      <c r="T25" s="28">
        <v>1</v>
      </c>
      <c r="U25" s="28">
        <v>1</v>
      </c>
      <c r="V25" s="69">
        <v>6</v>
      </c>
      <c r="W25" s="69">
        <v>6</v>
      </c>
      <c r="X25" s="44">
        <f t="shared" si="26"/>
        <v>0</v>
      </c>
      <c r="Y25" s="69">
        <v>16</v>
      </c>
      <c r="Z25" s="69">
        <v>16</v>
      </c>
      <c r="AA25" s="44">
        <f t="shared" si="27"/>
        <v>0</v>
      </c>
      <c r="AB25" s="69">
        <v>16</v>
      </c>
      <c r="AC25" s="69">
        <v>16</v>
      </c>
      <c r="AD25" s="44">
        <f t="shared" si="28"/>
        <v>0</v>
      </c>
      <c r="AE25" s="69">
        <v>15</v>
      </c>
      <c r="AF25" s="69">
        <v>15</v>
      </c>
      <c r="AG25" s="44">
        <f t="shared" si="29"/>
        <v>0</v>
      </c>
      <c r="AH25" s="69">
        <v>10</v>
      </c>
      <c r="AI25" s="69">
        <v>10</v>
      </c>
      <c r="AJ25" s="44">
        <f t="shared" si="30"/>
        <v>0</v>
      </c>
      <c r="AK25" s="24"/>
      <c r="AL25" s="28">
        <v>16</v>
      </c>
      <c r="AM25" s="28" t="s">
        <v>15</v>
      </c>
      <c r="AN25" s="70" t="s">
        <v>36</v>
      </c>
      <c r="AO25" s="69">
        <v>15</v>
      </c>
      <c r="AP25" s="69">
        <v>16</v>
      </c>
      <c r="AQ25" s="44">
        <f t="shared" si="31"/>
        <v>1</v>
      </c>
      <c r="AR25" s="69">
        <v>15</v>
      </c>
      <c r="AS25" s="69">
        <v>16</v>
      </c>
      <c r="AT25" s="44">
        <f t="shared" si="32"/>
        <v>1</v>
      </c>
      <c r="AU25" s="127">
        <f t="shared" si="0"/>
        <v>93.8</v>
      </c>
      <c r="AV25" s="127">
        <f t="shared" si="1"/>
        <v>100</v>
      </c>
      <c r="AW25" s="69">
        <v>1</v>
      </c>
      <c r="AX25" s="69">
        <v>1</v>
      </c>
      <c r="AY25" s="44">
        <f t="shared" si="33"/>
        <v>0</v>
      </c>
      <c r="AZ25" s="69">
        <v>1</v>
      </c>
      <c r="BA25" s="69">
        <v>1</v>
      </c>
      <c r="BB25" s="44">
        <f t="shared" si="34"/>
        <v>0</v>
      </c>
      <c r="BC25" s="69">
        <v>1</v>
      </c>
      <c r="BD25" s="69">
        <v>1</v>
      </c>
      <c r="BE25" s="44">
        <f t="shared" si="35"/>
        <v>0</v>
      </c>
      <c r="BF25" s="152">
        <v>14.356</v>
      </c>
      <c r="BG25" s="152">
        <v>15.419</v>
      </c>
      <c r="BH25" s="151">
        <f t="shared" si="36"/>
        <v>1.0630000000000006</v>
      </c>
      <c r="BI25" s="152">
        <v>14.356</v>
      </c>
      <c r="BJ25" s="152">
        <v>15.419</v>
      </c>
      <c r="BK25" s="151">
        <f t="shared" si="37"/>
        <v>1.0630000000000006</v>
      </c>
      <c r="BM25" s="28">
        <v>16</v>
      </c>
      <c r="BN25" s="28" t="s">
        <v>15</v>
      </c>
      <c r="BO25" s="70" t="s">
        <v>36</v>
      </c>
      <c r="BP25" s="127">
        <f t="shared" si="38"/>
        <v>19.899999999999999</v>
      </c>
      <c r="BQ25" s="30"/>
      <c r="BR25" s="30">
        <v>19.899999999999999</v>
      </c>
      <c r="BS25" s="127">
        <f t="shared" si="39"/>
        <v>19.600000000000001</v>
      </c>
      <c r="BT25" s="30"/>
      <c r="BU25" s="30">
        <v>19.600000000000001</v>
      </c>
      <c r="BV25" s="451">
        <f t="shared" si="2"/>
        <v>1.24</v>
      </c>
      <c r="BW25" s="451"/>
      <c r="BX25" s="451">
        <f t="shared" si="3"/>
        <v>1.24</v>
      </c>
      <c r="BY25" s="451">
        <f t="shared" si="4"/>
        <v>1.23</v>
      </c>
      <c r="BZ25" s="451"/>
      <c r="CA25" s="451">
        <f t="shared" si="5"/>
        <v>1.23</v>
      </c>
      <c r="CB25" s="451">
        <f t="shared" si="42"/>
        <v>-1.0000000000000009E-2</v>
      </c>
      <c r="CC25" s="451">
        <f t="shared" si="43"/>
        <v>0</v>
      </c>
      <c r="CD25" s="451">
        <f t="shared" si="44"/>
        <v>-1.0000000000000009E-2</v>
      </c>
      <c r="CF25" s="28">
        <v>16</v>
      </c>
      <c r="CG25" s="28" t="s">
        <v>15</v>
      </c>
      <c r="CH25" s="70" t="s">
        <v>36</v>
      </c>
      <c r="CI25" s="151">
        <f t="shared" si="45"/>
        <v>140.35199999999998</v>
      </c>
      <c r="CJ25" s="151">
        <f t="shared" si="84"/>
        <v>142.53900000000002</v>
      </c>
      <c r="CK25" s="151">
        <f t="shared" si="47"/>
        <v>2.1870000000000402</v>
      </c>
      <c r="CL25" s="119"/>
      <c r="CM25" s="119"/>
      <c r="CN25" s="151">
        <f t="shared" si="48"/>
        <v>0</v>
      </c>
      <c r="CO25" s="119">
        <v>140.35199999999998</v>
      </c>
      <c r="CP25" s="119">
        <v>142.53900000000002</v>
      </c>
      <c r="CQ25" s="151">
        <f t="shared" si="49"/>
        <v>2.1870000000000402</v>
      </c>
      <c r="CR25" s="151">
        <f t="shared" si="50"/>
        <v>1.909</v>
      </c>
      <c r="CS25" s="151">
        <f t="shared" si="85"/>
        <v>2.59</v>
      </c>
      <c r="CT25" s="151">
        <f t="shared" si="52"/>
        <v>0.68099999999999983</v>
      </c>
      <c r="CU25" s="119"/>
      <c r="CV25" s="119"/>
      <c r="CW25" s="151">
        <f t="shared" si="53"/>
        <v>0</v>
      </c>
      <c r="CX25" s="119">
        <v>1.909</v>
      </c>
      <c r="CY25" s="119">
        <v>2.59</v>
      </c>
      <c r="CZ25" s="151">
        <f t="shared" si="54"/>
        <v>0.68099999999999983</v>
      </c>
      <c r="DA25" s="121">
        <f t="shared" si="6"/>
        <v>96</v>
      </c>
      <c r="DB25" s="121">
        <f t="shared" si="7"/>
        <v>132</v>
      </c>
      <c r="DC25" s="121">
        <f t="shared" si="55"/>
        <v>36</v>
      </c>
      <c r="DD25" s="127">
        <f t="shared" si="8"/>
        <v>7.1</v>
      </c>
      <c r="DE25" s="127">
        <f t="shared" si="9"/>
        <v>7.3</v>
      </c>
      <c r="DF25" s="127">
        <f t="shared" si="56"/>
        <v>0.20000000000000018</v>
      </c>
      <c r="DG25" s="452">
        <v>12</v>
      </c>
      <c r="DI25" s="28">
        <v>16</v>
      </c>
      <c r="DJ25" s="28" t="s">
        <v>15</v>
      </c>
      <c r="DK25" s="70" t="s">
        <v>36</v>
      </c>
      <c r="DL25" s="119">
        <v>11.243</v>
      </c>
      <c r="DM25" s="119">
        <v>11.574</v>
      </c>
      <c r="DN25" s="151">
        <f t="shared" si="57"/>
        <v>0.33099999999999952</v>
      </c>
      <c r="DO25" s="151">
        <v>9.6620000000000026</v>
      </c>
      <c r="DP25" s="151">
        <v>9.9740000000000002</v>
      </c>
      <c r="DQ25" s="151">
        <f t="shared" si="58"/>
        <v>0.31199999999999761</v>
      </c>
      <c r="DR25" s="127">
        <f t="shared" si="10"/>
        <v>56.5</v>
      </c>
      <c r="DS25" s="127">
        <f t="shared" si="11"/>
        <v>59.1</v>
      </c>
      <c r="DT25" s="127">
        <f t="shared" si="59"/>
        <v>2.6000000000000014</v>
      </c>
      <c r="DU25" s="455">
        <v>5</v>
      </c>
      <c r="DV25" s="277">
        <v>163.58700000000002</v>
      </c>
      <c r="DW25" s="277">
        <v>187.684</v>
      </c>
      <c r="DX25" s="151">
        <f t="shared" si="12"/>
        <v>24.09699999999998</v>
      </c>
      <c r="DY25" s="152">
        <v>155.01299999999998</v>
      </c>
      <c r="DZ25" s="152">
        <v>177.70400000000001</v>
      </c>
      <c r="EA25" s="151">
        <f t="shared" si="60"/>
        <v>22.691000000000031</v>
      </c>
      <c r="EB25" s="151">
        <v>131.953</v>
      </c>
      <c r="EC25" s="151">
        <v>149.02000000000001</v>
      </c>
      <c r="ED25" s="151">
        <f t="shared" si="61"/>
        <v>17.067000000000007</v>
      </c>
      <c r="EE25" s="127">
        <f t="shared" si="62"/>
        <v>12.5</v>
      </c>
      <c r="EF25" s="127">
        <f t="shared" si="63"/>
        <v>12.3</v>
      </c>
      <c r="EG25" s="127">
        <f t="shared" si="64"/>
        <v>-0.19999999999999929</v>
      </c>
      <c r="EH25" s="121">
        <v>2857</v>
      </c>
      <c r="EI25" s="121">
        <v>1698</v>
      </c>
      <c r="EJ25" s="45">
        <f t="shared" si="65"/>
        <v>-1159</v>
      </c>
      <c r="EK25" s="119">
        <v>271.26999999999992</v>
      </c>
      <c r="EL25" s="119">
        <v>286.62200000000001</v>
      </c>
      <c r="EM25" s="151">
        <f t="shared" si="66"/>
        <v>15.352000000000089</v>
      </c>
      <c r="EN25" s="127">
        <f t="shared" si="67"/>
        <v>24.1</v>
      </c>
      <c r="EO25" s="127">
        <f t="shared" si="68"/>
        <v>24.8</v>
      </c>
      <c r="EP25" s="127">
        <f t="shared" si="69"/>
        <v>0.69999999999999929</v>
      </c>
      <c r="EQ25" s="127">
        <f t="shared" si="70"/>
        <v>1.9</v>
      </c>
      <c r="ER25" s="127">
        <f t="shared" si="71"/>
        <v>2</v>
      </c>
      <c r="ES25" s="127">
        <f t="shared" si="72"/>
        <v>0.10000000000000009</v>
      </c>
      <c r="ET25" s="119">
        <v>5.4639999999999995</v>
      </c>
      <c r="EU25" s="119">
        <v>6.1790000000000003</v>
      </c>
      <c r="EV25" s="151">
        <f t="shared" si="73"/>
        <v>0.71500000000000075</v>
      </c>
      <c r="EW25" s="119">
        <v>0.39600000000000002</v>
      </c>
      <c r="EX25" s="119"/>
      <c r="EY25" s="151">
        <f t="shared" si="74"/>
        <v>-0.39600000000000002</v>
      </c>
      <c r="FA25" s="28">
        <v>16</v>
      </c>
      <c r="FB25" s="28" t="s">
        <v>15</v>
      </c>
      <c r="FC25" s="70" t="s">
        <v>36</v>
      </c>
      <c r="FD25" s="67">
        <v>39</v>
      </c>
      <c r="FE25" s="67">
        <v>38</v>
      </c>
      <c r="FF25" s="44">
        <f t="shared" si="75"/>
        <v>-1</v>
      </c>
      <c r="FG25" s="67">
        <v>26</v>
      </c>
      <c r="FH25" s="67">
        <v>26</v>
      </c>
      <c r="FI25" s="44">
        <f t="shared" si="76"/>
        <v>0</v>
      </c>
      <c r="FJ25" s="67">
        <v>10</v>
      </c>
      <c r="FK25" s="67">
        <v>10</v>
      </c>
      <c r="FL25" s="44">
        <f t="shared" si="77"/>
        <v>0</v>
      </c>
      <c r="FM25" s="28">
        <v>14</v>
      </c>
      <c r="FN25" s="28">
        <v>15</v>
      </c>
      <c r="FO25" s="44">
        <f t="shared" si="78"/>
        <v>1</v>
      </c>
      <c r="FP25" s="127">
        <f t="shared" si="79"/>
        <v>96.2</v>
      </c>
      <c r="FQ25" s="452">
        <v>3</v>
      </c>
      <c r="FR25" s="45">
        <f t="shared" si="13"/>
        <v>432</v>
      </c>
      <c r="FS25" s="45">
        <f t="shared" si="14"/>
        <v>445</v>
      </c>
      <c r="FT25" s="44">
        <f t="shared" si="15"/>
        <v>13</v>
      </c>
      <c r="FU25" s="127">
        <f t="shared" si="80"/>
        <v>10.4</v>
      </c>
      <c r="FV25" s="127">
        <f t="shared" si="81"/>
        <v>11</v>
      </c>
      <c r="FW25" s="127">
        <f t="shared" si="16"/>
        <v>0.59999999999999964</v>
      </c>
      <c r="FX25" s="153"/>
      <c r="FY25" s="28">
        <v>16</v>
      </c>
      <c r="FZ25" s="28" t="s">
        <v>15</v>
      </c>
      <c r="GA25" s="70" t="s">
        <v>36</v>
      </c>
      <c r="GB25" s="383">
        <f t="shared" si="82"/>
        <v>28691.7</v>
      </c>
      <c r="GC25" s="381">
        <f t="shared" si="17"/>
        <v>1793</v>
      </c>
      <c r="GD25" s="453">
        <v>14</v>
      </c>
      <c r="GE25" s="342">
        <v>14304.5</v>
      </c>
      <c r="GF25" s="81">
        <v>14345.2</v>
      </c>
      <c r="GG25" s="342">
        <v>42</v>
      </c>
      <c r="GH25" s="342">
        <v>22</v>
      </c>
      <c r="GI25" s="343"/>
      <c r="GJ25" s="127">
        <f t="shared" si="83"/>
        <v>99.9</v>
      </c>
      <c r="GK25" s="346">
        <v>28252.3</v>
      </c>
      <c r="GL25" s="343">
        <v>24190.1</v>
      </c>
      <c r="GM25" s="342">
        <v>364.7</v>
      </c>
      <c r="GN25" s="343">
        <v>130.19999999999999</v>
      </c>
      <c r="GO25" s="343"/>
      <c r="GP25" s="342">
        <v>316.89999999999998</v>
      </c>
      <c r="GQ25" s="342">
        <v>87.6</v>
      </c>
      <c r="GR25" s="343"/>
      <c r="GS25" s="454">
        <f t="shared" si="18"/>
        <v>1464</v>
      </c>
      <c r="GT25" s="455">
        <v>14</v>
      </c>
      <c r="GU25" s="456">
        <f t="shared" si="19"/>
        <v>2479</v>
      </c>
      <c r="GV25" s="455">
        <v>18</v>
      </c>
      <c r="GW25" s="426"/>
    </row>
    <row r="26" spans="1:205" s="22" customFormat="1" x14ac:dyDescent="0.2">
      <c r="A26" s="28">
        <v>17</v>
      </c>
      <c r="B26" s="28" t="s">
        <v>17</v>
      </c>
      <c r="C26" s="70" t="s">
        <v>37</v>
      </c>
      <c r="D26" s="44">
        <f t="shared" si="20"/>
        <v>2</v>
      </c>
      <c r="E26" s="28">
        <v>1</v>
      </c>
      <c r="F26" s="28">
        <v>1</v>
      </c>
      <c r="G26" s="44">
        <f t="shared" si="21"/>
        <v>2</v>
      </c>
      <c r="H26" s="28">
        <v>1</v>
      </c>
      <c r="I26" s="28">
        <v>1</v>
      </c>
      <c r="J26" s="28">
        <v>2</v>
      </c>
      <c r="K26" s="28">
        <v>2</v>
      </c>
      <c r="L26" s="28"/>
      <c r="M26" s="28"/>
      <c r="N26" s="44">
        <f t="shared" si="22"/>
        <v>0</v>
      </c>
      <c r="O26" s="28"/>
      <c r="P26" s="28"/>
      <c r="Q26" s="44">
        <f t="shared" si="23"/>
        <v>0</v>
      </c>
      <c r="R26" s="127">
        <f t="shared" si="24"/>
        <v>0</v>
      </c>
      <c r="S26" s="127">
        <f t="shared" si="25"/>
        <v>0</v>
      </c>
      <c r="T26" s="28"/>
      <c r="U26" s="28"/>
      <c r="V26" s="69"/>
      <c r="W26" s="69"/>
      <c r="X26" s="44">
        <f t="shared" si="26"/>
        <v>0</v>
      </c>
      <c r="Y26" s="44">
        <v>2</v>
      </c>
      <c r="Z26" s="44">
        <v>2</v>
      </c>
      <c r="AA26" s="44">
        <f t="shared" si="27"/>
        <v>0</v>
      </c>
      <c r="AB26" s="28">
        <v>2</v>
      </c>
      <c r="AC26" s="28">
        <v>2</v>
      </c>
      <c r="AD26" s="44">
        <f t="shared" si="28"/>
        <v>0</v>
      </c>
      <c r="AE26" s="28">
        <v>2</v>
      </c>
      <c r="AF26" s="28">
        <v>2</v>
      </c>
      <c r="AG26" s="44">
        <f t="shared" si="29"/>
        <v>0</v>
      </c>
      <c r="AH26" s="28"/>
      <c r="AI26" s="28"/>
      <c r="AJ26" s="44">
        <f t="shared" si="30"/>
        <v>0</v>
      </c>
      <c r="AK26" s="24"/>
      <c r="AL26" s="28">
        <v>17</v>
      </c>
      <c r="AM26" s="28" t="s">
        <v>17</v>
      </c>
      <c r="AN26" s="70" t="s">
        <v>37</v>
      </c>
      <c r="AO26" s="141">
        <v>2</v>
      </c>
      <c r="AP26" s="141">
        <v>2</v>
      </c>
      <c r="AQ26" s="44">
        <f t="shared" si="31"/>
        <v>0</v>
      </c>
      <c r="AR26" s="45">
        <v>2</v>
      </c>
      <c r="AS26" s="45">
        <v>2</v>
      </c>
      <c r="AT26" s="44">
        <f t="shared" si="32"/>
        <v>0</v>
      </c>
      <c r="AU26" s="127">
        <f t="shared" si="0"/>
        <v>100</v>
      </c>
      <c r="AV26" s="127">
        <f t="shared" si="1"/>
        <v>100</v>
      </c>
      <c r="AW26" s="79">
        <v>2</v>
      </c>
      <c r="AX26" s="79">
        <v>2</v>
      </c>
      <c r="AY26" s="44">
        <f t="shared" si="33"/>
        <v>0</v>
      </c>
      <c r="AZ26" s="28">
        <v>1</v>
      </c>
      <c r="BA26" s="28">
        <v>1</v>
      </c>
      <c r="BB26" s="44">
        <f t="shared" si="34"/>
        <v>0</v>
      </c>
      <c r="BC26" s="28">
        <v>1</v>
      </c>
      <c r="BD26" s="28">
        <v>1</v>
      </c>
      <c r="BE26" s="44">
        <f t="shared" si="35"/>
        <v>0</v>
      </c>
      <c r="BF26" s="152">
        <v>14.465</v>
      </c>
      <c r="BG26" s="152">
        <v>15.406000000000001</v>
      </c>
      <c r="BH26" s="151">
        <f t="shared" si="36"/>
        <v>0.94100000000000072</v>
      </c>
      <c r="BI26" s="152">
        <v>14.465</v>
      </c>
      <c r="BJ26" s="152">
        <v>15.406000000000001</v>
      </c>
      <c r="BK26" s="151">
        <f t="shared" si="37"/>
        <v>0.94100000000000072</v>
      </c>
      <c r="BM26" s="28">
        <v>17</v>
      </c>
      <c r="BN26" s="28" t="s">
        <v>17</v>
      </c>
      <c r="BO26" s="70" t="s">
        <v>37</v>
      </c>
      <c r="BP26" s="127">
        <f t="shared" si="38"/>
        <v>2.6</v>
      </c>
      <c r="BQ26" s="30">
        <v>1.8</v>
      </c>
      <c r="BR26" s="30">
        <v>0.8</v>
      </c>
      <c r="BS26" s="127">
        <f t="shared" si="39"/>
        <v>2.6</v>
      </c>
      <c r="BT26" s="30">
        <v>1.8</v>
      </c>
      <c r="BU26" s="30">
        <v>0.8</v>
      </c>
      <c r="BV26" s="451">
        <f t="shared" si="2"/>
        <v>1.3</v>
      </c>
      <c r="BW26" s="451">
        <f t="shared" si="40"/>
        <v>1.8</v>
      </c>
      <c r="BX26" s="451">
        <f t="shared" si="3"/>
        <v>0.8</v>
      </c>
      <c r="BY26" s="451">
        <f t="shared" si="4"/>
        <v>1.3</v>
      </c>
      <c r="BZ26" s="451">
        <f t="shared" si="41"/>
        <v>1.8</v>
      </c>
      <c r="CA26" s="451">
        <f t="shared" si="5"/>
        <v>0.8</v>
      </c>
      <c r="CB26" s="451">
        <f t="shared" si="42"/>
        <v>0</v>
      </c>
      <c r="CC26" s="451">
        <f t="shared" si="43"/>
        <v>0</v>
      </c>
      <c r="CD26" s="451">
        <f t="shared" si="44"/>
        <v>0</v>
      </c>
      <c r="CF26" s="28">
        <v>17</v>
      </c>
      <c r="CG26" s="28" t="s">
        <v>17</v>
      </c>
      <c r="CH26" s="70" t="s">
        <v>37</v>
      </c>
      <c r="CI26" s="151">
        <f t="shared" si="45"/>
        <v>26.228999999999999</v>
      </c>
      <c r="CJ26" s="151">
        <f t="shared" si="84"/>
        <v>25.787999999999997</v>
      </c>
      <c r="CK26" s="151">
        <f t="shared" si="47"/>
        <v>-0.4410000000000025</v>
      </c>
      <c r="CL26" s="119">
        <v>16.007000000000001</v>
      </c>
      <c r="CM26" s="119">
        <v>15.818</v>
      </c>
      <c r="CN26" s="151">
        <f t="shared" si="48"/>
        <v>-0.18900000000000183</v>
      </c>
      <c r="CO26" s="119">
        <v>10.222</v>
      </c>
      <c r="CP26" s="119">
        <v>9.9699999999999989</v>
      </c>
      <c r="CQ26" s="151">
        <f t="shared" si="49"/>
        <v>-0.25200000000000067</v>
      </c>
      <c r="CR26" s="151">
        <f t="shared" si="50"/>
        <v>0.39600000000000002</v>
      </c>
      <c r="CS26" s="151">
        <f t="shared" si="85"/>
        <v>0.32200000000000001</v>
      </c>
      <c r="CT26" s="151">
        <f t="shared" si="52"/>
        <v>-7.400000000000001E-2</v>
      </c>
      <c r="CU26" s="119">
        <v>0.24099999999999999</v>
      </c>
      <c r="CV26" s="119">
        <v>0.23899999999999999</v>
      </c>
      <c r="CW26" s="151">
        <f t="shared" si="53"/>
        <v>-2.0000000000000018E-3</v>
      </c>
      <c r="CX26" s="119">
        <v>0.155</v>
      </c>
      <c r="CY26" s="119">
        <v>8.3000000000000004E-2</v>
      </c>
      <c r="CZ26" s="151">
        <f t="shared" si="54"/>
        <v>-7.1999999999999995E-2</v>
      </c>
      <c r="DA26" s="121">
        <f t="shared" si="6"/>
        <v>152</v>
      </c>
      <c r="DB26" s="121">
        <f t="shared" si="7"/>
        <v>124</v>
      </c>
      <c r="DC26" s="121">
        <f t="shared" si="55"/>
        <v>-28</v>
      </c>
      <c r="DD26" s="127">
        <f t="shared" si="8"/>
        <v>10.1</v>
      </c>
      <c r="DE26" s="127">
        <f t="shared" si="9"/>
        <v>9.9</v>
      </c>
      <c r="DF26" s="127">
        <f t="shared" si="56"/>
        <v>-0.19999999999999929</v>
      </c>
      <c r="DG26" s="452">
        <v>7</v>
      </c>
      <c r="DI26" s="28">
        <v>17</v>
      </c>
      <c r="DJ26" s="28" t="s">
        <v>17</v>
      </c>
      <c r="DK26" s="70" t="s">
        <v>37</v>
      </c>
      <c r="DL26" s="119">
        <v>1.1339999999999999</v>
      </c>
      <c r="DM26" s="119">
        <v>0.92100000000000004</v>
      </c>
      <c r="DN26" s="151">
        <f t="shared" si="57"/>
        <v>-0.21299999999999986</v>
      </c>
      <c r="DO26" s="119">
        <v>1.1339999999999999</v>
      </c>
      <c r="DP26" s="119">
        <v>0.92100000000000004</v>
      </c>
      <c r="DQ26" s="151">
        <f t="shared" si="58"/>
        <v>-0.21299999999999986</v>
      </c>
      <c r="DR26" s="127">
        <f t="shared" si="10"/>
        <v>43.6</v>
      </c>
      <c r="DS26" s="127">
        <f t="shared" si="11"/>
        <v>35.4</v>
      </c>
      <c r="DT26" s="127">
        <f t="shared" si="59"/>
        <v>-8.2000000000000028</v>
      </c>
      <c r="DU26" s="455">
        <v>15</v>
      </c>
      <c r="DV26" s="277">
        <v>8.77</v>
      </c>
      <c r="DW26" s="277">
        <v>9.3590000000000018</v>
      </c>
      <c r="DX26" s="151">
        <f t="shared" si="12"/>
        <v>0.58900000000000219</v>
      </c>
      <c r="DY26" s="152">
        <v>7.9959999999999996</v>
      </c>
      <c r="DZ26" s="152">
        <v>8.0690000000000008</v>
      </c>
      <c r="EA26" s="151">
        <f t="shared" si="60"/>
        <v>7.3000000000001286E-2</v>
      </c>
      <c r="EB26" s="151">
        <v>3.915</v>
      </c>
      <c r="EC26" s="151">
        <v>7.032</v>
      </c>
      <c r="ED26" s="151">
        <f t="shared" si="61"/>
        <v>3.117</v>
      </c>
      <c r="EE26" s="127">
        <f t="shared" si="62"/>
        <v>23.1</v>
      </c>
      <c r="EF26" s="127">
        <f t="shared" si="63"/>
        <v>28</v>
      </c>
      <c r="EG26" s="127">
        <f t="shared" si="64"/>
        <v>4.8999999999999986</v>
      </c>
      <c r="EH26" s="121">
        <v>307</v>
      </c>
      <c r="EI26" s="121">
        <v>398</v>
      </c>
      <c r="EJ26" s="45">
        <f t="shared" si="65"/>
        <v>91</v>
      </c>
      <c r="EK26" s="119">
        <v>12.013999999999999</v>
      </c>
      <c r="EL26" s="119">
        <v>12.039</v>
      </c>
      <c r="EM26" s="151">
        <f t="shared" si="66"/>
        <v>2.5000000000000355E-2</v>
      </c>
      <c r="EN26" s="127">
        <f t="shared" si="67"/>
        <v>10.6</v>
      </c>
      <c r="EO26" s="127">
        <f t="shared" si="68"/>
        <v>13.1</v>
      </c>
      <c r="EP26" s="127">
        <f t="shared" si="69"/>
        <v>2.5</v>
      </c>
      <c r="EQ26" s="127">
        <f t="shared" si="70"/>
        <v>0.5</v>
      </c>
      <c r="ER26" s="127">
        <f t="shared" si="71"/>
        <v>0.5</v>
      </c>
      <c r="ES26" s="127">
        <f t="shared" si="72"/>
        <v>0</v>
      </c>
      <c r="ET26" s="119">
        <v>2.673</v>
      </c>
      <c r="EU26" s="119">
        <v>2.5110000000000001</v>
      </c>
      <c r="EV26" s="151">
        <f t="shared" si="73"/>
        <v>-0.16199999999999992</v>
      </c>
      <c r="EW26" s="119">
        <v>1E-3</v>
      </c>
      <c r="EX26" s="119"/>
      <c r="EY26" s="151">
        <f t="shared" si="74"/>
        <v>-1E-3</v>
      </c>
      <c r="FA26" s="28">
        <v>17</v>
      </c>
      <c r="FB26" s="28" t="s">
        <v>17</v>
      </c>
      <c r="FC26" s="70" t="s">
        <v>37</v>
      </c>
      <c r="FD26" s="67">
        <v>7</v>
      </c>
      <c r="FE26" s="67">
        <v>7</v>
      </c>
      <c r="FF26" s="44">
        <f t="shared" si="75"/>
        <v>0</v>
      </c>
      <c r="FG26" s="67">
        <v>6</v>
      </c>
      <c r="FH26" s="67">
        <v>5</v>
      </c>
      <c r="FI26" s="44">
        <f t="shared" si="76"/>
        <v>-1</v>
      </c>
      <c r="FJ26" s="67">
        <v>1</v>
      </c>
      <c r="FK26" s="67"/>
      <c r="FL26" s="44">
        <f t="shared" si="77"/>
        <v>-1</v>
      </c>
      <c r="FM26" s="67">
        <v>5</v>
      </c>
      <c r="FN26" s="67">
        <v>5</v>
      </c>
      <c r="FO26" s="44">
        <f t="shared" si="78"/>
        <v>0</v>
      </c>
      <c r="FP26" s="127">
        <f t="shared" si="79"/>
        <v>100</v>
      </c>
      <c r="FQ26" s="452">
        <v>1</v>
      </c>
      <c r="FR26" s="45">
        <f t="shared" si="13"/>
        <v>189</v>
      </c>
      <c r="FS26" s="45">
        <f t="shared" si="14"/>
        <v>184</v>
      </c>
      <c r="FT26" s="44">
        <f t="shared" si="15"/>
        <v>-5</v>
      </c>
      <c r="FU26" s="127">
        <f t="shared" si="80"/>
        <v>2</v>
      </c>
      <c r="FV26" s="127">
        <f t="shared" si="81"/>
        <v>2.4</v>
      </c>
      <c r="FW26" s="127">
        <f t="shared" si="16"/>
        <v>0.39999999999999991</v>
      </c>
      <c r="FX26" s="153"/>
      <c r="FY26" s="28">
        <v>17</v>
      </c>
      <c r="FZ26" s="28" t="s">
        <v>17</v>
      </c>
      <c r="GA26" s="70" t="s">
        <v>37</v>
      </c>
      <c r="GB26" s="383">
        <f t="shared" si="82"/>
        <v>9445.5</v>
      </c>
      <c r="GC26" s="381">
        <f t="shared" si="17"/>
        <v>4723</v>
      </c>
      <c r="GD26" s="453">
        <v>4</v>
      </c>
      <c r="GE26" s="342">
        <v>4069.9</v>
      </c>
      <c r="GF26" s="342">
        <v>5375.6</v>
      </c>
      <c r="GG26" s="342"/>
      <c r="GH26" s="343"/>
      <c r="GI26" s="343"/>
      <c r="GJ26" s="127">
        <f>ROUND((GE26+GF26)/GB26*100,1)</f>
        <v>100</v>
      </c>
      <c r="GK26" s="345">
        <v>9440.6</v>
      </c>
      <c r="GL26" s="342">
        <v>7547.7</v>
      </c>
      <c r="GM26" s="343">
        <v>595.70000000000005</v>
      </c>
      <c r="GN26" s="342">
        <v>259</v>
      </c>
      <c r="GO26" s="342"/>
      <c r="GP26" s="342">
        <v>176</v>
      </c>
      <c r="GQ26" s="81">
        <v>85</v>
      </c>
      <c r="GR26" s="343"/>
      <c r="GS26" s="454">
        <f t="shared" si="18"/>
        <v>3633</v>
      </c>
      <c r="GT26" s="455">
        <v>2</v>
      </c>
      <c r="GU26" s="456">
        <f t="shared" si="19"/>
        <v>10256</v>
      </c>
      <c r="GV26" s="455">
        <v>1</v>
      </c>
      <c r="GW26" s="426"/>
    </row>
    <row r="27" spans="1:205" s="22" customFormat="1" x14ac:dyDescent="0.2">
      <c r="A27" s="28">
        <v>18</v>
      </c>
      <c r="B27" s="28" t="s">
        <v>16</v>
      </c>
      <c r="C27" s="70" t="s">
        <v>38</v>
      </c>
      <c r="D27" s="44">
        <f t="shared" si="20"/>
        <v>2</v>
      </c>
      <c r="E27" s="28">
        <v>2</v>
      </c>
      <c r="F27" s="28"/>
      <c r="G27" s="44">
        <f t="shared" si="21"/>
        <v>3</v>
      </c>
      <c r="H27" s="28">
        <v>3</v>
      </c>
      <c r="I27" s="28"/>
      <c r="J27" s="28">
        <v>2</v>
      </c>
      <c r="K27" s="28">
        <v>3</v>
      </c>
      <c r="L27" s="28"/>
      <c r="M27" s="28"/>
      <c r="N27" s="44">
        <f t="shared" si="22"/>
        <v>0</v>
      </c>
      <c r="O27" s="28"/>
      <c r="P27" s="28"/>
      <c r="Q27" s="44">
        <f t="shared" si="23"/>
        <v>0</v>
      </c>
      <c r="R27" s="127">
        <f t="shared" si="24"/>
        <v>0</v>
      </c>
      <c r="S27" s="127">
        <f t="shared" si="25"/>
        <v>0</v>
      </c>
      <c r="T27" s="28"/>
      <c r="U27" s="28">
        <v>1</v>
      </c>
      <c r="V27" s="28">
        <v>1</v>
      </c>
      <c r="W27" s="28">
        <v>1</v>
      </c>
      <c r="X27" s="44">
        <f t="shared" si="26"/>
        <v>0</v>
      </c>
      <c r="Y27" s="44">
        <v>2</v>
      </c>
      <c r="Z27" s="44">
        <v>3</v>
      </c>
      <c r="AA27" s="44">
        <f t="shared" si="27"/>
        <v>1</v>
      </c>
      <c r="AB27" s="28">
        <v>2</v>
      </c>
      <c r="AC27" s="28">
        <v>3</v>
      </c>
      <c r="AD27" s="44">
        <f t="shared" si="28"/>
        <v>1</v>
      </c>
      <c r="AE27" s="28">
        <v>2</v>
      </c>
      <c r="AF27" s="28">
        <v>3</v>
      </c>
      <c r="AG27" s="44">
        <f t="shared" si="29"/>
        <v>1</v>
      </c>
      <c r="AH27" s="28">
        <v>5</v>
      </c>
      <c r="AI27" s="28">
        <v>6</v>
      </c>
      <c r="AJ27" s="44">
        <f t="shared" si="30"/>
        <v>1</v>
      </c>
      <c r="AK27" s="24"/>
      <c r="AL27" s="28">
        <v>18</v>
      </c>
      <c r="AM27" s="28" t="s">
        <v>16</v>
      </c>
      <c r="AN27" s="70" t="s">
        <v>38</v>
      </c>
      <c r="AO27" s="141">
        <v>2</v>
      </c>
      <c r="AP27" s="141">
        <v>3</v>
      </c>
      <c r="AQ27" s="44">
        <f t="shared" si="31"/>
        <v>1</v>
      </c>
      <c r="AR27" s="45">
        <v>2</v>
      </c>
      <c r="AS27" s="45">
        <v>3</v>
      </c>
      <c r="AT27" s="44">
        <f t="shared" si="32"/>
        <v>1</v>
      </c>
      <c r="AU27" s="127">
        <f t="shared" si="0"/>
        <v>100</v>
      </c>
      <c r="AV27" s="127">
        <f t="shared" si="1"/>
        <v>100</v>
      </c>
      <c r="AW27" s="79">
        <v>2</v>
      </c>
      <c r="AX27" s="79">
        <v>2</v>
      </c>
      <c r="AY27" s="44">
        <f t="shared" si="33"/>
        <v>0</v>
      </c>
      <c r="AZ27" s="28">
        <v>1</v>
      </c>
      <c r="BA27" s="28">
        <v>1</v>
      </c>
      <c r="BB27" s="44">
        <f t="shared" si="34"/>
        <v>0</v>
      </c>
      <c r="BC27" s="28">
        <v>1</v>
      </c>
      <c r="BD27" s="28">
        <v>1</v>
      </c>
      <c r="BE27" s="44">
        <f t="shared" si="35"/>
        <v>0</v>
      </c>
      <c r="BF27" s="152">
        <v>69.418999999999997</v>
      </c>
      <c r="BG27" s="152">
        <v>70.494</v>
      </c>
      <c r="BH27" s="151">
        <f t="shared" si="36"/>
        <v>1.0750000000000028</v>
      </c>
      <c r="BI27" s="152">
        <v>69.418999999999997</v>
      </c>
      <c r="BJ27" s="152">
        <v>70.494</v>
      </c>
      <c r="BK27" s="151">
        <f t="shared" si="37"/>
        <v>1.0750000000000028</v>
      </c>
      <c r="BM27" s="28">
        <v>18</v>
      </c>
      <c r="BN27" s="28" t="s">
        <v>16</v>
      </c>
      <c r="BO27" s="70" t="s">
        <v>38</v>
      </c>
      <c r="BP27" s="127">
        <f t="shared" si="38"/>
        <v>38.1</v>
      </c>
      <c r="BQ27" s="30">
        <v>38.1</v>
      </c>
      <c r="BR27" s="30"/>
      <c r="BS27" s="127">
        <f t="shared" si="39"/>
        <v>37.5</v>
      </c>
      <c r="BT27" s="30">
        <v>37.5</v>
      </c>
      <c r="BU27" s="30"/>
      <c r="BV27" s="451">
        <f t="shared" si="2"/>
        <v>19.05</v>
      </c>
      <c r="BW27" s="451">
        <f t="shared" si="40"/>
        <v>19.05</v>
      </c>
      <c r="BX27" s="451"/>
      <c r="BY27" s="451">
        <f t="shared" si="4"/>
        <v>12.5</v>
      </c>
      <c r="BZ27" s="451">
        <f t="shared" si="41"/>
        <v>12.5</v>
      </c>
      <c r="CA27" s="451"/>
      <c r="CB27" s="451">
        <f t="shared" si="42"/>
        <v>-6.5500000000000007</v>
      </c>
      <c r="CC27" s="451">
        <f t="shared" si="43"/>
        <v>-6.5500000000000007</v>
      </c>
      <c r="CD27" s="451">
        <f t="shared" si="44"/>
        <v>0</v>
      </c>
      <c r="CF27" s="28">
        <v>18</v>
      </c>
      <c r="CG27" s="28" t="s">
        <v>16</v>
      </c>
      <c r="CH27" s="70" t="s">
        <v>38</v>
      </c>
      <c r="CI27" s="151">
        <f t="shared" si="45"/>
        <v>147.626</v>
      </c>
      <c r="CJ27" s="151">
        <f t="shared" si="84"/>
        <v>145.858</v>
      </c>
      <c r="CK27" s="151">
        <f t="shared" si="47"/>
        <v>-1.7680000000000007</v>
      </c>
      <c r="CL27" s="119">
        <v>147.626</v>
      </c>
      <c r="CM27" s="119">
        <v>145.858</v>
      </c>
      <c r="CN27" s="151">
        <f t="shared" si="48"/>
        <v>-1.7680000000000007</v>
      </c>
      <c r="CO27" s="119"/>
      <c r="CP27" s="119"/>
      <c r="CQ27" s="151">
        <f t="shared" si="49"/>
        <v>0</v>
      </c>
      <c r="CR27" s="151">
        <f t="shared" si="50"/>
        <v>0.67100000000000004</v>
      </c>
      <c r="CS27" s="151">
        <f t="shared" si="85"/>
        <v>0.76700000000000002</v>
      </c>
      <c r="CT27" s="151">
        <f t="shared" si="52"/>
        <v>9.5999999999999974E-2</v>
      </c>
      <c r="CU27" s="119">
        <v>0.67100000000000004</v>
      </c>
      <c r="CV27" s="119">
        <v>0.76700000000000002</v>
      </c>
      <c r="CW27" s="151">
        <f t="shared" si="53"/>
        <v>9.5999999999999974E-2</v>
      </c>
      <c r="CX27" s="119"/>
      <c r="CY27" s="119"/>
      <c r="CZ27" s="151">
        <f t="shared" si="54"/>
        <v>0</v>
      </c>
      <c r="DA27" s="121">
        <f t="shared" si="6"/>
        <v>18</v>
      </c>
      <c r="DB27" s="121">
        <f t="shared" si="7"/>
        <v>20</v>
      </c>
      <c r="DC27" s="121">
        <f t="shared" si="55"/>
        <v>2</v>
      </c>
      <c r="DD27" s="127">
        <f t="shared" si="8"/>
        <v>3.9</v>
      </c>
      <c r="DE27" s="127">
        <f t="shared" si="9"/>
        <v>3.9</v>
      </c>
      <c r="DF27" s="127">
        <f t="shared" si="56"/>
        <v>0</v>
      </c>
      <c r="DG27" s="452">
        <v>16</v>
      </c>
      <c r="DI27" s="28">
        <v>18</v>
      </c>
      <c r="DJ27" s="28" t="s">
        <v>16</v>
      </c>
      <c r="DK27" s="70" t="s">
        <v>38</v>
      </c>
      <c r="DL27" s="119">
        <v>13.092000000000001</v>
      </c>
      <c r="DM27" s="119">
        <v>11.544</v>
      </c>
      <c r="DN27" s="151">
        <f t="shared" si="57"/>
        <v>-1.548</v>
      </c>
      <c r="DO27" s="151">
        <v>12.913</v>
      </c>
      <c r="DP27" s="151">
        <v>11.394</v>
      </c>
      <c r="DQ27" s="151">
        <f t="shared" si="58"/>
        <v>-1.5190000000000001</v>
      </c>
      <c r="DR27" s="127">
        <f t="shared" si="10"/>
        <v>34.4</v>
      </c>
      <c r="DS27" s="127">
        <f t="shared" si="11"/>
        <v>30.8</v>
      </c>
      <c r="DT27" s="127">
        <f t="shared" si="59"/>
        <v>-3.5999999999999979</v>
      </c>
      <c r="DU27" s="455">
        <v>16</v>
      </c>
      <c r="DV27" s="277">
        <v>210.26800000000003</v>
      </c>
      <c r="DW27" s="277">
        <v>244.77599999999998</v>
      </c>
      <c r="DX27" s="151">
        <f t="shared" si="12"/>
        <v>34.507999999999953</v>
      </c>
      <c r="DY27" s="119">
        <v>133.08799999999999</v>
      </c>
      <c r="DZ27" s="119">
        <v>182.73599999999999</v>
      </c>
      <c r="EA27" s="151">
        <f t="shared" si="60"/>
        <v>49.647999999999996</v>
      </c>
      <c r="EB27" s="151">
        <v>7.0709999999999997</v>
      </c>
      <c r="EC27" s="151">
        <v>11.114000000000001</v>
      </c>
      <c r="ED27" s="151">
        <f t="shared" si="61"/>
        <v>4.043000000000001</v>
      </c>
      <c r="EE27" s="127">
        <f t="shared" si="62"/>
        <v>11.3</v>
      </c>
      <c r="EF27" s="127">
        <f t="shared" si="63"/>
        <v>12.6</v>
      </c>
      <c r="EG27" s="127">
        <f t="shared" si="64"/>
        <v>1.2999999999999989</v>
      </c>
      <c r="EH27" s="121">
        <v>847</v>
      </c>
      <c r="EI27" s="121">
        <v>881</v>
      </c>
      <c r="EJ27" s="45">
        <f t="shared" si="65"/>
        <v>34</v>
      </c>
      <c r="EK27" s="119">
        <v>339.07</v>
      </c>
      <c r="EL27" s="119">
        <v>290.73100000000005</v>
      </c>
      <c r="EM27" s="151">
        <f t="shared" si="66"/>
        <v>-48.338999999999942</v>
      </c>
      <c r="EN27" s="127">
        <f t="shared" si="67"/>
        <v>25.9</v>
      </c>
      <c r="EO27" s="127">
        <f t="shared" si="68"/>
        <v>25.2</v>
      </c>
      <c r="EP27" s="127">
        <f t="shared" si="69"/>
        <v>-0.69999999999999929</v>
      </c>
      <c r="EQ27" s="127">
        <f t="shared" si="70"/>
        <v>2.2999999999999998</v>
      </c>
      <c r="ER27" s="127">
        <f t="shared" si="71"/>
        <v>2</v>
      </c>
      <c r="ES27" s="127">
        <f t="shared" si="72"/>
        <v>-0.29999999999999982</v>
      </c>
      <c r="ET27" s="119">
        <v>32.637999999999998</v>
      </c>
      <c r="EU27" s="119">
        <v>31.009</v>
      </c>
      <c r="EV27" s="151">
        <f t="shared" si="73"/>
        <v>-1.6289999999999978</v>
      </c>
      <c r="EW27" s="119"/>
      <c r="EX27" s="119"/>
      <c r="EY27" s="151">
        <f t="shared" si="74"/>
        <v>0</v>
      </c>
      <c r="FA27" s="28">
        <v>18</v>
      </c>
      <c r="FB27" s="28" t="s">
        <v>16</v>
      </c>
      <c r="FC27" s="70" t="s">
        <v>38</v>
      </c>
      <c r="FD27" s="28">
        <v>26</v>
      </c>
      <c r="FE27" s="28">
        <v>26</v>
      </c>
      <c r="FF27" s="44">
        <f t="shared" si="75"/>
        <v>0</v>
      </c>
      <c r="FG27" s="28">
        <v>23</v>
      </c>
      <c r="FH27" s="28">
        <v>25</v>
      </c>
      <c r="FI27" s="44">
        <f t="shared" si="76"/>
        <v>2</v>
      </c>
      <c r="FJ27" s="28">
        <v>13</v>
      </c>
      <c r="FK27" s="28">
        <v>12</v>
      </c>
      <c r="FL27" s="44">
        <f t="shared" si="77"/>
        <v>-1</v>
      </c>
      <c r="FM27" s="28">
        <v>7</v>
      </c>
      <c r="FN27" s="28">
        <v>10</v>
      </c>
      <c r="FO27" s="44">
        <f t="shared" si="78"/>
        <v>3</v>
      </c>
      <c r="FP27" s="127">
        <f t="shared" si="79"/>
        <v>88</v>
      </c>
      <c r="FQ27" s="452">
        <v>9</v>
      </c>
      <c r="FR27" s="45">
        <f t="shared" si="13"/>
        <v>569</v>
      </c>
      <c r="FS27" s="45">
        <f t="shared" si="14"/>
        <v>462</v>
      </c>
      <c r="FT27" s="44">
        <f t="shared" si="15"/>
        <v>-107</v>
      </c>
      <c r="FU27" s="127">
        <f t="shared" si="80"/>
        <v>14.7</v>
      </c>
      <c r="FV27" s="127">
        <f t="shared" si="81"/>
        <v>11.6</v>
      </c>
      <c r="FW27" s="127">
        <f t="shared" si="16"/>
        <v>-3.0999999999999996</v>
      </c>
      <c r="FX27" s="153"/>
      <c r="FY27" s="28">
        <v>18</v>
      </c>
      <c r="FZ27" s="28" t="s">
        <v>16</v>
      </c>
      <c r="GA27" s="70" t="s">
        <v>38</v>
      </c>
      <c r="GB27" s="383">
        <f t="shared" si="82"/>
        <v>32665.499999999996</v>
      </c>
      <c r="GC27" s="381">
        <f t="shared" si="17"/>
        <v>10889</v>
      </c>
      <c r="GD27" s="453">
        <v>2</v>
      </c>
      <c r="GE27" s="343">
        <v>32343.399999999998</v>
      </c>
      <c r="GF27" s="343">
        <v>141.5</v>
      </c>
      <c r="GG27" s="342">
        <v>180.60000000000002</v>
      </c>
      <c r="GH27" s="343"/>
      <c r="GI27" s="343">
        <v>22.2</v>
      </c>
      <c r="GJ27" s="127">
        <f t="shared" si="83"/>
        <v>99.4</v>
      </c>
      <c r="GK27" s="346">
        <v>32297.8</v>
      </c>
      <c r="GL27" s="343">
        <v>25697.1</v>
      </c>
      <c r="GM27" s="343"/>
      <c r="GN27" s="343">
        <v>997.2</v>
      </c>
      <c r="GO27" s="343">
        <v>780.4</v>
      </c>
      <c r="GP27" s="343">
        <v>320</v>
      </c>
      <c r="GQ27" s="343">
        <v>36.1</v>
      </c>
      <c r="GR27" s="343"/>
      <c r="GS27" s="454">
        <f t="shared" si="18"/>
        <v>871</v>
      </c>
      <c r="GT27" s="455">
        <v>18</v>
      </c>
      <c r="GU27" s="456">
        <f t="shared" si="19"/>
        <v>2830</v>
      </c>
      <c r="GV27" s="455">
        <v>14</v>
      </c>
      <c r="GW27" s="426"/>
    </row>
    <row r="28" spans="1:205" s="22" customFormat="1" ht="12.75" customHeight="1" x14ac:dyDescent="0.2">
      <c r="A28" s="28">
        <v>19</v>
      </c>
      <c r="B28" s="31" t="s">
        <v>130</v>
      </c>
      <c r="C28" s="70" t="s">
        <v>39</v>
      </c>
      <c r="D28" s="44">
        <f t="shared" si="20"/>
        <v>26</v>
      </c>
      <c r="E28" s="28">
        <v>26</v>
      </c>
      <c r="F28" s="28"/>
      <c r="G28" s="44">
        <f t="shared" si="21"/>
        <v>26</v>
      </c>
      <c r="H28" s="28">
        <v>26</v>
      </c>
      <c r="I28" s="28"/>
      <c r="J28" s="28">
        <v>26</v>
      </c>
      <c r="K28" s="28">
        <v>26</v>
      </c>
      <c r="L28" s="28"/>
      <c r="M28" s="28"/>
      <c r="N28" s="44">
        <f t="shared" si="22"/>
        <v>0</v>
      </c>
      <c r="O28" s="28"/>
      <c r="P28" s="28"/>
      <c r="Q28" s="44">
        <f t="shared" si="23"/>
        <v>0</v>
      </c>
      <c r="R28" s="127">
        <f t="shared" si="24"/>
        <v>0</v>
      </c>
      <c r="S28" s="127">
        <f t="shared" si="25"/>
        <v>0</v>
      </c>
      <c r="T28" s="28"/>
      <c r="U28" s="28"/>
      <c r="V28" s="69">
        <v>3</v>
      </c>
      <c r="W28" s="69">
        <v>3</v>
      </c>
      <c r="X28" s="44">
        <f t="shared" si="26"/>
        <v>0</v>
      </c>
      <c r="Y28" s="44">
        <v>26</v>
      </c>
      <c r="Z28" s="44">
        <v>26</v>
      </c>
      <c r="AA28" s="44">
        <f t="shared" si="27"/>
        <v>0</v>
      </c>
      <c r="AB28" s="28">
        <v>24</v>
      </c>
      <c r="AC28" s="28">
        <v>24</v>
      </c>
      <c r="AD28" s="44">
        <f t="shared" si="28"/>
        <v>0</v>
      </c>
      <c r="AE28" s="28">
        <v>24</v>
      </c>
      <c r="AF28" s="28">
        <v>24</v>
      </c>
      <c r="AG28" s="44">
        <f t="shared" si="29"/>
        <v>0</v>
      </c>
      <c r="AH28" s="69">
        <v>10</v>
      </c>
      <c r="AI28" s="69">
        <v>10</v>
      </c>
      <c r="AJ28" s="44">
        <f t="shared" si="30"/>
        <v>0</v>
      </c>
      <c r="AK28" s="24"/>
      <c r="AL28" s="28">
        <v>19</v>
      </c>
      <c r="AM28" s="31" t="s">
        <v>130</v>
      </c>
      <c r="AN28" s="70" t="s">
        <v>39</v>
      </c>
      <c r="AO28" s="141">
        <v>26</v>
      </c>
      <c r="AP28" s="141">
        <v>26</v>
      </c>
      <c r="AQ28" s="44">
        <f t="shared" si="31"/>
        <v>0</v>
      </c>
      <c r="AR28" s="45">
        <v>26</v>
      </c>
      <c r="AS28" s="45">
        <v>26</v>
      </c>
      <c r="AT28" s="44">
        <f t="shared" si="32"/>
        <v>0</v>
      </c>
      <c r="AU28" s="127">
        <f t="shared" si="0"/>
        <v>100</v>
      </c>
      <c r="AV28" s="127">
        <f t="shared" si="1"/>
        <v>100</v>
      </c>
      <c r="AW28" s="79">
        <v>3</v>
      </c>
      <c r="AX28" s="79">
        <v>3</v>
      </c>
      <c r="AY28" s="44">
        <f t="shared" si="33"/>
        <v>0</v>
      </c>
      <c r="AZ28" s="28">
        <v>1</v>
      </c>
      <c r="BA28" s="28">
        <v>1</v>
      </c>
      <c r="BB28" s="44">
        <f t="shared" si="34"/>
        <v>0</v>
      </c>
      <c r="BC28" s="28">
        <v>1</v>
      </c>
      <c r="BD28" s="28">
        <v>1</v>
      </c>
      <c r="BE28" s="44">
        <f t="shared" si="35"/>
        <v>0</v>
      </c>
      <c r="BF28" s="152">
        <v>369.40600000000001</v>
      </c>
      <c r="BG28" s="152">
        <v>371.55599999999998</v>
      </c>
      <c r="BH28" s="151">
        <f t="shared" si="36"/>
        <v>2.1499999999999773</v>
      </c>
      <c r="BI28" s="152">
        <v>369.40600000000001</v>
      </c>
      <c r="BJ28" s="152">
        <v>371.55599999999998</v>
      </c>
      <c r="BK28" s="151">
        <f t="shared" si="37"/>
        <v>2.1499999999999773</v>
      </c>
      <c r="BM28" s="28">
        <v>19</v>
      </c>
      <c r="BN28" s="31" t="s">
        <v>130</v>
      </c>
      <c r="BO28" s="70" t="s">
        <v>39</v>
      </c>
      <c r="BP28" s="127">
        <f t="shared" si="38"/>
        <v>572</v>
      </c>
      <c r="BQ28" s="30">
        <v>572</v>
      </c>
      <c r="BR28" s="30"/>
      <c r="BS28" s="127">
        <f t="shared" si="39"/>
        <v>565.79999999999995</v>
      </c>
      <c r="BT28" s="30">
        <v>565.79999999999995</v>
      </c>
      <c r="BU28" s="30"/>
      <c r="BV28" s="451">
        <f t="shared" si="2"/>
        <v>22</v>
      </c>
      <c r="BW28" s="451">
        <f t="shared" si="40"/>
        <v>22</v>
      </c>
      <c r="BX28" s="451"/>
      <c r="BY28" s="451">
        <f t="shared" si="4"/>
        <v>21.76</v>
      </c>
      <c r="BZ28" s="451">
        <f t="shared" si="41"/>
        <v>21.76</v>
      </c>
      <c r="CA28" s="451"/>
      <c r="CB28" s="451">
        <f t="shared" si="42"/>
        <v>-0.23999999999999844</v>
      </c>
      <c r="CC28" s="451">
        <f t="shared" si="43"/>
        <v>-0.23999999999999844</v>
      </c>
      <c r="CD28" s="451">
        <f t="shared" si="44"/>
        <v>0</v>
      </c>
      <c r="CF28" s="28">
        <v>19</v>
      </c>
      <c r="CG28" s="31" t="s">
        <v>130</v>
      </c>
      <c r="CH28" s="70" t="s">
        <v>39</v>
      </c>
      <c r="CI28" s="151">
        <f t="shared" si="45"/>
        <v>412.78599999999983</v>
      </c>
      <c r="CJ28" s="151">
        <f t="shared" si="84"/>
        <v>418.41100000000006</v>
      </c>
      <c r="CK28" s="151">
        <f t="shared" si="47"/>
        <v>5.6250000000002274</v>
      </c>
      <c r="CL28" s="119">
        <v>412.78599999999983</v>
      </c>
      <c r="CM28" s="119">
        <v>418.41100000000006</v>
      </c>
      <c r="CN28" s="151">
        <f t="shared" si="48"/>
        <v>5.6250000000002274</v>
      </c>
      <c r="CO28" s="119"/>
      <c r="CP28" s="119"/>
      <c r="CQ28" s="151">
        <f t="shared" si="49"/>
        <v>0</v>
      </c>
      <c r="CR28" s="151">
        <f t="shared" si="50"/>
        <v>17.029999999999998</v>
      </c>
      <c r="CS28" s="151">
        <f t="shared" si="85"/>
        <v>18.529</v>
      </c>
      <c r="CT28" s="151">
        <f t="shared" si="52"/>
        <v>1.4990000000000023</v>
      </c>
      <c r="CU28" s="119">
        <v>17.029999999999998</v>
      </c>
      <c r="CV28" s="119">
        <v>18.529</v>
      </c>
      <c r="CW28" s="151">
        <f t="shared" si="53"/>
        <v>1.4990000000000023</v>
      </c>
      <c r="CX28" s="119"/>
      <c r="CY28" s="119"/>
      <c r="CZ28" s="151">
        <f t="shared" si="54"/>
        <v>0</v>
      </c>
      <c r="DA28" s="121">
        <f t="shared" si="6"/>
        <v>30</v>
      </c>
      <c r="DB28" s="121">
        <f t="shared" si="7"/>
        <v>33</v>
      </c>
      <c r="DC28" s="121">
        <f t="shared" si="55"/>
        <v>3</v>
      </c>
      <c r="DD28" s="127">
        <f t="shared" si="8"/>
        <v>0.7</v>
      </c>
      <c r="DE28" s="127">
        <f t="shared" si="9"/>
        <v>0.7</v>
      </c>
      <c r="DF28" s="127">
        <f t="shared" si="56"/>
        <v>0</v>
      </c>
      <c r="DG28" s="452">
        <v>19</v>
      </c>
      <c r="DI28" s="28">
        <v>19</v>
      </c>
      <c r="DJ28" s="31" t="s">
        <v>130</v>
      </c>
      <c r="DK28" s="70" t="s">
        <v>39</v>
      </c>
      <c r="DL28" s="119">
        <v>69.106999999999985</v>
      </c>
      <c r="DM28" s="119">
        <v>69.953999999999994</v>
      </c>
      <c r="DN28" s="151">
        <f t="shared" si="57"/>
        <v>0.84700000000000841</v>
      </c>
      <c r="DO28" s="151">
        <v>66.108000000000004</v>
      </c>
      <c r="DP28" s="151">
        <v>66.938000000000002</v>
      </c>
      <c r="DQ28" s="151">
        <f t="shared" si="58"/>
        <v>0.82999999999999829</v>
      </c>
      <c r="DR28" s="127">
        <f t="shared" si="10"/>
        <v>12.1</v>
      </c>
      <c r="DS28" s="127">
        <f t="shared" si="11"/>
        <v>12.4</v>
      </c>
      <c r="DT28" s="127">
        <f t="shared" si="59"/>
        <v>0.30000000000000071</v>
      </c>
      <c r="DU28" s="455">
        <v>19</v>
      </c>
      <c r="DV28" s="277">
        <v>725.46600000000001</v>
      </c>
      <c r="DW28" s="277">
        <v>879.8929999999998</v>
      </c>
      <c r="DX28" s="151">
        <f t="shared" si="12"/>
        <v>154.42699999999979</v>
      </c>
      <c r="DY28" s="152">
        <v>671.86200000000008</v>
      </c>
      <c r="DZ28" s="152">
        <v>809.16299999999978</v>
      </c>
      <c r="EA28" s="151">
        <f t="shared" si="60"/>
        <v>137.3009999999997</v>
      </c>
      <c r="EB28" s="151">
        <v>183.07600000000002</v>
      </c>
      <c r="EC28" s="151">
        <v>215.51900000000001</v>
      </c>
      <c r="ED28" s="151">
        <f t="shared" si="61"/>
        <v>32.442999999999984</v>
      </c>
      <c r="EE28" s="127">
        <f t="shared" si="62"/>
        <v>6</v>
      </c>
      <c r="EF28" s="127">
        <f t="shared" si="63"/>
        <v>6</v>
      </c>
      <c r="EG28" s="127">
        <f t="shared" si="64"/>
        <v>0</v>
      </c>
      <c r="EH28" s="121">
        <v>4363</v>
      </c>
      <c r="EI28" s="121">
        <v>5021</v>
      </c>
      <c r="EJ28" s="45">
        <f t="shared" si="65"/>
        <v>658</v>
      </c>
      <c r="EK28" s="119">
        <v>1148.4249999999997</v>
      </c>
      <c r="EL28" s="119">
        <v>1196.4440000000002</v>
      </c>
      <c r="EM28" s="151">
        <f t="shared" si="66"/>
        <v>48.01900000000046</v>
      </c>
      <c r="EN28" s="127">
        <f t="shared" si="67"/>
        <v>16.600000000000001</v>
      </c>
      <c r="EO28" s="127">
        <f t="shared" si="68"/>
        <v>17.100000000000001</v>
      </c>
      <c r="EP28" s="127">
        <f t="shared" si="69"/>
        <v>0.5</v>
      </c>
      <c r="EQ28" s="127">
        <f t="shared" si="70"/>
        <v>2.8</v>
      </c>
      <c r="ER28" s="127">
        <f t="shared" si="71"/>
        <v>2.9</v>
      </c>
      <c r="ES28" s="127">
        <f t="shared" si="72"/>
        <v>0.10000000000000009</v>
      </c>
      <c r="ET28" s="119">
        <v>76.742999999999995</v>
      </c>
      <c r="EU28" s="119">
        <v>81.403000000000006</v>
      </c>
      <c r="EV28" s="151">
        <f t="shared" si="73"/>
        <v>4.6600000000000108</v>
      </c>
      <c r="EW28" s="119">
        <v>28.548999999999999</v>
      </c>
      <c r="EX28" s="119">
        <v>63.988</v>
      </c>
      <c r="EY28" s="151">
        <f t="shared" si="74"/>
        <v>35.439</v>
      </c>
      <c r="FA28" s="28">
        <v>19</v>
      </c>
      <c r="FB28" s="31" t="s">
        <v>130</v>
      </c>
      <c r="FC28" s="70" t="s">
        <v>39</v>
      </c>
      <c r="FD28" s="67">
        <v>254</v>
      </c>
      <c r="FE28" s="67">
        <v>250</v>
      </c>
      <c r="FF28" s="44">
        <f t="shared" si="75"/>
        <v>-4</v>
      </c>
      <c r="FG28" s="67">
        <v>140</v>
      </c>
      <c r="FH28" s="67">
        <v>144</v>
      </c>
      <c r="FI28" s="44">
        <f t="shared" si="76"/>
        <v>4</v>
      </c>
      <c r="FJ28" s="67">
        <v>106</v>
      </c>
      <c r="FK28" s="67">
        <v>110</v>
      </c>
      <c r="FL28" s="44">
        <f t="shared" si="77"/>
        <v>4</v>
      </c>
      <c r="FM28" s="67">
        <v>28</v>
      </c>
      <c r="FN28" s="67">
        <v>27</v>
      </c>
      <c r="FO28" s="44">
        <f t="shared" si="78"/>
        <v>-1</v>
      </c>
      <c r="FP28" s="127">
        <f t="shared" si="79"/>
        <v>95.1</v>
      </c>
      <c r="FQ28" s="452">
        <v>5</v>
      </c>
      <c r="FR28" s="45">
        <f t="shared" si="13"/>
        <v>494</v>
      </c>
      <c r="FS28" s="45">
        <f t="shared" si="14"/>
        <v>486</v>
      </c>
      <c r="FT28" s="44">
        <f t="shared" si="15"/>
        <v>-8</v>
      </c>
      <c r="FU28" s="127">
        <f t="shared" si="80"/>
        <v>8.1999999999999993</v>
      </c>
      <c r="FV28" s="127">
        <f t="shared" si="81"/>
        <v>8.3000000000000007</v>
      </c>
      <c r="FW28" s="127">
        <f t="shared" si="16"/>
        <v>0.10000000000000142</v>
      </c>
      <c r="FX28" s="153"/>
      <c r="FY28" s="28">
        <v>19</v>
      </c>
      <c r="FZ28" s="31" t="s">
        <v>130</v>
      </c>
      <c r="GA28" s="70" t="s">
        <v>39</v>
      </c>
      <c r="GB28" s="383">
        <f t="shared" si="82"/>
        <v>194052.7</v>
      </c>
      <c r="GC28" s="381">
        <f t="shared" si="17"/>
        <v>7464</v>
      </c>
      <c r="GD28" s="453">
        <v>3</v>
      </c>
      <c r="GE28" s="342">
        <v>191786</v>
      </c>
      <c r="GF28" s="342"/>
      <c r="GG28" s="342">
        <v>2266.6999999999998</v>
      </c>
      <c r="GH28" s="81">
        <v>1148</v>
      </c>
      <c r="GI28" s="342">
        <v>314.5</v>
      </c>
      <c r="GJ28" s="127">
        <f t="shared" si="83"/>
        <v>98.8</v>
      </c>
      <c r="GK28" s="345">
        <v>190131.4</v>
      </c>
      <c r="GL28" s="342">
        <v>163016.70000000001</v>
      </c>
      <c r="GM28" s="343"/>
      <c r="GN28" s="342">
        <v>6226.6</v>
      </c>
      <c r="GO28" s="342">
        <v>125</v>
      </c>
      <c r="GP28" s="342">
        <v>5733.2</v>
      </c>
      <c r="GQ28" s="342">
        <v>106.5</v>
      </c>
      <c r="GR28" s="342"/>
      <c r="GS28" s="454">
        <f t="shared" si="18"/>
        <v>343</v>
      </c>
      <c r="GT28" s="455">
        <v>20</v>
      </c>
      <c r="GU28" s="456">
        <f t="shared" si="19"/>
        <v>2774</v>
      </c>
      <c r="GV28" s="455">
        <v>15</v>
      </c>
      <c r="GW28" s="426"/>
    </row>
    <row r="29" spans="1:205" s="22" customFormat="1" x14ac:dyDescent="0.2">
      <c r="A29" s="28">
        <v>20</v>
      </c>
      <c r="B29" s="28" t="s">
        <v>120</v>
      </c>
      <c r="C29" s="70" t="s">
        <v>40</v>
      </c>
      <c r="D29" s="44">
        <f t="shared" si="20"/>
        <v>8</v>
      </c>
      <c r="E29" s="28">
        <v>7</v>
      </c>
      <c r="F29" s="28">
        <v>1</v>
      </c>
      <c r="G29" s="44">
        <f t="shared" si="21"/>
        <v>8</v>
      </c>
      <c r="H29" s="28">
        <v>7</v>
      </c>
      <c r="I29" s="28">
        <v>1</v>
      </c>
      <c r="J29" s="28">
        <v>8</v>
      </c>
      <c r="K29" s="28">
        <v>8</v>
      </c>
      <c r="L29" s="28">
        <v>1</v>
      </c>
      <c r="M29" s="28">
        <v>1</v>
      </c>
      <c r="N29" s="44">
        <f t="shared" si="22"/>
        <v>0</v>
      </c>
      <c r="O29" s="28"/>
      <c r="P29" s="28"/>
      <c r="Q29" s="44">
        <f t="shared" si="23"/>
        <v>0</v>
      </c>
      <c r="R29" s="127">
        <f t="shared" si="24"/>
        <v>12.5</v>
      </c>
      <c r="S29" s="127">
        <f t="shared" si="25"/>
        <v>12.5</v>
      </c>
      <c r="T29" s="28">
        <v>4</v>
      </c>
      <c r="U29" s="28">
        <v>4</v>
      </c>
      <c r="V29" s="28"/>
      <c r="W29" s="28"/>
      <c r="X29" s="44">
        <f t="shared" si="26"/>
        <v>0</v>
      </c>
      <c r="Y29" s="44">
        <v>8</v>
      </c>
      <c r="Z29" s="44">
        <v>8</v>
      </c>
      <c r="AA29" s="44">
        <f t="shared" si="27"/>
        <v>0</v>
      </c>
      <c r="AB29" s="28">
        <v>8</v>
      </c>
      <c r="AC29" s="28">
        <v>8</v>
      </c>
      <c r="AD29" s="44">
        <f t="shared" si="28"/>
        <v>0</v>
      </c>
      <c r="AE29" s="28">
        <v>8</v>
      </c>
      <c r="AF29" s="28">
        <v>8</v>
      </c>
      <c r="AG29" s="44">
        <f t="shared" si="29"/>
        <v>0</v>
      </c>
      <c r="AH29" s="28"/>
      <c r="AI29" s="28"/>
      <c r="AJ29" s="44">
        <f t="shared" si="30"/>
        <v>0</v>
      </c>
      <c r="AK29" s="24"/>
      <c r="AL29" s="28">
        <v>20</v>
      </c>
      <c r="AM29" s="28" t="s">
        <v>120</v>
      </c>
      <c r="AN29" s="70" t="s">
        <v>40</v>
      </c>
      <c r="AO29" s="141">
        <v>8</v>
      </c>
      <c r="AP29" s="141">
        <v>8</v>
      </c>
      <c r="AQ29" s="44">
        <f t="shared" si="31"/>
        <v>0</v>
      </c>
      <c r="AR29" s="45">
        <v>8</v>
      </c>
      <c r="AS29" s="45">
        <v>8</v>
      </c>
      <c r="AT29" s="44">
        <f t="shared" si="32"/>
        <v>0</v>
      </c>
      <c r="AU29" s="127">
        <f t="shared" si="0"/>
        <v>100</v>
      </c>
      <c r="AV29" s="127">
        <f t="shared" si="1"/>
        <v>100</v>
      </c>
      <c r="AW29" s="79">
        <v>5</v>
      </c>
      <c r="AX29" s="79">
        <v>5</v>
      </c>
      <c r="AY29" s="44">
        <f t="shared" si="33"/>
        <v>0</v>
      </c>
      <c r="AZ29" s="28">
        <v>2</v>
      </c>
      <c r="BA29" s="28">
        <v>2</v>
      </c>
      <c r="BB29" s="44">
        <f t="shared" si="34"/>
        <v>0</v>
      </c>
      <c r="BC29" s="28">
        <v>2</v>
      </c>
      <c r="BD29" s="28">
        <v>2</v>
      </c>
      <c r="BE29" s="44">
        <f t="shared" si="35"/>
        <v>0</v>
      </c>
      <c r="BF29" s="152">
        <v>417.98400000000004</v>
      </c>
      <c r="BG29" s="152">
        <v>431.48399999999998</v>
      </c>
      <c r="BH29" s="151">
        <f t="shared" si="36"/>
        <v>13.499999999999943</v>
      </c>
      <c r="BI29" s="152">
        <v>417.98400000000004</v>
      </c>
      <c r="BJ29" s="152">
        <v>431.48399999999998</v>
      </c>
      <c r="BK29" s="151">
        <f t="shared" si="37"/>
        <v>13.499999999999943</v>
      </c>
      <c r="BM29" s="28">
        <v>20</v>
      </c>
      <c r="BN29" s="28" t="s">
        <v>120</v>
      </c>
      <c r="BO29" s="70" t="s">
        <v>40</v>
      </c>
      <c r="BP29" s="127">
        <f t="shared" si="38"/>
        <v>112</v>
      </c>
      <c r="BQ29" s="30">
        <v>105.8</v>
      </c>
      <c r="BR29" s="30">
        <v>6.2</v>
      </c>
      <c r="BS29" s="127">
        <f>BT29+BU29</f>
        <v>111.5</v>
      </c>
      <c r="BT29" s="30">
        <v>105.3</v>
      </c>
      <c r="BU29" s="30">
        <v>6.2</v>
      </c>
      <c r="BV29" s="451">
        <f t="shared" si="2"/>
        <v>14</v>
      </c>
      <c r="BW29" s="451">
        <f t="shared" si="40"/>
        <v>15.11</v>
      </c>
      <c r="BX29" s="451">
        <f t="shared" si="3"/>
        <v>6.2</v>
      </c>
      <c r="BY29" s="451">
        <f t="shared" si="4"/>
        <v>13.94</v>
      </c>
      <c r="BZ29" s="451">
        <f t="shared" si="41"/>
        <v>15.04</v>
      </c>
      <c r="CA29" s="451">
        <f t="shared" si="5"/>
        <v>6.2</v>
      </c>
      <c r="CB29" s="451">
        <f t="shared" si="42"/>
        <v>-6.0000000000000497E-2</v>
      </c>
      <c r="CC29" s="451">
        <f t="shared" si="43"/>
        <v>-7.0000000000000284E-2</v>
      </c>
      <c r="CD29" s="451">
        <f>CA29-BX29</f>
        <v>0</v>
      </c>
      <c r="CF29" s="28">
        <v>20</v>
      </c>
      <c r="CG29" s="28" t="s">
        <v>120</v>
      </c>
      <c r="CH29" s="70" t="s">
        <v>40</v>
      </c>
      <c r="CI29" s="151">
        <f t="shared" si="45"/>
        <v>374.39100000000002</v>
      </c>
      <c r="CJ29" s="151">
        <f t="shared" si="84"/>
        <v>379.59899999999999</v>
      </c>
      <c r="CK29" s="151">
        <f t="shared" si="47"/>
        <v>5.20799999999997</v>
      </c>
      <c r="CL29" s="119">
        <v>366.92</v>
      </c>
      <c r="CM29" s="119">
        <v>372.06700000000001</v>
      </c>
      <c r="CN29" s="151">
        <f t="shared" si="48"/>
        <v>5.1469999999999914</v>
      </c>
      <c r="CO29" s="119">
        <v>7.4710000000000001</v>
      </c>
      <c r="CP29" s="119">
        <v>7.532</v>
      </c>
      <c r="CQ29" s="151">
        <f t="shared" si="49"/>
        <v>6.0999999999999943E-2</v>
      </c>
      <c r="CR29" s="151">
        <f t="shared" si="50"/>
        <v>7.6579999999999995</v>
      </c>
      <c r="CS29" s="151">
        <f t="shared" si="85"/>
        <v>11.417999999999999</v>
      </c>
      <c r="CT29" s="151">
        <f t="shared" si="52"/>
        <v>3.76</v>
      </c>
      <c r="CU29" s="119">
        <v>7.1639999999999997</v>
      </c>
      <c r="CV29" s="119">
        <v>11.356999999999999</v>
      </c>
      <c r="CW29" s="151">
        <f t="shared" si="53"/>
        <v>4.1929999999999996</v>
      </c>
      <c r="CX29" s="119">
        <v>0.49399999999999999</v>
      </c>
      <c r="CY29" s="119">
        <v>6.0999999999999999E-2</v>
      </c>
      <c r="CZ29" s="151">
        <f t="shared" si="54"/>
        <v>-0.433</v>
      </c>
      <c r="DA29" s="121">
        <f t="shared" si="6"/>
        <v>68</v>
      </c>
      <c r="DB29" s="121">
        <f t="shared" si="7"/>
        <v>102</v>
      </c>
      <c r="DC29" s="121">
        <f t="shared" si="55"/>
        <v>34</v>
      </c>
      <c r="DD29" s="127">
        <f t="shared" si="8"/>
        <v>3.3</v>
      </c>
      <c r="DE29" s="127">
        <f t="shared" si="9"/>
        <v>3.4</v>
      </c>
      <c r="DF29" s="127">
        <f t="shared" si="56"/>
        <v>0.10000000000000009</v>
      </c>
      <c r="DG29" s="452">
        <v>17</v>
      </c>
      <c r="DI29" s="28">
        <v>20</v>
      </c>
      <c r="DJ29" s="28" t="s">
        <v>120</v>
      </c>
      <c r="DK29" s="70" t="s">
        <v>40</v>
      </c>
      <c r="DL29" s="119">
        <v>42.386999999999993</v>
      </c>
      <c r="DM29" s="119">
        <v>42.503</v>
      </c>
      <c r="DN29" s="151">
        <f t="shared" si="57"/>
        <v>0.11600000000000676</v>
      </c>
      <c r="DO29" s="119">
        <v>42.386999999999993</v>
      </c>
      <c r="DP29" s="119">
        <v>42.390999999999998</v>
      </c>
      <c r="DQ29" s="151">
        <f t="shared" si="58"/>
        <v>4.0000000000048885E-3</v>
      </c>
      <c r="DR29" s="127">
        <f t="shared" si="10"/>
        <v>37.799999999999997</v>
      </c>
      <c r="DS29" s="127">
        <f t="shared" si="11"/>
        <v>38.1</v>
      </c>
      <c r="DT29" s="127">
        <f t="shared" si="59"/>
        <v>0.30000000000000426</v>
      </c>
      <c r="DU29" s="455">
        <v>14</v>
      </c>
      <c r="DV29" s="277">
        <v>352.04400000000004</v>
      </c>
      <c r="DW29" s="277">
        <v>339.49400000000003</v>
      </c>
      <c r="DX29" s="151">
        <f t="shared" si="12"/>
        <v>-12.550000000000011</v>
      </c>
      <c r="DY29" s="152">
        <v>325.35400000000004</v>
      </c>
      <c r="DZ29" s="152">
        <v>315.774</v>
      </c>
      <c r="EA29" s="151">
        <f t="shared" si="60"/>
        <v>-9.5800000000000409</v>
      </c>
      <c r="EB29" s="151">
        <v>124.16400000000002</v>
      </c>
      <c r="EC29" s="151">
        <v>129.685</v>
      </c>
      <c r="ED29" s="151">
        <f t="shared" si="61"/>
        <v>5.5209999999999866</v>
      </c>
      <c r="EE29" s="127">
        <f t="shared" si="62"/>
        <v>8.8000000000000007</v>
      </c>
      <c r="EF29" s="127">
        <f t="shared" si="63"/>
        <v>8.9</v>
      </c>
      <c r="EG29" s="127">
        <f t="shared" si="64"/>
        <v>9.9999999999999645E-2</v>
      </c>
      <c r="EH29" s="121">
        <v>4846</v>
      </c>
      <c r="EI29" s="121">
        <v>4946</v>
      </c>
      <c r="EJ29" s="45">
        <f t="shared" si="65"/>
        <v>100</v>
      </c>
      <c r="EK29" s="119">
        <v>716.85799999999995</v>
      </c>
      <c r="EL29" s="119">
        <v>712.03599999999994</v>
      </c>
      <c r="EM29" s="151">
        <f t="shared" si="66"/>
        <v>-4.8220000000000027</v>
      </c>
      <c r="EN29" s="127">
        <f t="shared" si="67"/>
        <v>16.899999999999999</v>
      </c>
      <c r="EO29" s="127">
        <f t="shared" si="68"/>
        <v>16.8</v>
      </c>
      <c r="EP29" s="127">
        <f t="shared" si="69"/>
        <v>-9.9999999999997868E-2</v>
      </c>
      <c r="EQ29" s="127">
        <f t="shared" si="70"/>
        <v>1.9</v>
      </c>
      <c r="ER29" s="127">
        <f t="shared" si="71"/>
        <v>1.9</v>
      </c>
      <c r="ES29" s="127">
        <f t="shared" si="72"/>
        <v>0</v>
      </c>
      <c r="ET29" s="119">
        <v>49.025999999999996</v>
      </c>
      <c r="EU29" s="119">
        <v>46.330999999999996</v>
      </c>
      <c r="EV29" s="151">
        <f t="shared" si="73"/>
        <v>-2.6950000000000003</v>
      </c>
      <c r="EW29" s="119">
        <v>4.7709999999999999</v>
      </c>
      <c r="EX29" s="119">
        <v>3.55</v>
      </c>
      <c r="EY29" s="151">
        <f t="shared" si="74"/>
        <v>-1.2210000000000001</v>
      </c>
      <c r="FA29" s="28">
        <v>20</v>
      </c>
      <c r="FB29" s="28" t="s">
        <v>120</v>
      </c>
      <c r="FC29" s="70" t="s">
        <v>40</v>
      </c>
      <c r="FD29" s="67">
        <v>118</v>
      </c>
      <c r="FE29" s="67">
        <v>118</v>
      </c>
      <c r="FF29" s="44">
        <f t="shared" si="75"/>
        <v>0</v>
      </c>
      <c r="FG29" s="28">
        <v>72</v>
      </c>
      <c r="FH29" s="28">
        <v>72</v>
      </c>
      <c r="FI29" s="44">
        <f t="shared" si="76"/>
        <v>0</v>
      </c>
      <c r="FJ29" s="67">
        <v>60</v>
      </c>
      <c r="FK29" s="67">
        <v>62</v>
      </c>
      <c r="FL29" s="44">
        <f t="shared" si="77"/>
        <v>2</v>
      </c>
      <c r="FM29" s="28">
        <v>9</v>
      </c>
      <c r="FN29" s="28">
        <v>7</v>
      </c>
      <c r="FO29" s="44">
        <f t="shared" si="78"/>
        <v>-2</v>
      </c>
      <c r="FP29" s="127">
        <f t="shared" si="79"/>
        <v>95.8</v>
      </c>
      <c r="FQ29" s="452">
        <v>4</v>
      </c>
      <c r="FR29" s="45">
        <f t="shared" si="13"/>
        <v>589</v>
      </c>
      <c r="FS29" s="45">
        <f t="shared" si="14"/>
        <v>590</v>
      </c>
      <c r="FT29" s="44">
        <f t="shared" si="15"/>
        <v>1</v>
      </c>
      <c r="FU29" s="127">
        <f t="shared" si="80"/>
        <v>10</v>
      </c>
      <c r="FV29" s="127">
        <f t="shared" si="81"/>
        <v>9.9</v>
      </c>
      <c r="FW29" s="127">
        <f t="shared" si="16"/>
        <v>-9.9999999999999645E-2</v>
      </c>
      <c r="FX29" s="153"/>
      <c r="FY29" s="28">
        <v>20</v>
      </c>
      <c r="FZ29" s="28" t="s">
        <v>120</v>
      </c>
      <c r="GA29" s="70" t="s">
        <v>40</v>
      </c>
      <c r="GB29" s="383">
        <f>GE29+GF29+GG29</f>
        <v>120383.7</v>
      </c>
      <c r="GC29" s="381">
        <f t="shared" si="17"/>
        <v>15048</v>
      </c>
      <c r="GD29" s="453">
        <v>1</v>
      </c>
      <c r="GE29" s="342">
        <v>111759.5</v>
      </c>
      <c r="GF29" s="81">
        <v>8354.2000000000007</v>
      </c>
      <c r="GG29" s="342">
        <v>270</v>
      </c>
      <c r="GH29" s="342">
        <v>60</v>
      </c>
      <c r="GI29" s="343"/>
      <c r="GJ29" s="127">
        <f t="shared" si="83"/>
        <v>99.8</v>
      </c>
      <c r="GK29" s="345">
        <v>113800.2</v>
      </c>
      <c r="GL29" s="342">
        <v>100350.5</v>
      </c>
      <c r="GM29" s="343"/>
      <c r="GN29" s="342">
        <v>2510.5</v>
      </c>
      <c r="GO29" s="342"/>
      <c r="GP29" s="342">
        <v>3326.6</v>
      </c>
      <c r="GQ29" s="342"/>
      <c r="GR29" s="343">
        <v>45.5</v>
      </c>
      <c r="GS29" s="454">
        <f t="shared" si="18"/>
        <v>1080</v>
      </c>
      <c r="GT29" s="455">
        <v>17</v>
      </c>
      <c r="GU29" s="456">
        <f t="shared" si="19"/>
        <v>2832</v>
      </c>
      <c r="GV29" s="455">
        <v>13</v>
      </c>
      <c r="GW29" s="426"/>
    </row>
    <row r="30" spans="1:205" s="20" customFormat="1" ht="18" customHeight="1" x14ac:dyDescent="0.2">
      <c r="A30" s="59"/>
      <c r="B30" s="59" t="s">
        <v>364</v>
      </c>
      <c r="C30" s="106" t="s">
        <v>41</v>
      </c>
      <c r="D30" s="280">
        <f>SUM(D10:D29)</f>
        <v>317</v>
      </c>
      <c r="E30" s="280">
        <f t="shared" ref="E30:F30" si="86">SUM(E10:E29)</f>
        <v>50</v>
      </c>
      <c r="F30" s="280">
        <f t="shared" si="86"/>
        <v>267</v>
      </c>
      <c r="G30" s="280">
        <f t="shared" ref="G30:M30" si="87">SUM(G10:G29)</f>
        <v>318</v>
      </c>
      <c r="H30" s="280">
        <f t="shared" si="87"/>
        <v>51</v>
      </c>
      <c r="I30" s="280">
        <f t="shared" si="87"/>
        <v>267</v>
      </c>
      <c r="J30" s="280">
        <f t="shared" si="87"/>
        <v>266</v>
      </c>
      <c r="K30" s="280">
        <f t="shared" si="87"/>
        <v>265</v>
      </c>
      <c r="L30" s="280">
        <f t="shared" si="87"/>
        <v>3</v>
      </c>
      <c r="M30" s="280">
        <f t="shared" si="87"/>
        <v>4</v>
      </c>
      <c r="N30" s="280">
        <f>M30-L30</f>
        <v>1</v>
      </c>
      <c r="O30" s="280">
        <f t="shared" ref="O30:P30" si="88">SUM(O10:O29)</f>
        <v>0</v>
      </c>
      <c r="P30" s="280">
        <f t="shared" si="88"/>
        <v>0</v>
      </c>
      <c r="Q30" s="280">
        <f t="shared" si="23"/>
        <v>0</v>
      </c>
      <c r="R30" s="457">
        <f t="shared" si="24"/>
        <v>0.9</v>
      </c>
      <c r="S30" s="457">
        <f t="shared" si="25"/>
        <v>1.3</v>
      </c>
      <c r="T30" s="280">
        <f t="shared" ref="T30:U30" si="89">SUM(T10:T29)</f>
        <v>14</v>
      </c>
      <c r="U30" s="280">
        <f t="shared" si="89"/>
        <v>15</v>
      </c>
      <c r="V30" s="280">
        <f t="shared" ref="V30:W30" si="90">SUM(V10:V29)</f>
        <v>81</v>
      </c>
      <c r="W30" s="280">
        <f t="shared" si="90"/>
        <v>80</v>
      </c>
      <c r="X30" s="280">
        <f t="shared" si="26"/>
        <v>-1</v>
      </c>
      <c r="Y30" s="280">
        <f t="shared" ref="Y30:Z30" si="91">SUM(Y10:Y29)</f>
        <v>313</v>
      </c>
      <c r="Z30" s="280">
        <f t="shared" si="91"/>
        <v>314</v>
      </c>
      <c r="AA30" s="280">
        <f t="shared" si="27"/>
        <v>1</v>
      </c>
      <c r="AB30" s="280">
        <f t="shared" ref="AB30:AF30" si="92">SUM(AB10:AB29)</f>
        <v>249</v>
      </c>
      <c r="AC30" s="280">
        <f t="shared" si="92"/>
        <v>250</v>
      </c>
      <c r="AD30" s="280">
        <f t="shared" si="28"/>
        <v>1</v>
      </c>
      <c r="AE30" s="280">
        <f t="shared" si="92"/>
        <v>234</v>
      </c>
      <c r="AF30" s="280">
        <f t="shared" si="92"/>
        <v>236</v>
      </c>
      <c r="AG30" s="280">
        <f t="shared" ref="AG30" si="93">AF30-AE30</f>
        <v>2</v>
      </c>
      <c r="AH30" s="280">
        <f t="shared" ref="AH30:AI30" si="94">SUM(AH10:AH29)</f>
        <v>200</v>
      </c>
      <c r="AI30" s="280">
        <f t="shared" si="94"/>
        <v>190</v>
      </c>
      <c r="AJ30" s="280">
        <f t="shared" si="30"/>
        <v>-10</v>
      </c>
      <c r="AK30" s="21"/>
      <c r="AL30" s="59"/>
      <c r="AM30" s="59" t="s">
        <v>364</v>
      </c>
      <c r="AN30" s="106" t="s">
        <v>41</v>
      </c>
      <c r="AO30" s="280">
        <f>SUM(AO10:AO29)</f>
        <v>286</v>
      </c>
      <c r="AP30" s="280">
        <f>SUM(AP10:AP29)</f>
        <v>289</v>
      </c>
      <c r="AQ30" s="280">
        <f t="shared" si="31"/>
        <v>3</v>
      </c>
      <c r="AR30" s="280">
        <f t="shared" ref="AR30:AS30" si="95">SUM(AR10:AR29)</f>
        <v>254</v>
      </c>
      <c r="AS30" s="280">
        <f t="shared" si="95"/>
        <v>257</v>
      </c>
      <c r="AT30" s="280">
        <f t="shared" si="32"/>
        <v>3</v>
      </c>
      <c r="AU30" s="457">
        <f t="shared" si="0"/>
        <v>90.2</v>
      </c>
      <c r="AV30" s="457">
        <f t="shared" si="1"/>
        <v>90.9</v>
      </c>
      <c r="AW30" s="280">
        <f t="shared" ref="AW30" si="96">SUM(AW10:AW29)</f>
        <v>192</v>
      </c>
      <c r="AX30" s="458">
        <f>SUM(AX10:AX29)</f>
        <v>198</v>
      </c>
      <c r="AY30" s="280">
        <f t="shared" si="33"/>
        <v>6</v>
      </c>
      <c r="AZ30" s="280">
        <f t="shared" ref="AZ30:BA30" si="97">SUM(AZ10:AZ29)</f>
        <v>22</v>
      </c>
      <c r="BA30" s="280">
        <f t="shared" si="97"/>
        <v>22</v>
      </c>
      <c r="BB30" s="280">
        <f t="shared" si="34"/>
        <v>0</v>
      </c>
      <c r="BC30" s="280">
        <f>SUM(BC10:BC29)</f>
        <v>21</v>
      </c>
      <c r="BD30" s="280">
        <f>SUM(BD10:BD29)</f>
        <v>22</v>
      </c>
      <c r="BE30" s="280">
        <f t="shared" si="35"/>
        <v>1</v>
      </c>
      <c r="BF30" s="459">
        <f>SUM(BF10:BF29)</f>
        <v>1640.6780000000003</v>
      </c>
      <c r="BG30" s="459">
        <f>SUM(BG10:BG29)</f>
        <v>1704.7569999999998</v>
      </c>
      <c r="BH30" s="459">
        <f t="shared" si="36"/>
        <v>64.078999999999496</v>
      </c>
      <c r="BI30" s="459">
        <f t="shared" ref="BI30:BJ30" si="98">SUM(BI10:BI29)</f>
        <v>1596.3540000000003</v>
      </c>
      <c r="BJ30" s="459">
        <f t="shared" si="98"/>
        <v>1703.846</v>
      </c>
      <c r="BK30" s="459">
        <f t="shared" si="37"/>
        <v>107.49199999999973</v>
      </c>
      <c r="BL30" s="21"/>
      <c r="BM30" s="59"/>
      <c r="BN30" s="59" t="s">
        <v>0</v>
      </c>
      <c r="BO30" s="106" t="s">
        <v>41</v>
      </c>
      <c r="BP30" s="457">
        <f>SUM(BP10:BP29)</f>
        <v>1052.0999999999999</v>
      </c>
      <c r="BQ30" s="457">
        <f t="shared" ref="BQ30:BT30" si="99">SUM(BQ10:BQ29)</f>
        <v>770.5</v>
      </c>
      <c r="BR30" s="457">
        <f t="shared" si="99"/>
        <v>281.59999999999997</v>
      </c>
      <c r="BS30" s="457">
        <f t="shared" si="99"/>
        <v>1043.4000000000001</v>
      </c>
      <c r="BT30" s="457">
        <f t="shared" si="99"/>
        <v>762.89999999999986</v>
      </c>
      <c r="BU30" s="457">
        <f>SUM(BU10:BU29)</f>
        <v>280.5</v>
      </c>
      <c r="BV30" s="460">
        <f t="shared" si="2"/>
        <v>3.32</v>
      </c>
      <c r="BW30" s="460">
        <f t="shared" si="40"/>
        <v>15.41</v>
      </c>
      <c r="BX30" s="460">
        <f t="shared" si="3"/>
        <v>1.05</v>
      </c>
      <c r="BY30" s="460">
        <f t="shared" si="4"/>
        <v>3.28</v>
      </c>
      <c r="BZ30" s="460">
        <f t="shared" si="41"/>
        <v>14.96</v>
      </c>
      <c r="CA30" s="460">
        <f t="shared" si="5"/>
        <v>1.05</v>
      </c>
      <c r="CB30" s="460">
        <f t="shared" si="42"/>
        <v>-4.0000000000000036E-2</v>
      </c>
      <c r="CC30" s="460">
        <f t="shared" si="43"/>
        <v>-0.44999999999999929</v>
      </c>
      <c r="CD30" s="460">
        <f t="shared" si="44"/>
        <v>0</v>
      </c>
      <c r="CF30" s="59"/>
      <c r="CG30" s="59" t="s">
        <v>364</v>
      </c>
      <c r="CH30" s="106" t="s">
        <v>41</v>
      </c>
      <c r="CI30" s="459">
        <f>SUM(CI10:CI29)</f>
        <v>3428.8249999999994</v>
      </c>
      <c r="CJ30" s="459">
        <f>SUM(CJ10:CJ29)</f>
        <v>3417.6720000000009</v>
      </c>
      <c r="CK30" s="459">
        <f t="shared" si="47"/>
        <v>-11.152999999998428</v>
      </c>
      <c r="CL30" s="459">
        <f>SUM(CL10:CL29)</f>
        <v>1248.1019999999999</v>
      </c>
      <c r="CM30" s="459">
        <f>SUM(CM10:CM29)</f>
        <v>1255.2260000000001</v>
      </c>
      <c r="CN30" s="459">
        <f t="shared" si="48"/>
        <v>7.124000000000251</v>
      </c>
      <c r="CO30" s="459">
        <f>SUM(CO10:CO29)</f>
        <v>2180.7230000000004</v>
      </c>
      <c r="CP30" s="459">
        <f>SUM(CP10:CP29)</f>
        <v>2162.4460000000004</v>
      </c>
      <c r="CQ30" s="459">
        <f t="shared" si="49"/>
        <v>-18.277000000000044</v>
      </c>
      <c r="CR30" s="459">
        <f>SUM(CR10:CR29)</f>
        <v>101.53800000000001</v>
      </c>
      <c r="CS30" s="459">
        <f>SUM(CS10:CS29)</f>
        <v>84.722000000000008</v>
      </c>
      <c r="CT30" s="459">
        <f t="shared" si="52"/>
        <v>-16.816000000000003</v>
      </c>
      <c r="CU30" s="459">
        <f>SUM(CU10:CU29)</f>
        <v>51.571999999999996</v>
      </c>
      <c r="CV30" s="459">
        <f>SUM(CV10:CV29)</f>
        <v>46.525999999999996</v>
      </c>
      <c r="CW30" s="459">
        <f t="shared" si="53"/>
        <v>-5.0459999999999994</v>
      </c>
      <c r="CX30" s="459">
        <f>SUM(CX10:CX29)</f>
        <v>49.966000000000001</v>
      </c>
      <c r="CY30" s="459">
        <f>SUM(CY10:CY29)</f>
        <v>38.195999999999991</v>
      </c>
      <c r="CZ30" s="459">
        <f t="shared" si="54"/>
        <v>-11.77000000000001</v>
      </c>
      <c r="DA30" s="461">
        <f t="shared" si="6"/>
        <v>97</v>
      </c>
      <c r="DB30" s="461">
        <f t="shared" si="7"/>
        <v>81</v>
      </c>
      <c r="DC30" s="461">
        <f t="shared" si="55"/>
        <v>-16</v>
      </c>
      <c r="DD30" s="457">
        <f t="shared" si="8"/>
        <v>3.3</v>
      </c>
      <c r="DE30" s="457">
        <f t="shared" si="9"/>
        <v>3.3</v>
      </c>
      <c r="DF30" s="457">
        <f t="shared" si="56"/>
        <v>0</v>
      </c>
      <c r="DG30" s="44"/>
      <c r="DI30" s="59"/>
      <c r="DJ30" s="59" t="s">
        <v>364</v>
      </c>
      <c r="DK30" s="106" t="s">
        <v>41</v>
      </c>
      <c r="DL30" s="459">
        <f>SUM(DL10:DL29)</f>
        <v>268.62599999999998</v>
      </c>
      <c r="DM30" s="459">
        <f>SUM(DM10:DM29)</f>
        <v>267.01</v>
      </c>
      <c r="DN30" s="459">
        <f t="shared" si="57"/>
        <v>-1.6159999999999854</v>
      </c>
      <c r="DO30" s="459">
        <f>SUM(DO10:DO29)</f>
        <v>256.81700000000001</v>
      </c>
      <c r="DP30" s="459">
        <f>SUM(DP10:DP29)</f>
        <v>255.26300000000001</v>
      </c>
      <c r="DQ30" s="459">
        <f t="shared" si="58"/>
        <v>-1.554000000000002</v>
      </c>
      <c r="DR30" s="457">
        <f t="shared" si="10"/>
        <v>25.5</v>
      </c>
      <c r="DS30" s="457">
        <f t="shared" si="11"/>
        <v>25.6</v>
      </c>
      <c r="DT30" s="457">
        <f t="shared" si="59"/>
        <v>0.10000000000000142</v>
      </c>
      <c r="DU30" s="121"/>
      <c r="DV30" s="462">
        <f>SUM(DV10:DV29)</f>
        <v>3836.4739999999997</v>
      </c>
      <c r="DW30" s="462">
        <f>SUM(DW10:DW29)</f>
        <v>4291.1310000000003</v>
      </c>
      <c r="DX30" s="459">
        <f t="shared" si="12"/>
        <v>454.65700000000061</v>
      </c>
      <c r="DY30" s="459">
        <f>SUM(DY10:DY29)</f>
        <v>3372.8330000000005</v>
      </c>
      <c r="DZ30" s="459">
        <f>SUM(DZ10:DZ29)</f>
        <v>3800.5469999999991</v>
      </c>
      <c r="EA30" s="459">
        <f t="shared" si="60"/>
        <v>427.71399999999858</v>
      </c>
      <c r="EB30" s="459">
        <f t="shared" ref="EB30:EC30" si="100">SUM(EB10:EB29)</f>
        <v>1010.057</v>
      </c>
      <c r="EC30" s="459">
        <f t="shared" si="100"/>
        <v>1156.19</v>
      </c>
      <c r="ED30" s="459">
        <f t="shared" si="61"/>
        <v>146.13300000000004</v>
      </c>
      <c r="EE30" s="457">
        <f t="shared" si="62"/>
        <v>12.8</v>
      </c>
      <c r="EF30" s="457">
        <f t="shared" si="63"/>
        <v>12.8</v>
      </c>
      <c r="EG30" s="457">
        <f t="shared" si="64"/>
        <v>0</v>
      </c>
      <c r="EH30" s="463">
        <f>SUM(EH10:EH29)</f>
        <v>46238</v>
      </c>
      <c r="EI30" s="463">
        <f t="shared" ref="EI30" si="101">SUM(EI10:EI29)</f>
        <v>47607</v>
      </c>
      <c r="EJ30" s="463">
        <f t="shared" si="65"/>
        <v>1369</v>
      </c>
      <c r="EK30" s="459">
        <f>SUM(EK10:EK29)</f>
        <v>5838.5289999999995</v>
      </c>
      <c r="EL30" s="459">
        <f>SUM(EL10:EL29)</f>
        <v>6063.8150000000014</v>
      </c>
      <c r="EM30" s="459">
        <f t="shared" si="66"/>
        <v>225.28600000000188</v>
      </c>
      <c r="EN30" s="457">
        <f t="shared" si="67"/>
        <v>21.7</v>
      </c>
      <c r="EO30" s="457">
        <f t="shared" si="68"/>
        <v>22.7</v>
      </c>
      <c r="EP30" s="457">
        <f t="shared" si="69"/>
        <v>1</v>
      </c>
      <c r="EQ30" s="457">
        <f t="shared" si="70"/>
        <v>1.7</v>
      </c>
      <c r="ER30" s="457">
        <f t="shared" si="71"/>
        <v>1.8</v>
      </c>
      <c r="ES30" s="457">
        <f t="shared" si="72"/>
        <v>0.10000000000000009</v>
      </c>
      <c r="ET30" s="459">
        <f>SUM(ET10:ET29)</f>
        <v>387.26799999999997</v>
      </c>
      <c r="EU30" s="459">
        <f>SUM(EU10:EU29)</f>
        <v>404.67200000000003</v>
      </c>
      <c r="EV30" s="459">
        <f t="shared" si="73"/>
        <v>17.404000000000053</v>
      </c>
      <c r="EW30" s="459">
        <f>SUM(EW10:EW29)</f>
        <v>38.628999999999998</v>
      </c>
      <c r="EX30" s="459">
        <f>SUM(EX10:EX29)</f>
        <v>72.652000000000001</v>
      </c>
      <c r="EY30" s="459">
        <f t="shared" si="74"/>
        <v>34.023000000000003</v>
      </c>
      <c r="FA30" s="59"/>
      <c r="FB30" s="59" t="s">
        <v>364</v>
      </c>
      <c r="FC30" s="106" t="s">
        <v>41</v>
      </c>
      <c r="FD30" s="280">
        <f>SUM(FD10:FD29)</f>
        <v>1013</v>
      </c>
      <c r="FE30" s="280">
        <f>SUM(FE10:FE29)</f>
        <v>998</v>
      </c>
      <c r="FF30" s="280">
        <f t="shared" si="75"/>
        <v>-15</v>
      </c>
      <c r="FG30" s="280">
        <f>SUM(FG10:FG29)</f>
        <v>719</v>
      </c>
      <c r="FH30" s="280">
        <f>SUM(FH10:FH29)</f>
        <v>715</v>
      </c>
      <c r="FI30" s="280">
        <f t="shared" si="76"/>
        <v>-4</v>
      </c>
      <c r="FJ30" s="280">
        <f>SUM(FJ10:FJ29)</f>
        <v>381</v>
      </c>
      <c r="FK30" s="280">
        <f>SUM(FK10:FK29)</f>
        <v>382</v>
      </c>
      <c r="FL30" s="280">
        <f t="shared" si="77"/>
        <v>1</v>
      </c>
      <c r="FM30" s="280">
        <f>SUM(FM10:FM29)</f>
        <v>305</v>
      </c>
      <c r="FN30" s="280">
        <f>SUM(FN10:FN29)</f>
        <v>308</v>
      </c>
      <c r="FO30" s="280">
        <f t="shared" si="78"/>
        <v>3</v>
      </c>
      <c r="FP30" s="457">
        <f t="shared" si="79"/>
        <v>96.5</v>
      </c>
      <c r="FQ30" s="44"/>
      <c r="FR30" s="463">
        <f t="shared" si="13"/>
        <v>374</v>
      </c>
      <c r="FS30" s="463">
        <f t="shared" si="14"/>
        <v>373</v>
      </c>
      <c r="FT30" s="280">
        <f t="shared" si="15"/>
        <v>-1</v>
      </c>
      <c r="FU30" s="457">
        <f t="shared" si="80"/>
        <v>8.1</v>
      </c>
      <c r="FV30" s="457">
        <f t="shared" si="81"/>
        <v>8.5</v>
      </c>
      <c r="FW30" s="457">
        <f t="shared" si="16"/>
        <v>0.40000000000000036</v>
      </c>
      <c r="FX30" s="154"/>
      <c r="FY30" s="59"/>
      <c r="FZ30" s="59" t="s">
        <v>364</v>
      </c>
      <c r="GA30" s="106" t="s">
        <v>41</v>
      </c>
      <c r="GB30" s="383">
        <f t="shared" ref="GB30" si="102">SUM(GB10:GB29)</f>
        <v>933298.59999999986</v>
      </c>
      <c r="GC30" s="383">
        <f t="shared" si="17"/>
        <v>2935</v>
      </c>
      <c r="GD30" s="45"/>
      <c r="GE30" s="383">
        <f>SUM(GE10:GE29)</f>
        <v>794434.10000000009</v>
      </c>
      <c r="GF30" s="383">
        <f t="shared" ref="GF30:GI30" si="103">SUM(GF10:GF29)</f>
        <v>131234.20000000001</v>
      </c>
      <c r="GG30" s="383">
        <f t="shared" si="103"/>
        <v>7630.3</v>
      </c>
      <c r="GH30" s="383">
        <f t="shared" si="103"/>
        <v>1358</v>
      </c>
      <c r="GI30" s="383">
        <f t="shared" si="103"/>
        <v>345.8</v>
      </c>
      <c r="GJ30" s="457">
        <f t="shared" si="83"/>
        <v>99.2</v>
      </c>
      <c r="GK30" s="383">
        <f t="shared" ref="GK30:GR30" si="104">SUM(GK10:GK29)</f>
        <v>920086.60000000009</v>
      </c>
      <c r="GL30" s="383">
        <f t="shared" si="104"/>
        <v>756792</v>
      </c>
      <c r="GM30" s="383">
        <f t="shared" si="104"/>
        <v>2462</v>
      </c>
      <c r="GN30" s="383">
        <f t="shared" si="104"/>
        <v>21999.600000000006</v>
      </c>
      <c r="GO30" s="383">
        <f t="shared" si="104"/>
        <v>964.69999999999993</v>
      </c>
      <c r="GP30" s="383">
        <f t="shared" si="104"/>
        <v>22798.099999999995</v>
      </c>
      <c r="GQ30" s="383">
        <f t="shared" si="104"/>
        <v>1795.1</v>
      </c>
      <c r="GR30" s="383">
        <f t="shared" si="104"/>
        <v>744.1</v>
      </c>
      <c r="GS30" s="464">
        <f t="shared" si="18"/>
        <v>894</v>
      </c>
      <c r="GT30" s="121"/>
      <c r="GU30" s="465">
        <f t="shared" si="19"/>
        <v>3495</v>
      </c>
      <c r="GV30" s="121"/>
    </row>
    <row r="31" spans="1:205" s="22" customFormat="1" x14ac:dyDescent="0.2">
      <c r="A31" s="28">
        <v>1</v>
      </c>
      <c r="B31" s="28" t="s">
        <v>183</v>
      </c>
      <c r="C31" s="70" t="s">
        <v>132</v>
      </c>
      <c r="D31" s="44">
        <f t="shared" si="20"/>
        <v>1</v>
      </c>
      <c r="E31" s="28">
        <v>1</v>
      </c>
      <c r="F31" s="28"/>
      <c r="G31" s="44">
        <f t="shared" ref="G31:G32" si="105">H31+I31</f>
        <v>1</v>
      </c>
      <c r="H31" s="28">
        <v>1</v>
      </c>
      <c r="I31" s="28"/>
      <c r="J31" s="28">
        <v>1</v>
      </c>
      <c r="K31" s="28">
        <v>1</v>
      </c>
      <c r="L31" s="28">
        <v>1</v>
      </c>
      <c r="M31" s="28">
        <v>1</v>
      </c>
      <c r="N31" s="44">
        <f t="shared" si="22"/>
        <v>0</v>
      </c>
      <c r="O31" s="28"/>
      <c r="P31" s="28"/>
      <c r="Q31" s="44">
        <f t="shared" si="23"/>
        <v>0</v>
      </c>
      <c r="R31" s="127">
        <f t="shared" si="24"/>
        <v>100</v>
      </c>
      <c r="S31" s="127">
        <f t="shared" si="25"/>
        <v>100</v>
      </c>
      <c r="T31" s="28">
        <v>1</v>
      </c>
      <c r="U31" s="28">
        <v>1</v>
      </c>
      <c r="V31" s="68">
        <v>1</v>
      </c>
      <c r="W31" s="69">
        <v>1</v>
      </c>
      <c r="X31" s="44">
        <f t="shared" si="26"/>
        <v>0</v>
      </c>
      <c r="Y31" s="44">
        <v>1</v>
      </c>
      <c r="Z31" s="44">
        <v>1</v>
      </c>
      <c r="AA31" s="44">
        <f t="shared" si="27"/>
        <v>0</v>
      </c>
      <c r="AB31" s="28">
        <v>1</v>
      </c>
      <c r="AC31" s="28">
        <v>1</v>
      </c>
      <c r="AD31" s="44">
        <f t="shared" si="28"/>
        <v>0</v>
      </c>
      <c r="AE31" s="44">
        <v>1</v>
      </c>
      <c r="AF31" s="44">
        <v>1</v>
      </c>
      <c r="AG31" s="44">
        <f>AF31-AE31</f>
        <v>0</v>
      </c>
      <c r="AH31" s="69">
        <v>6</v>
      </c>
      <c r="AI31" s="69">
        <v>6</v>
      </c>
      <c r="AJ31" s="44">
        <f t="shared" si="30"/>
        <v>0</v>
      </c>
      <c r="AK31" s="24"/>
      <c r="AL31" s="28">
        <v>1</v>
      </c>
      <c r="AM31" s="28" t="s">
        <v>183</v>
      </c>
      <c r="AN31" s="70" t="s">
        <v>132</v>
      </c>
      <c r="AO31" s="141">
        <v>1</v>
      </c>
      <c r="AP31" s="141">
        <v>1</v>
      </c>
      <c r="AQ31" s="44">
        <f t="shared" si="31"/>
        <v>0</v>
      </c>
      <c r="AR31" s="45">
        <v>1</v>
      </c>
      <c r="AS31" s="45">
        <v>1</v>
      </c>
      <c r="AT31" s="44">
        <f t="shared" si="32"/>
        <v>0</v>
      </c>
      <c r="AU31" s="127">
        <f t="shared" si="0"/>
        <v>100</v>
      </c>
      <c r="AV31" s="127">
        <f t="shared" si="1"/>
        <v>100</v>
      </c>
      <c r="AW31" s="79">
        <v>1</v>
      </c>
      <c r="AX31" s="79">
        <v>1</v>
      </c>
      <c r="AY31" s="44">
        <f t="shared" si="33"/>
        <v>0</v>
      </c>
      <c r="AZ31" s="29">
        <v>1</v>
      </c>
      <c r="BA31" s="29">
        <v>1</v>
      </c>
      <c r="BB31" s="44">
        <f t="shared" si="34"/>
        <v>0</v>
      </c>
      <c r="BC31" s="29">
        <v>1</v>
      </c>
      <c r="BD31" s="29">
        <v>1</v>
      </c>
      <c r="BE31" s="44">
        <f t="shared" si="35"/>
        <v>0</v>
      </c>
      <c r="BF31" s="152">
        <v>497.80500000000001</v>
      </c>
      <c r="BG31" s="152">
        <v>514.60500000000002</v>
      </c>
      <c r="BH31" s="151">
        <f t="shared" si="36"/>
        <v>16.800000000000011</v>
      </c>
      <c r="BI31" s="152">
        <v>496.86799999999999</v>
      </c>
      <c r="BJ31" s="152">
        <v>513.66600000000005</v>
      </c>
      <c r="BK31" s="151">
        <f t="shared" si="37"/>
        <v>16.798000000000059</v>
      </c>
      <c r="BL31" s="24"/>
      <c r="BM31" s="24"/>
      <c r="BN31" s="24"/>
      <c r="BO31" s="32"/>
      <c r="BP31" s="33"/>
      <c r="BQ31" s="33"/>
      <c r="BR31" s="33"/>
      <c r="BS31" s="33"/>
      <c r="BT31" s="33"/>
      <c r="BU31" s="33"/>
      <c r="BV31" s="34"/>
      <c r="BW31" s="34"/>
      <c r="BX31" s="34"/>
      <c r="BY31" s="34"/>
      <c r="BZ31" s="34"/>
      <c r="CA31" s="34"/>
      <c r="CB31" s="34"/>
      <c r="CC31" s="34"/>
      <c r="CF31" s="28">
        <v>1</v>
      </c>
      <c r="CG31" s="28" t="s">
        <v>183</v>
      </c>
      <c r="CH31" s="70" t="s">
        <v>132</v>
      </c>
      <c r="CI31" s="151">
        <f t="shared" ref="CI31:CI32" si="106">CL31+CO31</f>
        <v>243.93600000000001</v>
      </c>
      <c r="CJ31" s="151">
        <f t="shared" ref="CJ31:CJ32" si="107">CM31+CP31</f>
        <v>244.03100000000001</v>
      </c>
      <c r="CK31" s="151">
        <f t="shared" si="47"/>
        <v>9.4999999999998863E-2</v>
      </c>
      <c r="CL31" s="119">
        <v>243.93600000000001</v>
      </c>
      <c r="CM31" s="119">
        <v>244.03100000000001</v>
      </c>
      <c r="CN31" s="151">
        <f t="shared" si="48"/>
        <v>9.4999999999998863E-2</v>
      </c>
      <c r="CO31" s="119"/>
      <c r="CP31" s="119"/>
      <c r="CQ31" s="151">
        <f t="shared" si="49"/>
        <v>0</v>
      </c>
      <c r="CR31" s="151">
        <f t="shared" ref="CR31:CR32" si="108">CU31+CX31</f>
        <v>3.3410000000000002</v>
      </c>
      <c r="CS31" s="151">
        <f t="shared" ref="CS31:CS32" si="109">CV31+CY31</f>
        <v>3.1670000000000003</v>
      </c>
      <c r="CT31" s="151">
        <f t="shared" si="52"/>
        <v>-0.17399999999999993</v>
      </c>
      <c r="CU31" s="119">
        <v>3.3410000000000002</v>
      </c>
      <c r="CV31" s="119">
        <v>3.1670000000000003</v>
      </c>
      <c r="CW31" s="151">
        <f t="shared" si="53"/>
        <v>-0.17399999999999993</v>
      </c>
      <c r="CX31" s="119"/>
      <c r="CY31" s="119"/>
      <c r="CZ31" s="151">
        <f t="shared" si="54"/>
        <v>0</v>
      </c>
      <c r="DA31" s="121"/>
      <c r="DB31" s="121"/>
      <c r="DC31" s="121"/>
      <c r="DD31" s="127"/>
      <c r="DE31" s="127"/>
      <c r="DF31" s="127"/>
      <c r="DG31" s="28"/>
      <c r="DI31" s="28">
        <v>1</v>
      </c>
      <c r="DJ31" s="28" t="s">
        <v>183</v>
      </c>
      <c r="DK31" s="70" t="s">
        <v>132</v>
      </c>
      <c r="DL31" s="119">
        <v>27.018000000000001</v>
      </c>
      <c r="DM31" s="119">
        <v>27.021000000000001</v>
      </c>
      <c r="DN31" s="151">
        <f t="shared" si="57"/>
        <v>3.0000000000001137E-3</v>
      </c>
      <c r="DO31" s="151">
        <v>26.172000000000001</v>
      </c>
      <c r="DP31" s="151">
        <v>26.507999999999999</v>
      </c>
      <c r="DQ31" s="151">
        <f t="shared" si="58"/>
        <v>0.33599999999999852</v>
      </c>
      <c r="DR31" s="127"/>
      <c r="DS31" s="127"/>
      <c r="DT31" s="127"/>
      <c r="DU31" s="341"/>
      <c r="DV31" s="277">
        <v>273.00400000000002</v>
      </c>
      <c r="DW31" s="277">
        <v>272.923</v>
      </c>
      <c r="DX31" s="151">
        <f t="shared" si="12"/>
        <v>-8.100000000001728E-2</v>
      </c>
      <c r="DY31" s="152">
        <v>267.57</v>
      </c>
      <c r="DZ31" s="152">
        <v>267.66800000000001</v>
      </c>
      <c r="EA31" s="151">
        <f t="shared" si="60"/>
        <v>9.8000000000013188E-2</v>
      </c>
      <c r="EB31" s="151">
        <v>211.071</v>
      </c>
      <c r="EC31" s="151">
        <v>286.30799999999999</v>
      </c>
      <c r="ED31" s="151">
        <f t="shared" si="61"/>
        <v>75.236999999999995</v>
      </c>
      <c r="EE31" s="127">
        <f t="shared" si="62"/>
        <v>9</v>
      </c>
      <c r="EF31" s="127">
        <f t="shared" si="63"/>
        <v>9</v>
      </c>
      <c r="EG31" s="127">
        <f t="shared" si="64"/>
        <v>0</v>
      </c>
      <c r="EH31" s="121">
        <v>1223</v>
      </c>
      <c r="EI31" s="121">
        <v>1028</v>
      </c>
      <c r="EJ31" s="45">
        <f t="shared" si="65"/>
        <v>-195</v>
      </c>
      <c r="EK31" s="119">
        <v>619.19500000000005</v>
      </c>
      <c r="EL31" s="119">
        <v>642.90600000000006</v>
      </c>
      <c r="EM31" s="151">
        <f t="shared" si="66"/>
        <v>23.711000000000013</v>
      </c>
      <c r="EN31" s="127">
        <f t="shared" si="67"/>
        <v>22.9</v>
      </c>
      <c r="EO31" s="127">
        <f t="shared" si="68"/>
        <v>23.8</v>
      </c>
      <c r="EP31" s="127">
        <f t="shared" si="69"/>
        <v>0.90000000000000213</v>
      </c>
      <c r="EQ31" s="127">
        <f t="shared" si="70"/>
        <v>2.5</v>
      </c>
      <c r="ER31" s="127">
        <f t="shared" si="71"/>
        <v>2.6</v>
      </c>
      <c r="ES31" s="127">
        <f t="shared" si="72"/>
        <v>0.10000000000000009</v>
      </c>
      <c r="ET31" s="119">
        <v>10.612</v>
      </c>
      <c r="EU31" s="119">
        <v>9.6780000000000008</v>
      </c>
      <c r="EV31" s="151">
        <f t="shared" si="73"/>
        <v>-0.93399999999999928</v>
      </c>
      <c r="EW31" s="119">
        <v>4.4219999999999997</v>
      </c>
      <c r="EX31" s="119">
        <v>8.7999999999999995E-2</v>
      </c>
      <c r="EY31" s="151">
        <f t="shared" si="74"/>
        <v>-4.3339999999999996</v>
      </c>
      <c r="FA31" s="28">
        <v>1</v>
      </c>
      <c r="FB31" s="28" t="s">
        <v>183</v>
      </c>
      <c r="FC31" s="70" t="s">
        <v>132</v>
      </c>
      <c r="FD31" s="67">
        <v>90</v>
      </c>
      <c r="FE31" s="67">
        <v>80</v>
      </c>
      <c r="FF31" s="44">
        <f t="shared" si="75"/>
        <v>-10</v>
      </c>
      <c r="FG31" s="67">
        <v>38</v>
      </c>
      <c r="FH31" s="67">
        <v>38</v>
      </c>
      <c r="FI31" s="44">
        <f t="shared" si="76"/>
        <v>0</v>
      </c>
      <c r="FJ31" s="67">
        <v>32</v>
      </c>
      <c r="FK31" s="67">
        <v>32</v>
      </c>
      <c r="FL31" s="44">
        <f t="shared" si="77"/>
        <v>0</v>
      </c>
      <c r="FM31" s="67">
        <v>6</v>
      </c>
      <c r="FN31" s="67">
        <v>6</v>
      </c>
      <c r="FO31" s="44">
        <f t="shared" si="78"/>
        <v>0</v>
      </c>
      <c r="FP31" s="127">
        <f t="shared" si="79"/>
        <v>100</v>
      </c>
      <c r="FQ31" s="28"/>
      <c r="FR31" s="45">
        <f t="shared" si="13"/>
        <v>711</v>
      </c>
      <c r="FS31" s="45">
        <f t="shared" si="14"/>
        <v>711</v>
      </c>
      <c r="FT31" s="44">
        <f t="shared" si="15"/>
        <v>0</v>
      </c>
      <c r="FU31" s="127">
        <f t="shared" si="80"/>
        <v>16.3</v>
      </c>
      <c r="FV31" s="127">
        <f t="shared" si="81"/>
        <v>16.899999999999999</v>
      </c>
      <c r="FW31" s="127">
        <f t="shared" si="16"/>
        <v>0.59999999999999787</v>
      </c>
      <c r="FX31" s="153"/>
      <c r="FY31" s="28">
        <v>1</v>
      </c>
      <c r="FZ31" s="28" t="s">
        <v>183</v>
      </c>
      <c r="GA31" s="70" t="s">
        <v>132</v>
      </c>
      <c r="GB31" s="383">
        <f t="shared" si="82"/>
        <v>52634.799999999996</v>
      </c>
      <c r="GC31" s="381">
        <f t="shared" si="17"/>
        <v>52635</v>
      </c>
      <c r="GD31" s="29"/>
      <c r="GE31" s="342">
        <v>51335.6</v>
      </c>
      <c r="GF31" s="342"/>
      <c r="GG31" s="342">
        <v>1299.2</v>
      </c>
      <c r="GH31" s="342"/>
      <c r="GI31" s="342">
        <v>56.7</v>
      </c>
      <c r="GJ31" s="127">
        <f t="shared" si="83"/>
        <v>97.5</v>
      </c>
      <c r="GK31" s="345">
        <v>51522</v>
      </c>
      <c r="GL31" s="342">
        <v>45562</v>
      </c>
      <c r="GM31" s="343"/>
      <c r="GN31" s="342">
        <v>561.29999999999995</v>
      </c>
      <c r="GO31" s="342">
        <v>346.3</v>
      </c>
      <c r="GP31" s="342">
        <v>1168.2</v>
      </c>
      <c r="GQ31" s="342">
        <v>1801</v>
      </c>
      <c r="GR31" s="342"/>
      <c r="GS31" s="454"/>
      <c r="GT31" s="341"/>
      <c r="GU31" s="456">
        <f t="shared" si="19"/>
        <v>1948</v>
      </c>
      <c r="GV31" s="341"/>
    </row>
    <row r="32" spans="1:205" s="22" customFormat="1" ht="14.25" customHeight="1" x14ac:dyDescent="0.25">
      <c r="A32" s="28">
        <v>2</v>
      </c>
      <c r="B32" s="28" t="s">
        <v>184</v>
      </c>
      <c r="C32" s="70" t="s">
        <v>42</v>
      </c>
      <c r="D32" s="44">
        <f t="shared" si="20"/>
        <v>1</v>
      </c>
      <c r="E32" s="28">
        <v>1</v>
      </c>
      <c r="F32" s="28"/>
      <c r="G32" s="44">
        <f t="shared" si="105"/>
        <v>1</v>
      </c>
      <c r="H32" s="28">
        <v>1</v>
      </c>
      <c r="I32" s="28"/>
      <c r="J32" s="28">
        <v>1</v>
      </c>
      <c r="K32" s="28">
        <v>1</v>
      </c>
      <c r="L32" s="28"/>
      <c r="M32" s="28"/>
      <c r="N32" s="44">
        <f t="shared" si="22"/>
        <v>0</v>
      </c>
      <c r="O32" s="28"/>
      <c r="P32" s="28"/>
      <c r="Q32" s="44">
        <f t="shared" si="23"/>
        <v>0</v>
      </c>
      <c r="R32" s="127">
        <f t="shared" si="24"/>
        <v>0</v>
      </c>
      <c r="S32" s="127">
        <f t="shared" si="25"/>
        <v>0</v>
      </c>
      <c r="T32" s="28"/>
      <c r="U32" s="28"/>
      <c r="V32" s="69">
        <v>1</v>
      </c>
      <c r="W32" s="69">
        <v>1</v>
      </c>
      <c r="X32" s="44">
        <f t="shared" si="26"/>
        <v>0</v>
      </c>
      <c r="Y32" s="44">
        <v>1</v>
      </c>
      <c r="Z32" s="44">
        <v>1</v>
      </c>
      <c r="AA32" s="44">
        <f t="shared" si="27"/>
        <v>0</v>
      </c>
      <c r="AB32" s="28">
        <v>1</v>
      </c>
      <c r="AC32" s="28">
        <v>1</v>
      </c>
      <c r="AD32" s="44">
        <f t="shared" si="28"/>
        <v>0</v>
      </c>
      <c r="AE32" s="44">
        <v>1</v>
      </c>
      <c r="AF32" s="44">
        <v>1</v>
      </c>
      <c r="AG32" s="44">
        <f>AF32-AE32</f>
        <v>0</v>
      </c>
      <c r="AH32" s="69">
        <v>16</v>
      </c>
      <c r="AI32" s="69">
        <v>16</v>
      </c>
      <c r="AJ32" s="44">
        <f t="shared" si="30"/>
        <v>0</v>
      </c>
      <c r="AK32" s="24"/>
      <c r="AL32" s="28">
        <v>2</v>
      </c>
      <c r="AM32" s="28" t="s">
        <v>184</v>
      </c>
      <c r="AN32" s="70" t="s">
        <v>42</v>
      </c>
      <c r="AO32" s="141">
        <v>1</v>
      </c>
      <c r="AP32" s="141">
        <v>1</v>
      </c>
      <c r="AQ32" s="44">
        <f t="shared" si="31"/>
        <v>0</v>
      </c>
      <c r="AR32" s="45">
        <v>1</v>
      </c>
      <c r="AS32" s="45">
        <v>1</v>
      </c>
      <c r="AT32" s="44">
        <f t="shared" si="32"/>
        <v>0</v>
      </c>
      <c r="AU32" s="127">
        <f t="shared" si="0"/>
        <v>100</v>
      </c>
      <c r="AV32" s="127">
        <f t="shared" si="1"/>
        <v>100</v>
      </c>
      <c r="AW32" s="79">
        <v>1</v>
      </c>
      <c r="AX32" s="79">
        <v>1</v>
      </c>
      <c r="AY32" s="44">
        <f t="shared" si="33"/>
        <v>0</v>
      </c>
      <c r="AZ32" s="29">
        <v>1</v>
      </c>
      <c r="BA32" s="29">
        <v>1</v>
      </c>
      <c r="BB32" s="44">
        <f t="shared" si="34"/>
        <v>0</v>
      </c>
      <c r="BC32" s="29">
        <v>1</v>
      </c>
      <c r="BD32" s="29">
        <v>1</v>
      </c>
      <c r="BE32" s="44">
        <f t="shared" si="35"/>
        <v>0</v>
      </c>
      <c r="BF32" s="152">
        <v>2153.7559999999999</v>
      </c>
      <c r="BG32" s="152">
        <v>2267.9169999999999</v>
      </c>
      <c r="BH32" s="151">
        <f t="shared" si="36"/>
        <v>114.16100000000006</v>
      </c>
      <c r="BI32" s="152">
        <v>2153.7559999999999</v>
      </c>
      <c r="BJ32" s="152">
        <v>2260.5</v>
      </c>
      <c r="BK32" s="151">
        <f t="shared" si="37"/>
        <v>106.74400000000014</v>
      </c>
      <c r="BL32" s="24"/>
      <c r="BM32" s="117"/>
      <c r="BS32" s="82"/>
      <c r="BV32" s="37"/>
      <c r="BW32" s="37"/>
      <c r="BX32" s="37"/>
      <c r="BY32" s="37"/>
      <c r="BZ32" s="37"/>
      <c r="CA32" s="37"/>
      <c r="CB32" s="37"/>
      <c r="CC32" s="339"/>
      <c r="CD32" s="340"/>
      <c r="CF32" s="28">
        <v>2</v>
      </c>
      <c r="CG32" s="28" t="s">
        <v>184</v>
      </c>
      <c r="CH32" s="70" t="s">
        <v>42</v>
      </c>
      <c r="CI32" s="151">
        <f t="shared" si="106"/>
        <v>1224.9490000000001</v>
      </c>
      <c r="CJ32" s="151">
        <f t="shared" si="107"/>
        <v>1233.9459999999999</v>
      </c>
      <c r="CK32" s="151">
        <f t="shared" si="47"/>
        <v>8.9969999999998436</v>
      </c>
      <c r="CL32" s="119">
        <v>1224.9490000000001</v>
      </c>
      <c r="CM32" s="119">
        <v>1233.9459999999999</v>
      </c>
      <c r="CN32" s="151">
        <f t="shared" si="48"/>
        <v>8.9969999999998436</v>
      </c>
      <c r="CO32" s="119"/>
      <c r="CP32" s="119"/>
      <c r="CQ32" s="151">
        <f t="shared" si="49"/>
        <v>0</v>
      </c>
      <c r="CR32" s="151">
        <f t="shared" si="108"/>
        <v>18.73</v>
      </c>
      <c r="CS32" s="151">
        <f t="shared" si="109"/>
        <v>14.882999999999999</v>
      </c>
      <c r="CT32" s="151">
        <f t="shared" si="52"/>
        <v>-3.8470000000000013</v>
      </c>
      <c r="CU32" s="119">
        <v>18.73</v>
      </c>
      <c r="CV32" s="119">
        <v>14.882999999999999</v>
      </c>
      <c r="CW32" s="151">
        <f t="shared" si="53"/>
        <v>-3.8470000000000013</v>
      </c>
      <c r="CX32" s="119"/>
      <c r="CY32" s="119"/>
      <c r="CZ32" s="151">
        <f t="shared" si="54"/>
        <v>0</v>
      </c>
      <c r="DA32" s="121"/>
      <c r="DB32" s="121"/>
      <c r="DC32" s="121"/>
      <c r="DD32" s="127"/>
      <c r="DE32" s="127"/>
      <c r="DF32" s="127"/>
      <c r="DG32" s="28"/>
      <c r="DI32" s="28">
        <v>2</v>
      </c>
      <c r="DJ32" s="28" t="s">
        <v>184</v>
      </c>
      <c r="DK32" s="70" t="s">
        <v>42</v>
      </c>
      <c r="DL32" s="119">
        <v>29.116</v>
      </c>
      <c r="DM32" s="119">
        <v>30.172000000000001</v>
      </c>
      <c r="DN32" s="151">
        <f t="shared" si="57"/>
        <v>1.0560000000000009</v>
      </c>
      <c r="DO32" s="151">
        <v>26.181000000000001</v>
      </c>
      <c r="DP32" s="151">
        <v>28.158000000000001</v>
      </c>
      <c r="DQ32" s="151">
        <f t="shared" si="58"/>
        <v>1.9770000000000003</v>
      </c>
      <c r="DR32" s="127"/>
      <c r="DS32" s="127"/>
      <c r="DT32" s="127"/>
      <c r="DU32" s="341"/>
      <c r="DV32" s="277">
        <v>226.04599999999999</v>
      </c>
      <c r="DW32" s="277">
        <v>245.07900000000001</v>
      </c>
      <c r="DX32" s="151">
        <f t="shared" si="12"/>
        <v>19.033000000000015</v>
      </c>
      <c r="DY32" s="152">
        <v>207.875</v>
      </c>
      <c r="DZ32" s="152">
        <v>222.803</v>
      </c>
      <c r="EA32" s="151">
        <f t="shared" si="60"/>
        <v>14.927999999999997</v>
      </c>
      <c r="EB32" s="151">
        <v>670.39700000000005</v>
      </c>
      <c r="EC32" s="151">
        <v>716.36199999999997</v>
      </c>
      <c r="ED32" s="151">
        <f t="shared" si="61"/>
        <v>45.964999999999918</v>
      </c>
      <c r="EE32" s="127">
        <f t="shared" si="62"/>
        <v>42.1</v>
      </c>
      <c r="EF32" s="127">
        <f t="shared" si="63"/>
        <v>40.9</v>
      </c>
      <c r="EG32" s="127">
        <f t="shared" si="64"/>
        <v>-1.2000000000000028</v>
      </c>
      <c r="EH32" s="121">
        <v>1890</v>
      </c>
      <c r="EI32" s="121">
        <v>2693</v>
      </c>
      <c r="EJ32" s="45">
        <f t="shared" si="65"/>
        <v>803</v>
      </c>
      <c r="EK32" s="119">
        <v>735.97299999999996</v>
      </c>
      <c r="EL32" s="119">
        <v>757.72</v>
      </c>
      <c r="EM32" s="151">
        <f t="shared" si="66"/>
        <v>21.747000000000071</v>
      </c>
      <c r="EN32" s="127">
        <f t="shared" si="67"/>
        <v>25.3</v>
      </c>
      <c r="EO32" s="127">
        <f t="shared" si="68"/>
        <v>25.1</v>
      </c>
      <c r="EP32" s="127">
        <f t="shared" si="69"/>
        <v>-0.19999999999999929</v>
      </c>
      <c r="EQ32" s="127">
        <f t="shared" si="70"/>
        <v>0.6</v>
      </c>
      <c r="ER32" s="127">
        <f t="shared" si="71"/>
        <v>0.6</v>
      </c>
      <c r="ES32" s="127">
        <f t="shared" si="72"/>
        <v>0</v>
      </c>
      <c r="ET32" s="119">
        <v>90.397000000000006</v>
      </c>
      <c r="EU32" s="119">
        <v>93.656000000000006</v>
      </c>
      <c r="EV32" s="151">
        <f t="shared" si="73"/>
        <v>3.2590000000000003</v>
      </c>
      <c r="EW32" s="119">
        <v>22.702999999999999</v>
      </c>
      <c r="EX32" s="119">
        <v>27.995999999999999</v>
      </c>
      <c r="EY32" s="151">
        <f t="shared" si="74"/>
        <v>5.2929999999999993</v>
      </c>
      <c r="FA32" s="28">
        <v>2</v>
      </c>
      <c r="FB32" s="28" t="s">
        <v>184</v>
      </c>
      <c r="FC32" s="70" t="s">
        <v>42</v>
      </c>
      <c r="FD32" s="67">
        <v>155</v>
      </c>
      <c r="FE32" s="67">
        <v>146</v>
      </c>
      <c r="FF32" s="44">
        <f t="shared" si="75"/>
        <v>-9</v>
      </c>
      <c r="FG32" s="67">
        <v>106</v>
      </c>
      <c r="FH32" s="67">
        <v>98</v>
      </c>
      <c r="FI32" s="44">
        <f t="shared" si="76"/>
        <v>-8</v>
      </c>
      <c r="FJ32" s="67">
        <v>96</v>
      </c>
      <c r="FK32" s="67">
        <v>90</v>
      </c>
      <c r="FL32" s="44">
        <f t="shared" si="77"/>
        <v>-6</v>
      </c>
      <c r="FM32" s="67">
        <v>10</v>
      </c>
      <c r="FN32" s="67">
        <v>8</v>
      </c>
      <c r="FO32" s="44">
        <f t="shared" si="78"/>
        <v>-2</v>
      </c>
      <c r="FP32" s="127">
        <f t="shared" si="79"/>
        <v>100</v>
      </c>
      <c r="FQ32" s="28"/>
      <c r="FR32" s="45">
        <f t="shared" si="13"/>
        <v>275</v>
      </c>
      <c r="FS32" s="45">
        <f t="shared" si="14"/>
        <v>308</v>
      </c>
      <c r="FT32" s="44">
        <f t="shared" si="15"/>
        <v>33</v>
      </c>
      <c r="FU32" s="127">
        <f t="shared" si="80"/>
        <v>6.9</v>
      </c>
      <c r="FV32" s="127">
        <f t="shared" si="81"/>
        <v>7.7</v>
      </c>
      <c r="FW32" s="127">
        <f t="shared" si="16"/>
        <v>0.79999999999999982</v>
      </c>
      <c r="FX32" s="153"/>
      <c r="FY32" s="28">
        <v>2</v>
      </c>
      <c r="FZ32" s="28" t="s">
        <v>184</v>
      </c>
      <c r="GA32" s="70" t="s">
        <v>42</v>
      </c>
      <c r="GB32" s="383">
        <f t="shared" si="82"/>
        <v>157036.29999999999</v>
      </c>
      <c r="GC32" s="381">
        <f t="shared" si="17"/>
        <v>157036</v>
      </c>
      <c r="GD32" s="29"/>
      <c r="GE32" s="342">
        <v>152775</v>
      </c>
      <c r="GF32" s="342"/>
      <c r="GG32" s="342">
        <v>4261.3</v>
      </c>
      <c r="GH32" s="342"/>
      <c r="GI32" s="342">
        <v>9</v>
      </c>
      <c r="GJ32" s="127">
        <f t="shared" si="83"/>
        <v>97.3</v>
      </c>
      <c r="GK32" s="345">
        <v>157512.4</v>
      </c>
      <c r="GL32" s="342">
        <v>122520.9</v>
      </c>
      <c r="GM32" s="343"/>
      <c r="GN32" s="342">
        <v>10478.9</v>
      </c>
      <c r="GO32" s="342">
        <v>8</v>
      </c>
      <c r="GP32" s="342">
        <v>5757.8</v>
      </c>
      <c r="GQ32" s="342">
        <v>515.6</v>
      </c>
      <c r="GR32" s="342">
        <v>7.5</v>
      </c>
      <c r="GS32" s="454"/>
      <c r="GT32" s="341"/>
      <c r="GU32" s="456">
        <f t="shared" si="19"/>
        <v>5205</v>
      </c>
      <c r="GV32" s="341"/>
    </row>
    <row r="33" spans="1:204" s="20" customFormat="1" ht="18" customHeight="1" x14ac:dyDescent="0.2">
      <c r="A33" s="466"/>
      <c r="B33" s="466" t="s">
        <v>193</v>
      </c>
      <c r="C33" s="467" t="s">
        <v>43</v>
      </c>
      <c r="D33" s="468">
        <f>SUM(D31:D32)</f>
        <v>2</v>
      </c>
      <c r="E33" s="468">
        <f t="shared" ref="E33:F33" si="110">SUM(E31:E32)</f>
        <v>2</v>
      </c>
      <c r="F33" s="468">
        <f t="shared" si="110"/>
        <v>0</v>
      </c>
      <c r="G33" s="468">
        <f t="shared" ref="G33:M33" si="111">SUM(G31:G32)</f>
        <v>2</v>
      </c>
      <c r="H33" s="468">
        <f t="shared" si="111"/>
        <v>2</v>
      </c>
      <c r="I33" s="468">
        <f t="shared" si="111"/>
        <v>0</v>
      </c>
      <c r="J33" s="468">
        <f t="shared" ref="J33:K33" si="112">SUM(J31:J32)</f>
        <v>2</v>
      </c>
      <c r="K33" s="468">
        <f t="shared" si="112"/>
        <v>2</v>
      </c>
      <c r="L33" s="468">
        <f t="shared" si="111"/>
        <v>1</v>
      </c>
      <c r="M33" s="468">
        <f t="shared" si="111"/>
        <v>1</v>
      </c>
      <c r="N33" s="280">
        <f t="shared" si="22"/>
        <v>0</v>
      </c>
      <c r="O33" s="468">
        <f t="shared" ref="O33:P33" si="113">SUM(O31:O32)</f>
        <v>0</v>
      </c>
      <c r="P33" s="468">
        <f t="shared" si="113"/>
        <v>0</v>
      </c>
      <c r="Q33" s="280">
        <f t="shared" si="23"/>
        <v>0</v>
      </c>
      <c r="R33" s="457">
        <f t="shared" si="24"/>
        <v>50</v>
      </c>
      <c r="S33" s="457">
        <f t="shared" si="25"/>
        <v>50</v>
      </c>
      <c r="T33" s="468">
        <f t="shared" ref="T33:U33" si="114">SUM(T31:T32)</f>
        <v>1</v>
      </c>
      <c r="U33" s="468">
        <f t="shared" si="114"/>
        <v>1</v>
      </c>
      <c r="V33" s="468">
        <f t="shared" ref="V33:W33" si="115">SUM(V31:V32)</f>
        <v>2</v>
      </c>
      <c r="W33" s="468">
        <f t="shared" si="115"/>
        <v>2</v>
      </c>
      <c r="X33" s="280">
        <f t="shared" si="26"/>
        <v>0</v>
      </c>
      <c r="Y33" s="468">
        <f t="shared" ref="Y33:Z33" si="116">SUM(Y31:Y32)</f>
        <v>2</v>
      </c>
      <c r="Z33" s="468">
        <f t="shared" si="116"/>
        <v>2</v>
      </c>
      <c r="AA33" s="280">
        <f t="shared" si="27"/>
        <v>0</v>
      </c>
      <c r="AB33" s="468">
        <f t="shared" ref="AB33:AF33" si="117">SUM(AB31:AB32)</f>
        <v>2</v>
      </c>
      <c r="AC33" s="468">
        <f t="shared" si="117"/>
        <v>2</v>
      </c>
      <c r="AD33" s="280">
        <f t="shared" si="28"/>
        <v>0</v>
      </c>
      <c r="AE33" s="468">
        <f t="shared" si="117"/>
        <v>2</v>
      </c>
      <c r="AF33" s="468">
        <f t="shared" si="117"/>
        <v>2</v>
      </c>
      <c r="AG33" s="280">
        <f t="shared" ref="AG33" si="118">AF33-AE33</f>
        <v>0</v>
      </c>
      <c r="AH33" s="468">
        <f t="shared" ref="AH33:AI33" si="119">SUM(AH31:AH32)</f>
        <v>22</v>
      </c>
      <c r="AI33" s="468">
        <f t="shared" si="119"/>
        <v>22</v>
      </c>
      <c r="AJ33" s="280">
        <f t="shared" si="30"/>
        <v>0</v>
      </c>
      <c r="AK33" s="21"/>
      <c r="AL33" s="59"/>
      <c r="AM33" s="466" t="s">
        <v>193</v>
      </c>
      <c r="AN33" s="106" t="s">
        <v>43</v>
      </c>
      <c r="AO33" s="463">
        <f>SUM(AO31:AO32)</f>
        <v>2</v>
      </c>
      <c r="AP33" s="463">
        <f>SUM(AP31:AP32)</f>
        <v>2</v>
      </c>
      <c r="AQ33" s="280">
        <f t="shared" si="31"/>
        <v>0</v>
      </c>
      <c r="AR33" s="463">
        <f t="shared" ref="AR33:AS33" si="120">SUM(AR31:AR32)</f>
        <v>2</v>
      </c>
      <c r="AS33" s="463">
        <f t="shared" si="120"/>
        <v>2</v>
      </c>
      <c r="AT33" s="280">
        <f t="shared" si="32"/>
        <v>0</v>
      </c>
      <c r="AU33" s="457">
        <f t="shared" si="0"/>
        <v>100</v>
      </c>
      <c r="AV33" s="457">
        <f t="shared" si="1"/>
        <v>100</v>
      </c>
      <c r="AW33" s="463">
        <f t="shared" ref="AW33:AX33" si="121">SUM(AW31:AW32)</f>
        <v>2</v>
      </c>
      <c r="AX33" s="463">
        <f t="shared" si="121"/>
        <v>2</v>
      </c>
      <c r="AY33" s="280">
        <f t="shared" si="33"/>
        <v>0</v>
      </c>
      <c r="AZ33" s="463">
        <f t="shared" ref="AZ33:BA33" si="122">SUM(AZ31:AZ32)</f>
        <v>2</v>
      </c>
      <c r="BA33" s="463">
        <f t="shared" si="122"/>
        <v>2</v>
      </c>
      <c r="BB33" s="280">
        <f t="shared" si="34"/>
        <v>0</v>
      </c>
      <c r="BC33" s="463">
        <f t="shared" ref="BC33:BD33" si="123">SUM(BC31:BC32)</f>
        <v>2</v>
      </c>
      <c r="BD33" s="463">
        <f t="shared" si="123"/>
        <v>2</v>
      </c>
      <c r="BE33" s="280">
        <f t="shared" si="35"/>
        <v>0</v>
      </c>
      <c r="BF33" s="459">
        <f t="shared" ref="BF33:BG33" si="124">SUM(BF31:BF32)</f>
        <v>2651.5609999999997</v>
      </c>
      <c r="BG33" s="459">
        <f t="shared" si="124"/>
        <v>2782.5219999999999</v>
      </c>
      <c r="BH33" s="459">
        <f t="shared" si="36"/>
        <v>130.96100000000024</v>
      </c>
      <c r="BI33" s="459">
        <f t="shared" ref="BI33:BJ33" si="125">SUM(BI31:BI32)</f>
        <v>2650.6239999999998</v>
      </c>
      <c r="BJ33" s="459">
        <f t="shared" si="125"/>
        <v>2774.1660000000002</v>
      </c>
      <c r="BK33" s="459">
        <f t="shared" si="37"/>
        <v>123.54200000000037</v>
      </c>
      <c r="BL33" s="21"/>
      <c r="BM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59"/>
      <c r="CG33" s="466" t="s">
        <v>193</v>
      </c>
      <c r="CH33" s="467" t="s">
        <v>43</v>
      </c>
      <c r="CI33" s="469">
        <f>SUM(CI31:CI32)</f>
        <v>1468.885</v>
      </c>
      <c r="CJ33" s="469">
        <f>SUM(CJ31:CJ32)</f>
        <v>1477.9769999999999</v>
      </c>
      <c r="CK33" s="459">
        <f t="shared" si="47"/>
        <v>9.0919999999998709</v>
      </c>
      <c r="CL33" s="469">
        <f>SUM(CL31:CL32)</f>
        <v>1468.885</v>
      </c>
      <c r="CM33" s="469">
        <f>SUM(CM31:CM32)</f>
        <v>1477.9769999999999</v>
      </c>
      <c r="CN33" s="459">
        <f t="shared" si="48"/>
        <v>9.0919999999998709</v>
      </c>
      <c r="CO33" s="469">
        <f>SUM(CO31:CO32)</f>
        <v>0</v>
      </c>
      <c r="CP33" s="469">
        <f>SUM(CP31:CP32)</f>
        <v>0</v>
      </c>
      <c r="CQ33" s="459">
        <f t="shared" si="49"/>
        <v>0</v>
      </c>
      <c r="CR33" s="469">
        <f>SUM(CR31:CR32)</f>
        <v>22.071000000000002</v>
      </c>
      <c r="CS33" s="469">
        <f>SUM(CS31:CS32)</f>
        <v>18.05</v>
      </c>
      <c r="CT33" s="459">
        <f t="shared" si="52"/>
        <v>-4.0210000000000008</v>
      </c>
      <c r="CU33" s="469">
        <f>SUM(CU31:CU32)</f>
        <v>22.071000000000002</v>
      </c>
      <c r="CV33" s="469">
        <f>SUM(CV31:CV32)</f>
        <v>18.05</v>
      </c>
      <c r="CW33" s="459">
        <f t="shared" si="53"/>
        <v>-4.0210000000000008</v>
      </c>
      <c r="CX33" s="469">
        <f>SUM(CX31:CX32)</f>
        <v>0</v>
      </c>
      <c r="CY33" s="469">
        <f>SUM(CY31:CY32)</f>
        <v>0</v>
      </c>
      <c r="CZ33" s="459">
        <f t="shared" si="54"/>
        <v>0</v>
      </c>
      <c r="DA33" s="461"/>
      <c r="DB33" s="470"/>
      <c r="DC33" s="461"/>
      <c r="DD33" s="471"/>
      <c r="DE33" s="471"/>
      <c r="DF33" s="471"/>
      <c r="DG33" s="65"/>
      <c r="DI33" s="466"/>
      <c r="DJ33" s="466" t="s">
        <v>193</v>
      </c>
      <c r="DK33" s="467" t="s">
        <v>43</v>
      </c>
      <c r="DL33" s="472">
        <f>SUM(DL31:DL32)</f>
        <v>56.134</v>
      </c>
      <c r="DM33" s="472">
        <f>SUM(DM31:DM32)</f>
        <v>57.192999999999998</v>
      </c>
      <c r="DN33" s="459">
        <f t="shared" si="57"/>
        <v>1.0589999999999975</v>
      </c>
      <c r="DO33" s="472">
        <f>SUM(DO31:DO32)</f>
        <v>52.353000000000002</v>
      </c>
      <c r="DP33" s="472">
        <f>SUM(DP31:DP32)</f>
        <v>54.665999999999997</v>
      </c>
      <c r="DQ33" s="459">
        <f t="shared" si="58"/>
        <v>2.3129999999999953</v>
      </c>
      <c r="DR33" s="471"/>
      <c r="DS33" s="471"/>
      <c r="DT33" s="471"/>
      <c r="DU33" s="473"/>
      <c r="DV33" s="472">
        <f>SUM(DV31:DV32)</f>
        <v>499.05</v>
      </c>
      <c r="DW33" s="472">
        <f>SUM(DW31:DW32)</f>
        <v>518.00199999999995</v>
      </c>
      <c r="DX33" s="459">
        <f t="shared" si="12"/>
        <v>18.951999999999941</v>
      </c>
      <c r="DY33" s="472">
        <f>SUM(DY31:DY32)</f>
        <v>475.44499999999999</v>
      </c>
      <c r="DZ33" s="472">
        <f>SUM(DZ31:DZ32)</f>
        <v>490.471</v>
      </c>
      <c r="EA33" s="459">
        <f t="shared" si="60"/>
        <v>15.02600000000001</v>
      </c>
      <c r="EB33" s="472">
        <f t="shared" ref="EB33:EC33" si="126">SUM(EB31:EB32)</f>
        <v>881.46800000000007</v>
      </c>
      <c r="EC33" s="472">
        <f t="shared" si="126"/>
        <v>1002.67</v>
      </c>
      <c r="ED33" s="459">
        <f t="shared" si="61"/>
        <v>121.20199999999988</v>
      </c>
      <c r="EE33" s="457">
        <f t="shared" si="62"/>
        <v>26.2</v>
      </c>
      <c r="EF33" s="457">
        <f t="shared" si="63"/>
        <v>25.8</v>
      </c>
      <c r="EG33" s="457">
        <f t="shared" si="64"/>
        <v>-0.39999999999999858</v>
      </c>
      <c r="EH33" s="474">
        <f>SUM(EH31:EH32)</f>
        <v>3113</v>
      </c>
      <c r="EI33" s="474">
        <f t="shared" ref="EI33" si="127">SUM(EI31:EI32)</f>
        <v>3721</v>
      </c>
      <c r="EJ33" s="463">
        <f t="shared" si="65"/>
        <v>608</v>
      </c>
      <c r="EK33" s="472">
        <f>SUM(EK31:EK32)</f>
        <v>1355.1680000000001</v>
      </c>
      <c r="EL33" s="472">
        <f>SUM(EL31:EL32)</f>
        <v>1400.6260000000002</v>
      </c>
      <c r="EM33" s="459">
        <f t="shared" si="66"/>
        <v>45.458000000000084</v>
      </c>
      <c r="EN33" s="457">
        <f t="shared" si="67"/>
        <v>24.1</v>
      </c>
      <c r="EO33" s="457">
        <f t="shared" si="68"/>
        <v>24.5</v>
      </c>
      <c r="EP33" s="457">
        <f t="shared" si="69"/>
        <v>0.39999999999999858</v>
      </c>
      <c r="EQ33" s="457">
        <f t="shared" si="70"/>
        <v>0.9</v>
      </c>
      <c r="ER33" s="457">
        <f t="shared" si="71"/>
        <v>0.9</v>
      </c>
      <c r="ES33" s="457">
        <f t="shared" si="72"/>
        <v>0</v>
      </c>
      <c r="ET33" s="472">
        <f>SUM(ET31:ET32)</f>
        <v>101.009</v>
      </c>
      <c r="EU33" s="472">
        <f>SUM(EU31:EU32)</f>
        <v>103.334</v>
      </c>
      <c r="EV33" s="459">
        <f t="shared" si="73"/>
        <v>2.3250000000000028</v>
      </c>
      <c r="EW33" s="472">
        <f>SUM(EW31:EW32)</f>
        <v>27.125</v>
      </c>
      <c r="EX33" s="472">
        <f>SUM(EX31:EX32)</f>
        <v>28.084</v>
      </c>
      <c r="EY33" s="459">
        <f t="shared" si="74"/>
        <v>0.95899999999999963</v>
      </c>
      <c r="FA33" s="466"/>
      <c r="FB33" s="466" t="s">
        <v>193</v>
      </c>
      <c r="FC33" s="467" t="s">
        <v>43</v>
      </c>
      <c r="FD33" s="468">
        <f>SUM(FD31:FD32)</f>
        <v>245</v>
      </c>
      <c r="FE33" s="468">
        <f>SUM(FE31:FE32)</f>
        <v>226</v>
      </c>
      <c r="FF33" s="280">
        <f t="shared" si="75"/>
        <v>-19</v>
      </c>
      <c r="FG33" s="468">
        <f>SUM(FG31:FG32)</f>
        <v>144</v>
      </c>
      <c r="FH33" s="468">
        <f>SUM(FH31:FH32)</f>
        <v>136</v>
      </c>
      <c r="FI33" s="280">
        <f t="shared" si="76"/>
        <v>-8</v>
      </c>
      <c r="FJ33" s="468">
        <f>SUM(FJ31:FJ32)</f>
        <v>128</v>
      </c>
      <c r="FK33" s="468">
        <f>SUM(FK31:FK32)</f>
        <v>122</v>
      </c>
      <c r="FL33" s="280">
        <f t="shared" si="77"/>
        <v>-6</v>
      </c>
      <c r="FM33" s="468">
        <f>SUM(FM31:FM32)</f>
        <v>16</v>
      </c>
      <c r="FN33" s="468">
        <f>SUM(FN31:FN32)</f>
        <v>14</v>
      </c>
      <c r="FO33" s="280">
        <f t="shared" si="78"/>
        <v>-2</v>
      </c>
      <c r="FP33" s="457">
        <f t="shared" si="79"/>
        <v>100</v>
      </c>
      <c r="FQ33" s="371"/>
      <c r="FR33" s="463">
        <f t="shared" si="13"/>
        <v>390</v>
      </c>
      <c r="FS33" s="463">
        <f t="shared" si="14"/>
        <v>421</v>
      </c>
      <c r="FT33" s="280">
        <f t="shared" si="15"/>
        <v>31</v>
      </c>
      <c r="FU33" s="457">
        <f t="shared" si="80"/>
        <v>9.4</v>
      </c>
      <c r="FV33" s="457">
        <f t="shared" si="81"/>
        <v>10.3</v>
      </c>
      <c r="FW33" s="457">
        <f t="shared" si="16"/>
        <v>0.90000000000000036</v>
      </c>
      <c r="FX33" s="154"/>
      <c r="FY33" s="466"/>
      <c r="FZ33" s="466" t="s">
        <v>193</v>
      </c>
      <c r="GA33" s="467" t="s">
        <v>43</v>
      </c>
      <c r="GB33" s="471">
        <f>SUM(GB31:GB32)</f>
        <v>209671.09999999998</v>
      </c>
      <c r="GC33" s="383">
        <f t="shared" si="17"/>
        <v>104836</v>
      </c>
      <c r="GD33" s="475"/>
      <c r="GE33" s="471">
        <f t="shared" ref="GE33:GI33" si="128">SUM(GE31:GE32)</f>
        <v>204110.6</v>
      </c>
      <c r="GF33" s="471">
        <f t="shared" si="128"/>
        <v>0</v>
      </c>
      <c r="GG33" s="471">
        <f t="shared" si="128"/>
        <v>5560.5</v>
      </c>
      <c r="GH33" s="471">
        <f t="shared" si="128"/>
        <v>0</v>
      </c>
      <c r="GI33" s="471">
        <f t="shared" si="128"/>
        <v>65.7</v>
      </c>
      <c r="GJ33" s="457">
        <f t="shared" si="83"/>
        <v>97.3</v>
      </c>
      <c r="GK33" s="471">
        <f t="shared" ref="GK33:GR33" si="129">SUM(GK31:GK32)</f>
        <v>209034.4</v>
      </c>
      <c r="GL33" s="471">
        <f t="shared" si="129"/>
        <v>168082.9</v>
      </c>
      <c r="GM33" s="471">
        <f t="shared" si="129"/>
        <v>0</v>
      </c>
      <c r="GN33" s="471">
        <f t="shared" si="129"/>
        <v>11040.199999999999</v>
      </c>
      <c r="GO33" s="471">
        <f t="shared" ref="GO33" si="130">SUM(GO31:GO32)</f>
        <v>354.3</v>
      </c>
      <c r="GP33" s="471">
        <f t="shared" si="129"/>
        <v>6926</v>
      </c>
      <c r="GQ33" s="471">
        <f t="shared" si="129"/>
        <v>2316.6</v>
      </c>
      <c r="GR33" s="471">
        <f t="shared" si="129"/>
        <v>7.5</v>
      </c>
      <c r="GS33" s="476"/>
      <c r="GT33" s="473"/>
      <c r="GU33" s="465">
        <f t="shared" si="19"/>
        <v>3666</v>
      </c>
      <c r="GV33" s="473"/>
    </row>
    <row r="34" spans="1:204" s="20" customFormat="1" ht="18" customHeight="1" x14ac:dyDescent="0.2">
      <c r="A34" s="59"/>
      <c r="B34" s="59" t="s">
        <v>1</v>
      </c>
      <c r="C34" s="106" t="s">
        <v>44</v>
      </c>
      <c r="D34" s="280">
        <f>D30+D33</f>
        <v>319</v>
      </c>
      <c r="E34" s="280">
        <f t="shared" ref="E34:F34" si="131">E30+E33</f>
        <v>52</v>
      </c>
      <c r="F34" s="280">
        <f t="shared" si="131"/>
        <v>267</v>
      </c>
      <c r="G34" s="280">
        <f t="shared" ref="G34:M34" si="132">G30+G33</f>
        <v>320</v>
      </c>
      <c r="H34" s="280">
        <f t="shared" si="132"/>
        <v>53</v>
      </c>
      <c r="I34" s="280">
        <f t="shared" si="132"/>
        <v>267</v>
      </c>
      <c r="J34" s="280">
        <f t="shared" ref="J34:K34" si="133">J30+J33</f>
        <v>268</v>
      </c>
      <c r="K34" s="280">
        <f t="shared" si="133"/>
        <v>267</v>
      </c>
      <c r="L34" s="280">
        <f t="shared" si="132"/>
        <v>4</v>
      </c>
      <c r="M34" s="280">
        <f t="shared" si="132"/>
        <v>5</v>
      </c>
      <c r="N34" s="280">
        <f t="shared" si="22"/>
        <v>1</v>
      </c>
      <c r="O34" s="280">
        <f t="shared" ref="O34:P34" si="134">O30+O33</f>
        <v>0</v>
      </c>
      <c r="P34" s="280">
        <f t="shared" si="134"/>
        <v>0</v>
      </c>
      <c r="Q34" s="280">
        <f t="shared" si="23"/>
        <v>0</v>
      </c>
      <c r="R34" s="457">
        <f>ROUND((L34+O34)/D34*100,1)</f>
        <v>1.3</v>
      </c>
      <c r="S34" s="457">
        <f>ROUND((M34+P34)/G34*100,1)</f>
        <v>1.6</v>
      </c>
      <c r="T34" s="280">
        <f t="shared" ref="T34:U34" si="135">T30+T33</f>
        <v>15</v>
      </c>
      <c r="U34" s="280">
        <f t="shared" si="135"/>
        <v>16</v>
      </c>
      <c r="V34" s="280">
        <f t="shared" ref="V34:W34" si="136">V30+V33</f>
        <v>83</v>
      </c>
      <c r="W34" s="280">
        <f t="shared" si="136"/>
        <v>82</v>
      </c>
      <c r="X34" s="280">
        <f t="shared" si="26"/>
        <v>-1</v>
      </c>
      <c r="Y34" s="280">
        <f t="shared" ref="Y34:Z34" si="137">Y30+Y33</f>
        <v>315</v>
      </c>
      <c r="Z34" s="280">
        <f t="shared" si="137"/>
        <v>316</v>
      </c>
      <c r="AA34" s="280">
        <f t="shared" si="27"/>
        <v>1</v>
      </c>
      <c r="AB34" s="280">
        <f t="shared" ref="AB34:AF34" si="138">AB30+AB33</f>
        <v>251</v>
      </c>
      <c r="AC34" s="280">
        <f t="shared" si="138"/>
        <v>252</v>
      </c>
      <c r="AD34" s="280">
        <f t="shared" si="28"/>
        <v>1</v>
      </c>
      <c r="AE34" s="280">
        <f t="shared" si="138"/>
        <v>236</v>
      </c>
      <c r="AF34" s="280">
        <f t="shared" si="138"/>
        <v>238</v>
      </c>
      <c r="AG34" s="280">
        <f t="shared" ref="AG34" si="139">AF34-AE34</f>
        <v>2</v>
      </c>
      <c r="AH34" s="280">
        <f t="shared" ref="AH34:AI34" si="140">AH30+AH33</f>
        <v>222</v>
      </c>
      <c r="AI34" s="280">
        <f t="shared" si="140"/>
        <v>212</v>
      </c>
      <c r="AJ34" s="280">
        <f t="shared" si="30"/>
        <v>-10</v>
      </c>
      <c r="AK34" s="21"/>
      <c r="AL34" s="59"/>
      <c r="AM34" s="59" t="s">
        <v>1</v>
      </c>
      <c r="AN34" s="106" t="s">
        <v>44</v>
      </c>
      <c r="AO34" s="463">
        <f>AO30+AO33</f>
        <v>288</v>
      </c>
      <c r="AP34" s="463">
        <f>AP30+AP33</f>
        <v>291</v>
      </c>
      <c r="AQ34" s="280">
        <f t="shared" si="31"/>
        <v>3</v>
      </c>
      <c r="AR34" s="463">
        <f t="shared" ref="AR34:AS34" si="141">AR30+AR33</f>
        <v>256</v>
      </c>
      <c r="AS34" s="463">
        <f t="shared" si="141"/>
        <v>259</v>
      </c>
      <c r="AT34" s="280">
        <f t="shared" si="32"/>
        <v>3</v>
      </c>
      <c r="AU34" s="457">
        <f t="shared" si="0"/>
        <v>90.3</v>
      </c>
      <c r="AV34" s="457">
        <f t="shared" si="1"/>
        <v>90.9</v>
      </c>
      <c r="AW34" s="463">
        <f t="shared" ref="AW34:AX34" si="142">AW30+AW33</f>
        <v>194</v>
      </c>
      <c r="AX34" s="463">
        <f t="shared" si="142"/>
        <v>200</v>
      </c>
      <c r="AY34" s="280">
        <f t="shared" si="33"/>
        <v>6</v>
      </c>
      <c r="AZ34" s="463">
        <f t="shared" ref="AZ34:BA34" si="143">AZ30+AZ33</f>
        <v>24</v>
      </c>
      <c r="BA34" s="463">
        <f t="shared" si="143"/>
        <v>24</v>
      </c>
      <c r="BB34" s="280">
        <f t="shared" si="34"/>
        <v>0</v>
      </c>
      <c r="BC34" s="463">
        <f t="shared" ref="BC34:BD34" si="144">BC30+BC33</f>
        <v>23</v>
      </c>
      <c r="BD34" s="463">
        <f t="shared" si="144"/>
        <v>24</v>
      </c>
      <c r="BE34" s="280">
        <f t="shared" si="35"/>
        <v>1</v>
      </c>
      <c r="BF34" s="459">
        <f t="shared" ref="BF34:BG34" si="145">BF30+BF33</f>
        <v>4292.2389999999996</v>
      </c>
      <c r="BG34" s="459">
        <f t="shared" si="145"/>
        <v>4487.2789999999995</v>
      </c>
      <c r="BH34" s="459">
        <f t="shared" si="36"/>
        <v>195.03999999999996</v>
      </c>
      <c r="BI34" s="459">
        <f t="shared" ref="BI34:BJ34" si="146">BI30+BI33</f>
        <v>4246.9780000000001</v>
      </c>
      <c r="BJ34" s="459">
        <f t="shared" si="146"/>
        <v>4478.0120000000006</v>
      </c>
      <c r="BK34" s="459">
        <f t="shared" si="37"/>
        <v>231.03400000000056</v>
      </c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59"/>
      <c r="CG34" s="59" t="s">
        <v>1</v>
      </c>
      <c r="CH34" s="106" t="s">
        <v>44</v>
      </c>
      <c r="CI34" s="459">
        <f>CI30+CI33</f>
        <v>4897.7099999999991</v>
      </c>
      <c r="CJ34" s="459">
        <f>CJ30+CJ33</f>
        <v>4895.6490000000013</v>
      </c>
      <c r="CK34" s="459">
        <f t="shared" si="47"/>
        <v>-2.0609999999978754</v>
      </c>
      <c r="CL34" s="459">
        <f>CL30+CL33</f>
        <v>2716.9870000000001</v>
      </c>
      <c r="CM34" s="459">
        <f>CM30+CM33</f>
        <v>2733.203</v>
      </c>
      <c r="CN34" s="459">
        <f t="shared" si="48"/>
        <v>16.215999999999894</v>
      </c>
      <c r="CO34" s="459">
        <f>CO30+CO33</f>
        <v>2180.7230000000004</v>
      </c>
      <c r="CP34" s="459">
        <f>CP30+CP33</f>
        <v>2162.4460000000004</v>
      </c>
      <c r="CQ34" s="459">
        <f t="shared" si="49"/>
        <v>-18.277000000000044</v>
      </c>
      <c r="CR34" s="459">
        <f>CR30+CR33</f>
        <v>123.60900000000001</v>
      </c>
      <c r="CS34" s="459">
        <f>CS30+CS33</f>
        <v>102.77200000000001</v>
      </c>
      <c r="CT34" s="459">
        <f t="shared" si="52"/>
        <v>-20.837000000000003</v>
      </c>
      <c r="CU34" s="459">
        <f>CU30+CU33</f>
        <v>73.643000000000001</v>
      </c>
      <c r="CV34" s="459">
        <f>CV30+CV33</f>
        <v>64.575999999999993</v>
      </c>
      <c r="CW34" s="459">
        <f t="shared" si="53"/>
        <v>-9.0670000000000073</v>
      </c>
      <c r="CX34" s="459">
        <f>CX30+CX33</f>
        <v>49.966000000000001</v>
      </c>
      <c r="CY34" s="459">
        <f>CY30+CY33</f>
        <v>38.195999999999991</v>
      </c>
      <c r="CZ34" s="459">
        <f t="shared" si="54"/>
        <v>-11.77000000000001</v>
      </c>
      <c r="DA34" s="463">
        <f>ROUND(CR34*1000/BP30,0)</f>
        <v>117</v>
      </c>
      <c r="DB34" s="463">
        <f>ROUND(CS34*1000/BS30,0)</f>
        <v>98</v>
      </c>
      <c r="DC34" s="461">
        <f>DB34-DA34</f>
        <v>-19</v>
      </c>
      <c r="DD34" s="457">
        <f>ROUND(CI34/BP30,1)</f>
        <v>4.7</v>
      </c>
      <c r="DE34" s="457">
        <f>ROUND(CJ34/BS30,1)</f>
        <v>4.7</v>
      </c>
      <c r="DF34" s="457">
        <f>DE34-DD34</f>
        <v>0</v>
      </c>
      <c r="DG34" s="28"/>
      <c r="DH34" s="59"/>
      <c r="DI34" s="59"/>
      <c r="DJ34" s="59" t="s">
        <v>1</v>
      </c>
      <c r="DK34" s="106" t="s">
        <v>44</v>
      </c>
      <c r="DL34" s="477">
        <f>SUM(DL30+DL33)</f>
        <v>324.76</v>
      </c>
      <c r="DM34" s="477">
        <f>SUM(DM30+DM33)</f>
        <v>324.20299999999997</v>
      </c>
      <c r="DN34" s="459">
        <f t="shared" si="57"/>
        <v>-0.55700000000001637</v>
      </c>
      <c r="DO34" s="477">
        <f>SUM(DO30+DO33)</f>
        <v>309.17</v>
      </c>
      <c r="DP34" s="477">
        <f>SUM(DP30+DP33)</f>
        <v>309.92899999999997</v>
      </c>
      <c r="DQ34" s="459">
        <f t="shared" si="58"/>
        <v>0.75899999999995771</v>
      </c>
      <c r="DR34" s="457">
        <f>ROUND(DL34/BP30*100,1)</f>
        <v>30.9</v>
      </c>
      <c r="DS34" s="457">
        <f>ROUND(DM34/BS30*100,1)</f>
        <v>31.1</v>
      </c>
      <c r="DT34" s="457">
        <f>DS34-DR34</f>
        <v>0.20000000000000284</v>
      </c>
      <c r="DU34" s="121"/>
      <c r="DV34" s="477">
        <f>SUM(DV30+DV33)</f>
        <v>4335.5239999999994</v>
      </c>
      <c r="DW34" s="477">
        <f>SUM(DW30+DW33)</f>
        <v>4809.1329999999998</v>
      </c>
      <c r="DX34" s="459">
        <f t="shared" si="12"/>
        <v>473.60900000000038</v>
      </c>
      <c r="DY34" s="477">
        <f>SUM(DY30+DY33)</f>
        <v>3848.2780000000007</v>
      </c>
      <c r="DZ34" s="477">
        <f>SUM(DZ30+DZ33)</f>
        <v>4291.0179999999991</v>
      </c>
      <c r="EA34" s="459">
        <f t="shared" si="60"/>
        <v>442.73999999999842</v>
      </c>
      <c r="EB34" s="477">
        <f t="shared" ref="EB34:EC34" si="147">SUM(EB30+EB33)</f>
        <v>1891.5250000000001</v>
      </c>
      <c r="EC34" s="477">
        <f t="shared" si="147"/>
        <v>2158.86</v>
      </c>
      <c r="ED34" s="459">
        <f t="shared" si="61"/>
        <v>267.33500000000004</v>
      </c>
      <c r="EE34" s="457">
        <f t="shared" si="62"/>
        <v>15.1</v>
      </c>
      <c r="EF34" s="457">
        <f t="shared" si="63"/>
        <v>15.1</v>
      </c>
      <c r="EG34" s="457">
        <f t="shared" si="64"/>
        <v>0</v>
      </c>
      <c r="EH34" s="478">
        <f>SUM(EH30+EH33)</f>
        <v>49351</v>
      </c>
      <c r="EI34" s="478">
        <f t="shared" ref="EI34" si="148">SUM(EI30+EI33)</f>
        <v>51328</v>
      </c>
      <c r="EJ34" s="463">
        <f t="shared" si="65"/>
        <v>1977</v>
      </c>
      <c r="EK34" s="477">
        <f>SUM(EK30+EK33)</f>
        <v>7193.6970000000001</v>
      </c>
      <c r="EL34" s="477">
        <f>SUM(EL30+EL33)</f>
        <v>7464.4410000000016</v>
      </c>
      <c r="EM34" s="459">
        <f t="shared" si="66"/>
        <v>270.74400000000151</v>
      </c>
      <c r="EN34" s="457">
        <f t="shared" si="67"/>
        <v>22.2</v>
      </c>
      <c r="EO34" s="457">
        <f t="shared" si="68"/>
        <v>23</v>
      </c>
      <c r="EP34" s="457">
        <f t="shared" si="69"/>
        <v>0.80000000000000071</v>
      </c>
      <c r="EQ34" s="457">
        <f t="shared" si="70"/>
        <v>1.5</v>
      </c>
      <c r="ER34" s="457">
        <f t="shared" si="71"/>
        <v>1.5</v>
      </c>
      <c r="ES34" s="457">
        <f t="shared" si="72"/>
        <v>0</v>
      </c>
      <c r="ET34" s="477">
        <f>SUM(ET30+ET33)</f>
        <v>488.27699999999999</v>
      </c>
      <c r="EU34" s="477">
        <f>SUM(EU30+EU33)</f>
        <v>508.00600000000003</v>
      </c>
      <c r="EV34" s="459">
        <f t="shared" si="73"/>
        <v>19.729000000000042</v>
      </c>
      <c r="EW34" s="477">
        <f>SUM(EW30+EW33)</f>
        <v>65.753999999999991</v>
      </c>
      <c r="EX34" s="477">
        <f>SUM(EX30+EX33)</f>
        <v>100.736</v>
      </c>
      <c r="EY34" s="459">
        <f t="shared" si="74"/>
        <v>34.982000000000014</v>
      </c>
      <c r="EZ34" s="59"/>
      <c r="FA34" s="59"/>
      <c r="FB34" s="59" t="s">
        <v>1</v>
      </c>
      <c r="FC34" s="106" t="s">
        <v>44</v>
      </c>
      <c r="FD34" s="280">
        <f>SUM(FD30+FD33)</f>
        <v>1258</v>
      </c>
      <c r="FE34" s="280">
        <f>SUM(FE30+FE33)</f>
        <v>1224</v>
      </c>
      <c r="FF34" s="280">
        <f t="shared" si="75"/>
        <v>-34</v>
      </c>
      <c r="FG34" s="280">
        <f>SUM(FG30+FG33)</f>
        <v>863</v>
      </c>
      <c r="FH34" s="280">
        <f>SUM(FH30+FH33)</f>
        <v>851</v>
      </c>
      <c r="FI34" s="280">
        <f t="shared" si="76"/>
        <v>-12</v>
      </c>
      <c r="FJ34" s="280">
        <f>SUM(FJ30+FJ33)</f>
        <v>509</v>
      </c>
      <c r="FK34" s="280">
        <f>SUM(FK30+FK33)</f>
        <v>504</v>
      </c>
      <c r="FL34" s="280">
        <f t="shared" si="77"/>
        <v>-5</v>
      </c>
      <c r="FM34" s="280">
        <f>SUM(FM30+FM33)</f>
        <v>321</v>
      </c>
      <c r="FN34" s="280">
        <f>SUM(FN30+FN33)</f>
        <v>322</v>
      </c>
      <c r="FO34" s="280">
        <f t="shared" si="78"/>
        <v>1</v>
      </c>
      <c r="FP34" s="457">
        <f t="shared" si="79"/>
        <v>97.1</v>
      </c>
      <c r="FQ34" s="44"/>
      <c r="FR34" s="463">
        <f t="shared" si="13"/>
        <v>376</v>
      </c>
      <c r="FS34" s="463">
        <f t="shared" si="14"/>
        <v>381</v>
      </c>
      <c r="FT34" s="280">
        <f t="shared" si="15"/>
        <v>5</v>
      </c>
      <c r="FU34" s="457">
        <f t="shared" si="80"/>
        <v>8.3000000000000007</v>
      </c>
      <c r="FV34" s="457">
        <f t="shared" si="81"/>
        <v>8.8000000000000007</v>
      </c>
      <c r="FW34" s="457">
        <f t="shared" si="16"/>
        <v>0.5</v>
      </c>
      <c r="FX34" s="154"/>
      <c r="FY34" s="59"/>
      <c r="FZ34" s="59" t="s">
        <v>1</v>
      </c>
      <c r="GA34" s="106" t="s">
        <v>44</v>
      </c>
      <c r="GB34" s="457">
        <f>SUM(GB30+GB33)</f>
        <v>1142969.6999999997</v>
      </c>
      <c r="GC34" s="383">
        <f t="shared" si="17"/>
        <v>3572</v>
      </c>
      <c r="GD34" s="45"/>
      <c r="GE34" s="457">
        <f t="shared" ref="GE34:GI34" si="149">SUM(GE30+GE33)</f>
        <v>998544.70000000007</v>
      </c>
      <c r="GF34" s="457">
        <f t="shared" si="149"/>
        <v>131234.20000000001</v>
      </c>
      <c r="GG34" s="457">
        <f t="shared" si="149"/>
        <v>13190.8</v>
      </c>
      <c r="GH34" s="457">
        <f t="shared" si="149"/>
        <v>1358</v>
      </c>
      <c r="GI34" s="457">
        <f t="shared" si="149"/>
        <v>411.5</v>
      </c>
      <c r="GJ34" s="457">
        <f t="shared" si="83"/>
        <v>98.8</v>
      </c>
      <c r="GK34" s="457">
        <f t="shared" ref="GK34:GR34" si="150">SUM(GK30+GK33)</f>
        <v>1129121</v>
      </c>
      <c r="GL34" s="457">
        <f t="shared" si="150"/>
        <v>924874.9</v>
      </c>
      <c r="GM34" s="457">
        <f t="shared" si="150"/>
        <v>2462</v>
      </c>
      <c r="GN34" s="457">
        <f t="shared" si="150"/>
        <v>33039.800000000003</v>
      </c>
      <c r="GO34" s="457">
        <f t="shared" ref="GO34" si="151">SUM(GO30+GO33)</f>
        <v>1319</v>
      </c>
      <c r="GP34" s="457">
        <f t="shared" si="150"/>
        <v>29724.099999999995</v>
      </c>
      <c r="GQ34" s="457">
        <f t="shared" si="150"/>
        <v>4111.7</v>
      </c>
      <c r="GR34" s="457">
        <f t="shared" si="150"/>
        <v>751.6</v>
      </c>
      <c r="GS34" s="464">
        <f>ROUND(GB34/BS30,0)</f>
        <v>1095</v>
      </c>
      <c r="GT34" s="121"/>
      <c r="GU34" s="465">
        <f t="shared" si="19"/>
        <v>3525</v>
      </c>
      <c r="GV34" s="121"/>
    </row>
    <row r="35" spans="1:204" s="328" customFormat="1" ht="17.25" customHeight="1" x14ac:dyDescent="0.2">
      <c r="A35" s="328" t="s">
        <v>559</v>
      </c>
      <c r="V35" s="329"/>
      <c r="W35" s="329"/>
      <c r="X35" s="329"/>
      <c r="Y35" s="329"/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8" t="s">
        <v>559</v>
      </c>
      <c r="AM35" s="387"/>
      <c r="AN35" s="387"/>
      <c r="AO35" s="387"/>
      <c r="AP35" s="387"/>
      <c r="AR35" s="387"/>
      <c r="AS35" s="387"/>
      <c r="AU35" s="388"/>
      <c r="AV35" s="388"/>
      <c r="AW35" s="387"/>
      <c r="AX35" s="387"/>
      <c r="AZ35" s="387"/>
      <c r="BA35" s="387"/>
      <c r="BC35" s="389"/>
      <c r="BD35" s="329"/>
      <c r="BE35" s="329"/>
      <c r="BF35" s="330"/>
      <c r="BG35" s="330"/>
      <c r="BH35" s="330"/>
      <c r="BI35" s="330"/>
      <c r="BJ35" s="330"/>
      <c r="BK35" s="330"/>
      <c r="BN35" s="329"/>
      <c r="BO35" s="329"/>
      <c r="BP35" s="329"/>
      <c r="BQ35" s="329"/>
      <c r="BR35" s="329"/>
      <c r="BS35" s="329"/>
      <c r="BT35" s="329"/>
      <c r="BU35" s="329"/>
      <c r="BV35" s="329"/>
      <c r="BW35" s="329"/>
      <c r="BX35" s="329"/>
      <c r="BY35" s="329"/>
      <c r="BZ35" s="329"/>
      <c r="CA35" s="329"/>
      <c r="CB35" s="329"/>
      <c r="CC35" s="329"/>
      <c r="CD35" s="329"/>
      <c r="CF35" s="328" t="s">
        <v>559</v>
      </c>
      <c r="CI35" s="331"/>
      <c r="CJ35" s="331"/>
      <c r="CK35" s="331"/>
      <c r="CL35" s="331"/>
      <c r="CM35" s="331"/>
      <c r="CN35" s="331"/>
      <c r="CO35" s="331"/>
      <c r="CP35" s="331"/>
      <c r="CQ35" s="331"/>
      <c r="CR35" s="331"/>
      <c r="CS35" s="331"/>
      <c r="CT35" s="331"/>
      <c r="CU35" s="331"/>
      <c r="CV35" s="331"/>
      <c r="CW35" s="331"/>
      <c r="CX35" s="331"/>
      <c r="CY35" s="331"/>
      <c r="CZ35" s="331"/>
      <c r="DA35" s="333"/>
      <c r="DB35" s="333"/>
      <c r="DC35" s="333"/>
      <c r="DD35" s="332"/>
      <c r="DE35" s="332"/>
      <c r="DF35" s="332"/>
      <c r="DI35" s="328" t="s">
        <v>559</v>
      </c>
      <c r="DL35" s="331"/>
      <c r="DM35" s="331"/>
      <c r="DN35" s="331"/>
      <c r="DO35" s="331"/>
      <c r="DP35" s="331"/>
      <c r="DQ35" s="331"/>
      <c r="DR35" s="332"/>
      <c r="DS35" s="332"/>
      <c r="DT35" s="332"/>
      <c r="DU35" s="333"/>
      <c r="DV35" s="331"/>
      <c r="DW35" s="331"/>
      <c r="DX35" s="331"/>
      <c r="DY35" s="331"/>
      <c r="DZ35" s="331"/>
      <c r="EA35" s="331"/>
      <c r="EB35" s="331"/>
      <c r="EC35" s="331"/>
      <c r="ED35" s="331"/>
      <c r="EE35" s="332"/>
      <c r="EF35" s="332"/>
      <c r="EG35" s="332"/>
      <c r="EH35" s="333"/>
      <c r="EI35" s="333"/>
      <c r="EJ35" s="333"/>
      <c r="EK35" s="331"/>
      <c r="EL35" s="330"/>
      <c r="EM35" s="331"/>
      <c r="EN35" s="334"/>
      <c r="EO35" s="334"/>
      <c r="EP35" s="332"/>
      <c r="EQ35" s="332"/>
      <c r="ER35" s="332"/>
      <c r="ES35" s="332"/>
      <c r="ET35" s="331"/>
      <c r="EU35" s="331"/>
      <c r="EV35" s="331"/>
      <c r="EW35" s="331"/>
      <c r="EX35" s="331"/>
      <c r="EY35" s="331"/>
      <c r="FA35" s="328" t="s">
        <v>559</v>
      </c>
      <c r="FP35" s="334"/>
      <c r="FU35" s="332"/>
      <c r="FV35" s="332"/>
      <c r="FW35" s="332"/>
      <c r="FY35" s="329"/>
      <c r="FZ35" s="329"/>
      <c r="GA35" s="329"/>
      <c r="GB35" s="335"/>
      <c r="GC35" s="335"/>
      <c r="GD35" s="335"/>
      <c r="GE35" s="335"/>
      <c r="GF35" s="335"/>
      <c r="GG35" s="335"/>
      <c r="GH35" s="335"/>
      <c r="GI35" s="335"/>
      <c r="GJ35" s="344"/>
      <c r="GK35" s="335"/>
      <c r="GL35" s="335"/>
      <c r="GM35" s="335"/>
      <c r="GN35" s="335"/>
      <c r="GO35" s="335"/>
      <c r="GP35" s="335"/>
      <c r="GQ35" s="335"/>
      <c r="GR35" s="335"/>
      <c r="GS35" s="335"/>
      <c r="GT35" s="335"/>
      <c r="GU35" s="335"/>
      <c r="GV35" s="335"/>
    </row>
    <row r="36" spans="1:204" s="337" customFormat="1" ht="12" customHeight="1" x14ac:dyDescent="0.2">
      <c r="A36" s="336">
        <v>1</v>
      </c>
      <c r="B36" s="479" t="s">
        <v>16</v>
      </c>
      <c r="C36" s="390" t="s">
        <v>21</v>
      </c>
      <c r="D36" s="480">
        <f t="shared" ref="D36" si="152">E36+F36</f>
        <v>2</v>
      </c>
      <c r="E36" s="336">
        <f t="shared" ref="E36:AH36" si="153">E27</f>
        <v>2</v>
      </c>
      <c r="F36" s="336"/>
      <c r="G36" s="480">
        <f t="shared" ref="G36" si="154">H36+I36</f>
        <v>0</v>
      </c>
      <c r="H36" s="336"/>
      <c r="I36" s="336"/>
      <c r="J36" s="336">
        <f t="shared" si="153"/>
        <v>2</v>
      </c>
      <c r="K36" s="336"/>
      <c r="L36" s="336"/>
      <c r="M36" s="336"/>
      <c r="N36" s="480"/>
      <c r="O36" s="336"/>
      <c r="P36" s="336"/>
      <c r="Q36" s="480"/>
      <c r="R36" s="481">
        <f>R27</f>
        <v>0</v>
      </c>
      <c r="S36" s="481"/>
      <c r="T36" s="336"/>
      <c r="U36" s="336"/>
      <c r="V36" s="336">
        <f t="shared" si="153"/>
        <v>1</v>
      </c>
      <c r="W36" s="336"/>
      <c r="X36" s="480"/>
      <c r="Y36" s="336">
        <f t="shared" si="153"/>
        <v>2</v>
      </c>
      <c r="Z36" s="336"/>
      <c r="AA36" s="480"/>
      <c r="AB36" s="336">
        <f t="shared" si="153"/>
        <v>2</v>
      </c>
      <c r="AC36" s="336"/>
      <c r="AD36" s="480"/>
      <c r="AE36" s="336">
        <f t="shared" si="153"/>
        <v>2</v>
      </c>
      <c r="AF36" s="336"/>
      <c r="AG36" s="480"/>
      <c r="AH36" s="336">
        <f t="shared" si="153"/>
        <v>5</v>
      </c>
      <c r="AI36" s="336"/>
      <c r="AJ36" s="480"/>
      <c r="AK36" s="377"/>
      <c r="AL36" s="336">
        <v>1</v>
      </c>
      <c r="AM36" s="479" t="s">
        <v>16</v>
      </c>
      <c r="AN36" s="390" t="s">
        <v>21</v>
      </c>
      <c r="AO36" s="336">
        <f>AO27</f>
        <v>2</v>
      </c>
      <c r="AP36" s="336"/>
      <c r="AQ36" s="480"/>
      <c r="AR36" s="336">
        <f t="shared" ref="AR36:BI36" si="155">AR27</f>
        <v>2</v>
      </c>
      <c r="AS36" s="336"/>
      <c r="AT36" s="480"/>
      <c r="AU36" s="481">
        <f>AU27</f>
        <v>100</v>
      </c>
      <c r="AV36" s="481"/>
      <c r="AW36" s="336">
        <f t="shared" si="155"/>
        <v>2</v>
      </c>
      <c r="AX36" s="336"/>
      <c r="AY36" s="480"/>
      <c r="AZ36" s="336">
        <f t="shared" si="155"/>
        <v>1</v>
      </c>
      <c r="BA36" s="336"/>
      <c r="BB36" s="480"/>
      <c r="BC36" s="336">
        <f t="shared" si="155"/>
        <v>1</v>
      </c>
      <c r="BD36" s="336"/>
      <c r="BE36" s="480"/>
      <c r="BF36" s="482">
        <f t="shared" si="155"/>
        <v>69.418999999999997</v>
      </c>
      <c r="BG36" s="482"/>
      <c r="BH36" s="483"/>
      <c r="BI36" s="482">
        <f t="shared" si="155"/>
        <v>69.418999999999997</v>
      </c>
      <c r="BJ36" s="482"/>
      <c r="BK36" s="483"/>
      <c r="BN36" s="170"/>
      <c r="BO36" s="377"/>
      <c r="BP36" s="265"/>
      <c r="BQ36" s="266"/>
      <c r="BR36" s="266"/>
      <c r="BS36" s="265"/>
      <c r="BT36" s="266"/>
      <c r="BU36" s="266"/>
      <c r="BV36" s="338"/>
      <c r="BW36" s="338"/>
      <c r="BX36" s="338"/>
      <c r="BY36" s="338"/>
      <c r="BZ36" s="338"/>
      <c r="CA36" s="338"/>
      <c r="CB36" s="338"/>
      <c r="CC36" s="338"/>
      <c r="CD36" s="338"/>
      <c r="CF36" s="336">
        <v>1</v>
      </c>
      <c r="CG36" s="479" t="s">
        <v>16</v>
      </c>
      <c r="CH36" s="390" t="s">
        <v>21</v>
      </c>
      <c r="CI36" s="482">
        <f t="shared" ref="CI36:DA36" si="156">CI27</f>
        <v>147.626</v>
      </c>
      <c r="CJ36" s="482"/>
      <c r="CK36" s="483"/>
      <c r="CL36" s="482">
        <f t="shared" si="156"/>
        <v>147.626</v>
      </c>
      <c r="CM36" s="482"/>
      <c r="CN36" s="483"/>
      <c r="CO36" s="482"/>
      <c r="CP36" s="482"/>
      <c r="CQ36" s="483"/>
      <c r="CR36" s="482">
        <f t="shared" si="156"/>
        <v>0.67100000000000004</v>
      </c>
      <c r="CS36" s="482"/>
      <c r="CT36" s="483"/>
      <c r="CU36" s="482">
        <f t="shared" si="156"/>
        <v>0.67100000000000004</v>
      </c>
      <c r="CV36" s="482"/>
      <c r="CW36" s="483"/>
      <c r="CX36" s="482"/>
      <c r="CY36" s="482"/>
      <c r="CZ36" s="482"/>
      <c r="DA36" s="484">
        <f t="shared" si="156"/>
        <v>18</v>
      </c>
      <c r="DB36" s="485"/>
      <c r="DC36" s="485"/>
      <c r="DD36" s="481">
        <f>DD27</f>
        <v>3.9</v>
      </c>
      <c r="DE36" s="481"/>
      <c r="DF36" s="481"/>
      <c r="DG36" s="336"/>
      <c r="DI36" s="336">
        <v>1</v>
      </c>
      <c r="DJ36" s="479" t="s">
        <v>16</v>
      </c>
      <c r="DK36" s="390" t="s">
        <v>21</v>
      </c>
      <c r="DL36" s="482">
        <f t="shared" ref="DL36:ET36" si="157">DL27</f>
        <v>13.092000000000001</v>
      </c>
      <c r="DM36" s="482"/>
      <c r="DN36" s="482"/>
      <c r="DO36" s="482">
        <f t="shared" si="157"/>
        <v>12.913</v>
      </c>
      <c r="DP36" s="482"/>
      <c r="DQ36" s="482"/>
      <c r="DR36" s="486">
        <f t="shared" si="157"/>
        <v>34.4</v>
      </c>
      <c r="DS36" s="486"/>
      <c r="DT36" s="486"/>
      <c r="DU36" s="336"/>
      <c r="DV36" s="482">
        <f t="shared" si="157"/>
        <v>210.26800000000003</v>
      </c>
      <c r="DW36" s="482"/>
      <c r="DX36" s="482"/>
      <c r="DY36" s="482">
        <f t="shared" si="157"/>
        <v>133.08799999999999</v>
      </c>
      <c r="DZ36" s="482"/>
      <c r="EA36" s="482"/>
      <c r="EB36" s="482">
        <f t="shared" si="157"/>
        <v>7.0709999999999997</v>
      </c>
      <c r="EC36" s="482"/>
      <c r="ED36" s="482"/>
      <c r="EE36" s="486">
        <f t="shared" si="157"/>
        <v>11.3</v>
      </c>
      <c r="EF36" s="486"/>
      <c r="EG36" s="486"/>
      <c r="EH36" s="336">
        <f t="shared" si="157"/>
        <v>847</v>
      </c>
      <c r="EI36" s="336"/>
      <c r="EJ36" s="336"/>
      <c r="EK36" s="482">
        <f t="shared" si="157"/>
        <v>339.07</v>
      </c>
      <c r="EL36" s="482"/>
      <c r="EM36" s="482"/>
      <c r="EN36" s="486">
        <f t="shared" si="157"/>
        <v>25.9</v>
      </c>
      <c r="EO36" s="486"/>
      <c r="EP36" s="486"/>
      <c r="EQ36" s="486">
        <f t="shared" si="157"/>
        <v>2.2999999999999998</v>
      </c>
      <c r="ER36" s="486"/>
      <c r="ES36" s="486"/>
      <c r="ET36" s="482">
        <f t="shared" si="157"/>
        <v>32.637999999999998</v>
      </c>
      <c r="EU36" s="482"/>
      <c r="EV36" s="482"/>
      <c r="EW36" s="482"/>
      <c r="EX36" s="482"/>
      <c r="EY36" s="482"/>
      <c r="FA36" s="336">
        <v>1</v>
      </c>
      <c r="FB36" s="479" t="s">
        <v>16</v>
      </c>
      <c r="FC36" s="390" t="s">
        <v>21</v>
      </c>
      <c r="FD36" s="336">
        <f t="shared" ref="FD36:FU36" si="158">FD27</f>
        <v>26</v>
      </c>
      <c r="FE36" s="336"/>
      <c r="FF36" s="336"/>
      <c r="FG36" s="336">
        <f t="shared" si="158"/>
        <v>23</v>
      </c>
      <c r="FH36" s="336"/>
      <c r="FI36" s="336"/>
      <c r="FJ36" s="336">
        <f t="shared" si="158"/>
        <v>13</v>
      </c>
      <c r="FK36" s="336"/>
      <c r="FL36" s="336"/>
      <c r="FM36" s="336">
        <f t="shared" si="158"/>
        <v>7</v>
      </c>
      <c r="FN36" s="336"/>
      <c r="FO36" s="336"/>
      <c r="FP36" s="486"/>
      <c r="FQ36" s="336"/>
      <c r="FR36" s="336">
        <f t="shared" si="158"/>
        <v>569</v>
      </c>
      <c r="FS36" s="336"/>
      <c r="FT36" s="336"/>
      <c r="FU36" s="486">
        <f t="shared" si="158"/>
        <v>14.7</v>
      </c>
      <c r="FV36" s="486"/>
      <c r="FW36" s="486"/>
      <c r="FY36" s="170"/>
      <c r="GS36" s="487"/>
      <c r="GT36" s="488"/>
      <c r="GU36" s="347"/>
      <c r="GV36" s="347"/>
    </row>
    <row r="37" spans="1:204" x14ac:dyDescent="0.2">
      <c r="DV37" s="24"/>
      <c r="DW37" s="24"/>
    </row>
  </sheetData>
  <sheetProtection formatCells="0" formatColumns="0" formatRows="0" insertColumns="0" insertRows="0" deleteColumns="0" deleteRows="0"/>
  <mergeCells count="116">
    <mergeCell ref="Y5:AA7"/>
    <mergeCell ref="V3:AG3"/>
    <mergeCell ref="AM3:AM8"/>
    <mergeCell ref="V4:X7"/>
    <mergeCell ref="AH3:AJ7"/>
    <mergeCell ref="AB5:AD7"/>
    <mergeCell ref="AN3:AN8"/>
    <mergeCell ref="AE5:AG7"/>
    <mergeCell ref="Y4:AG4"/>
    <mergeCell ref="AL3:AL8"/>
    <mergeCell ref="DU3:DU8"/>
    <mergeCell ref="AO4:AQ7"/>
    <mergeCell ref="BI5:BK7"/>
    <mergeCell ref="BV3:CD4"/>
    <mergeCell ref="BF5:BH7"/>
    <mergeCell ref="AO3:BE3"/>
    <mergeCell ref="BF3:BK4"/>
    <mergeCell ref="AR4:AT7"/>
    <mergeCell ref="AU4:AV7"/>
    <mergeCell ref="AW4:AY7"/>
    <mergeCell ref="AZ4:BB7"/>
    <mergeCell ref="BC4:BE7"/>
    <mergeCell ref="BV5:BX7"/>
    <mergeCell ref="BP5:BR7"/>
    <mergeCell ref="BN3:BN8"/>
    <mergeCell ref="BO3:BO8"/>
    <mergeCell ref="BM3:BM8"/>
    <mergeCell ref="BS5:BU7"/>
    <mergeCell ref="CB5:CD7"/>
    <mergeCell ref="BP3:BU4"/>
    <mergeCell ref="BY5:CA7"/>
    <mergeCell ref="A3:A8"/>
    <mergeCell ref="B3:B8"/>
    <mergeCell ref="C3:C8"/>
    <mergeCell ref="D3:I5"/>
    <mergeCell ref="T3:U7"/>
    <mergeCell ref="D6:F7"/>
    <mergeCell ref="G6:I7"/>
    <mergeCell ref="R4:S7"/>
    <mergeCell ref="J3:S3"/>
    <mergeCell ref="J4:K7"/>
    <mergeCell ref="L4:Q4"/>
    <mergeCell ref="L5:N7"/>
    <mergeCell ref="O5:Q7"/>
    <mergeCell ref="GS3:GV4"/>
    <mergeCell ref="EB3:ED7"/>
    <mergeCell ref="GJ4:GJ8"/>
    <mergeCell ref="FR3:FW4"/>
    <mergeCell ref="FJ3:FO4"/>
    <mergeCell ref="EW3:EY7"/>
    <mergeCell ref="GA3:GA8"/>
    <mergeCell ref="GE3:GJ3"/>
    <mergeCell ref="FY3:FY8"/>
    <mergeCell ref="FZ3:FZ8"/>
    <mergeCell ref="GS5:GS8"/>
    <mergeCell ref="GT5:GT8"/>
    <mergeCell ref="GU5:GU8"/>
    <mergeCell ref="GV5:GV8"/>
    <mergeCell ref="GL3:GR3"/>
    <mergeCell ref="GM4:GM8"/>
    <mergeCell ref="GP4:GP8"/>
    <mergeCell ref="GI5:GI8"/>
    <mergeCell ref="FM5:FO7"/>
    <mergeCell ref="FP3:FP8"/>
    <mergeCell ref="FA3:FA8"/>
    <mergeCell ref="EE3:EG7"/>
    <mergeCell ref="FC3:FC8"/>
    <mergeCell ref="FB3:FB8"/>
    <mergeCell ref="CI5:CK7"/>
    <mergeCell ref="CL5:CN7"/>
    <mergeCell ref="CR3:CZ4"/>
    <mergeCell ref="CR5:CT7"/>
    <mergeCell ref="CO5:CQ7"/>
    <mergeCell ref="CX5:CZ7"/>
    <mergeCell ref="CF3:CF8"/>
    <mergeCell ref="DD3:DF7"/>
    <mergeCell ref="GR4:GR8"/>
    <mergeCell ref="GB3:GB8"/>
    <mergeCell ref="GL4:GL8"/>
    <mergeCell ref="GN4:GN8"/>
    <mergeCell ref="GO4:GO8"/>
    <mergeCell ref="GC3:GC8"/>
    <mergeCell ref="GD3:GD8"/>
    <mergeCell ref="GF4:GF8"/>
    <mergeCell ref="GE4:GE8"/>
    <mergeCell ref="GK3:GK8"/>
    <mergeCell ref="GG4:GG8"/>
    <mergeCell ref="GH4:GI4"/>
    <mergeCell ref="GH5:GH8"/>
    <mergeCell ref="EN3:EP7"/>
    <mergeCell ref="ET3:EV7"/>
    <mergeCell ref="DK3:DK8"/>
    <mergeCell ref="DV1:EA2"/>
    <mergeCell ref="GQ4:GQ8"/>
    <mergeCell ref="FR5:FT7"/>
    <mergeCell ref="FU5:FW7"/>
    <mergeCell ref="FJ5:FL7"/>
    <mergeCell ref="FG3:FI7"/>
    <mergeCell ref="FQ3:FQ8"/>
    <mergeCell ref="FD3:FF7"/>
    <mergeCell ref="CG3:CG8"/>
    <mergeCell ref="DI3:DI8"/>
    <mergeCell ref="DJ3:DJ8"/>
    <mergeCell ref="DO3:DQ7"/>
    <mergeCell ref="DR3:DT7"/>
    <mergeCell ref="DL3:DN7"/>
    <mergeCell ref="DG3:DG8"/>
    <mergeCell ref="CI3:CQ4"/>
    <mergeCell ref="DA3:DC7"/>
    <mergeCell ref="CU5:CW7"/>
    <mergeCell ref="CH3:CH8"/>
    <mergeCell ref="EH3:EJ7"/>
    <mergeCell ref="DV3:DX7"/>
    <mergeCell ref="DY3:EA7"/>
    <mergeCell ref="EQ3:ES7"/>
    <mergeCell ref="EK3:EM7"/>
  </mergeCells>
  <phoneticPr fontId="0" type="noConversion"/>
  <pageMargins left="0.19685039370078741" right="0.19685039370078741" top="0.23622047244094491" bottom="0.15748031496062992" header="0.19685039370078741" footer="0.15748031496062992"/>
  <pageSetup paperSize="9" scale="85" orientation="landscape" r:id="rId1"/>
  <headerFooter alignWithMargins="0"/>
  <colBreaks count="4" manualBreakCount="4">
    <brk id="63" max="33" man="1"/>
    <brk id="82" max="1048575" man="1"/>
    <brk id="112" max="1048575" man="1"/>
    <brk id="15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GH35"/>
  <sheetViews>
    <sheetView zoomScale="90" zoomScaleNormal="90" zoomScaleSheetLayoutView="9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ES31" sqref="ES31"/>
    </sheetView>
  </sheetViews>
  <sheetFormatPr defaultRowHeight="12.75" x14ac:dyDescent="0.2"/>
  <cols>
    <col min="1" max="1" width="3.7109375" style="38" customWidth="1"/>
    <col min="2" max="2" width="24.42578125" style="38" customWidth="1"/>
    <col min="3" max="3" width="3.5703125" style="38" customWidth="1"/>
    <col min="4" max="6" width="4.140625" style="38" customWidth="1"/>
    <col min="7" max="7" width="4.28515625" style="22" customWidth="1"/>
    <col min="8" max="8" width="4.140625" style="22" customWidth="1"/>
    <col min="9" max="9" width="4.28515625" style="22" customWidth="1"/>
    <col min="10" max="10" width="6.42578125" style="38" customWidth="1"/>
    <col min="11" max="11" width="6.42578125" style="22" customWidth="1"/>
    <col min="12" max="12" width="5.140625" style="38" customWidth="1"/>
    <col min="13" max="13" width="5" style="38" customWidth="1"/>
    <col min="14" max="14" width="5" style="22" customWidth="1"/>
    <col min="15" max="15" width="3.7109375" style="38" customWidth="1"/>
    <col min="16" max="16" width="5" style="38" customWidth="1"/>
    <col min="17" max="17" width="5" style="22" customWidth="1"/>
    <col min="18" max="18" width="3.7109375" style="38" customWidth="1"/>
    <col min="19" max="19" width="4.85546875" style="38" customWidth="1"/>
    <col min="20" max="20" width="4.85546875" style="22" customWidth="1"/>
    <col min="21" max="21" width="3.7109375" style="22" customWidth="1"/>
    <col min="22" max="23" width="4.85546875" style="22" customWidth="1"/>
    <col min="24" max="24" width="3.7109375" style="22" customWidth="1"/>
    <col min="25" max="26" width="5.7109375" style="22" customWidth="1"/>
    <col min="27" max="27" width="5.85546875" style="38" customWidth="1"/>
    <col min="28" max="29" width="4.85546875" style="22" customWidth="1"/>
    <col min="30" max="30" width="3.7109375" style="22" customWidth="1"/>
    <col min="31" max="31" width="1.7109375" style="38" customWidth="1"/>
    <col min="32" max="32" width="3" style="38" customWidth="1"/>
    <col min="33" max="33" width="16.28515625" style="38" customWidth="1"/>
    <col min="34" max="34" width="2.85546875" style="38" customWidth="1"/>
    <col min="35" max="35" width="6.85546875" style="38" customWidth="1"/>
    <col min="36" max="37" width="5.7109375" style="38" customWidth="1"/>
    <col min="38" max="38" width="6.85546875" style="22" customWidth="1"/>
    <col min="39" max="40" width="5.7109375" style="22" customWidth="1"/>
    <col min="41" max="41" width="6.85546875" style="38" customWidth="1"/>
    <col min="42" max="43" width="7.7109375" style="38" customWidth="1"/>
    <col min="44" max="44" width="6.85546875" style="22" customWidth="1"/>
    <col min="45" max="46" width="7.7109375" style="22" customWidth="1"/>
    <col min="47" max="47" width="5.5703125" style="38" customWidth="1"/>
    <col min="48" max="49" width="7.7109375" style="38" customWidth="1"/>
    <col min="50" max="50" width="1.7109375" style="38" customWidth="1"/>
    <col min="51" max="51" width="3.42578125" style="38" customWidth="1"/>
    <col min="52" max="52" width="24.42578125" style="38" customWidth="1"/>
    <col min="53" max="53" width="2.85546875" style="38" customWidth="1"/>
    <col min="54" max="54" width="5.28515625" style="38" customWidth="1"/>
    <col min="55" max="55" width="5.28515625" style="22" customWidth="1"/>
    <col min="56" max="56" width="4.28515625" style="22" customWidth="1"/>
    <col min="57" max="58" width="5.28515625" style="22" customWidth="1"/>
    <col min="59" max="59" width="4.140625" style="22" customWidth="1"/>
    <col min="60" max="61" width="5" style="22" customWidth="1"/>
    <col min="62" max="62" width="3.7109375" style="22" customWidth="1"/>
    <col min="63" max="64" width="6.5703125" style="22" customWidth="1"/>
    <col min="65" max="65" width="5.140625" style="22" customWidth="1"/>
    <col min="66" max="67" width="6.5703125" style="22" customWidth="1"/>
    <col min="68" max="68" width="5.42578125" style="22" customWidth="1"/>
    <col min="69" max="70" width="5" style="22" customWidth="1"/>
    <col min="71" max="71" width="4" style="22" customWidth="1"/>
    <col min="72" max="72" width="3.42578125" style="22" customWidth="1"/>
    <col min="73" max="74" width="5" style="22" customWidth="1"/>
    <col min="75" max="75" width="3.7109375" style="22" customWidth="1"/>
    <col min="76" max="77" width="5" style="22" customWidth="1"/>
    <col min="78" max="78" width="3.7109375" style="22" customWidth="1"/>
    <col min="79" max="80" width="6.28515625" style="22" customWidth="1"/>
    <col min="81" max="83" width="5.28515625" style="22" customWidth="1"/>
    <col min="84" max="84" width="5.140625" style="22" customWidth="1"/>
    <col min="85" max="86" width="5.28515625" style="22" customWidth="1"/>
    <col min="87" max="87" width="3.7109375" style="22" customWidth="1"/>
    <col min="88" max="89" width="5.28515625" style="22" customWidth="1"/>
    <col min="90" max="90" width="4.28515625" style="22" customWidth="1"/>
    <col min="91" max="92" width="4.85546875" style="22" customWidth="1"/>
    <col min="93" max="93" width="4.42578125" style="22" customWidth="1"/>
    <col min="94" max="95" width="5" style="22" customWidth="1"/>
    <col min="96" max="96" width="4.42578125" style="22" customWidth="1"/>
    <col min="97" max="98" width="6.28515625" style="22" customWidth="1"/>
    <col min="99" max="99" width="5.5703125" style="22" customWidth="1"/>
    <col min="100" max="101" width="6.42578125" style="22" customWidth="1"/>
    <col min="102" max="102" width="5.85546875" style="22" customWidth="1"/>
    <col min="103" max="104" width="5.28515625" style="22" customWidth="1"/>
    <col min="105" max="105" width="5.85546875" style="22" customWidth="1"/>
    <col min="106" max="107" width="5.28515625" style="22" customWidth="1"/>
    <col min="108" max="108" width="5.140625" style="22" customWidth="1"/>
    <col min="109" max="109" width="2" style="38" customWidth="1"/>
    <col min="110" max="110" width="3.28515625" style="38" customWidth="1"/>
    <col min="111" max="111" width="24.42578125" style="38" customWidth="1"/>
    <col min="112" max="112" width="3.5703125" style="38" customWidth="1"/>
    <col min="113" max="113" width="6.28515625" style="38" customWidth="1"/>
    <col min="114" max="114" width="6.28515625" style="22" customWidth="1"/>
    <col min="115" max="115" width="5.28515625" style="38" customWidth="1"/>
    <col min="116" max="116" width="6.28515625" style="38" customWidth="1"/>
    <col min="117" max="117" width="6.42578125" style="22" customWidth="1"/>
    <col min="118" max="118" width="5.28515625" style="38" customWidth="1"/>
    <col min="119" max="120" width="8.7109375" style="22" customWidth="1"/>
    <col min="121" max="121" width="8.140625" style="22" customWidth="1"/>
    <col min="122" max="123" width="7.7109375" style="22" customWidth="1"/>
    <col min="124" max="124" width="7.140625" style="22" customWidth="1"/>
    <col min="125" max="125" width="5" style="38" customWidth="1"/>
    <col min="126" max="126" width="5" style="22" customWidth="1"/>
    <col min="127" max="127" width="4.28515625" style="38" customWidth="1"/>
    <col min="128" max="128" width="3.42578125" style="22" customWidth="1"/>
    <col min="129" max="129" width="6.28515625" style="38" customWidth="1"/>
    <col min="130" max="130" width="6.28515625" style="22" customWidth="1"/>
    <col min="131" max="131" width="5" style="22" customWidth="1"/>
    <col min="132" max="133" width="5.28515625" style="22" customWidth="1"/>
    <col min="134" max="134" width="4.85546875" style="22" customWidth="1"/>
    <col min="135" max="136" width="5.28515625" style="22" customWidth="1"/>
    <col min="137" max="137" width="4.85546875" style="22" customWidth="1"/>
    <col min="138" max="138" width="7.5703125" style="22" customWidth="1"/>
    <col min="139" max="139" width="7.85546875" style="22" customWidth="1"/>
    <col min="140" max="140" width="7.28515625" style="22" customWidth="1"/>
    <col min="141" max="142" width="7.5703125" style="22" customWidth="1"/>
    <col min="143" max="143" width="7.28515625" style="22" customWidth="1"/>
    <col min="144" max="145" width="5" style="22" customWidth="1"/>
    <col min="146" max="146" width="4.7109375" style="22" customWidth="1"/>
    <col min="147" max="147" width="3" style="22" customWidth="1"/>
    <col min="148" max="148" width="3.5703125" style="38" customWidth="1"/>
    <col min="149" max="149" width="3" style="38" customWidth="1"/>
    <col min="150" max="150" width="24.42578125" style="38" customWidth="1"/>
    <col min="151" max="151" width="4" style="38" customWidth="1"/>
    <col min="152" max="152" width="5.28515625" style="38" customWidth="1"/>
    <col min="153" max="153" width="5.28515625" style="22" customWidth="1"/>
    <col min="154" max="154" width="4.28515625" style="22" customWidth="1"/>
    <col min="155" max="156" width="5.28515625" style="22" customWidth="1"/>
    <col min="157" max="157" width="4.28515625" style="22" customWidth="1"/>
    <col min="158" max="159" width="5.28515625" style="22" customWidth="1"/>
    <col min="160" max="160" width="4.28515625" style="22" customWidth="1"/>
    <col min="161" max="162" width="5" style="22" customWidth="1"/>
    <col min="163" max="163" width="4.28515625" style="22" customWidth="1"/>
    <col min="164" max="165" width="5" style="22" customWidth="1"/>
    <col min="166" max="166" width="3.7109375" style="22" customWidth="1"/>
    <col min="167" max="168" width="5.7109375" style="22" customWidth="1"/>
    <col min="169" max="169" width="5.140625" style="22" customWidth="1"/>
    <col min="170" max="171" width="5" style="22" customWidth="1"/>
    <col min="172" max="172" width="3.7109375" style="22" customWidth="1"/>
    <col min="173" max="173" width="4" style="101" customWidth="1"/>
    <col min="174" max="174" width="4.140625" style="38" customWidth="1"/>
    <col min="175" max="175" width="24.42578125" style="38" customWidth="1"/>
    <col min="176" max="176" width="3.42578125" style="38" customWidth="1"/>
    <col min="177" max="177" width="10.140625" style="22" customWidth="1"/>
    <col min="178" max="178" width="9" style="22" customWidth="1"/>
    <col min="179" max="179" width="10.28515625" style="22" customWidth="1"/>
    <col min="180" max="181" width="9.42578125" style="22" customWidth="1"/>
    <col min="182" max="182" width="8.140625" style="22" customWidth="1"/>
    <col min="183" max="183" width="6.85546875" style="22" customWidth="1"/>
    <col min="184" max="184" width="5.140625" style="22" customWidth="1"/>
    <col min="185" max="185" width="10.140625" style="20" customWidth="1"/>
    <col min="186" max="186" width="10.140625" style="22" customWidth="1"/>
    <col min="187" max="187" width="7" style="22" customWidth="1"/>
    <col min="188" max="188" width="8.42578125" style="22" customWidth="1"/>
    <col min="189" max="189" width="6.140625" style="22" customWidth="1"/>
    <col min="190" max="190" width="9" style="22" customWidth="1"/>
    <col min="191" max="16384" width="9.140625" style="38"/>
  </cols>
  <sheetData>
    <row r="1" spans="1:190" s="20" customFormat="1" x14ac:dyDescent="0.2">
      <c r="A1" s="20" t="s">
        <v>284</v>
      </c>
      <c r="AF1" s="20" t="s">
        <v>115</v>
      </c>
      <c r="AY1" s="20" t="s">
        <v>328</v>
      </c>
      <c r="BT1" s="22"/>
      <c r="DF1" s="20" t="s">
        <v>234</v>
      </c>
      <c r="DM1" s="97"/>
      <c r="DQ1" s="97" t="s">
        <v>510</v>
      </c>
      <c r="DR1" s="100"/>
      <c r="DX1" s="22"/>
      <c r="EQ1" s="22"/>
      <c r="ES1" s="20" t="s">
        <v>116</v>
      </c>
      <c r="FM1" s="22"/>
      <c r="FQ1" s="43"/>
      <c r="FR1" s="20" t="s">
        <v>553</v>
      </c>
      <c r="FS1" s="100"/>
      <c r="FT1" s="100"/>
    </row>
    <row r="2" spans="1:190" s="22" customFormat="1" ht="10.5" customHeight="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13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158"/>
      <c r="GD2" s="23"/>
      <c r="GE2" s="23"/>
      <c r="GF2" s="23"/>
      <c r="GG2" s="23"/>
      <c r="GH2" s="23"/>
    </row>
    <row r="3" spans="1:190" s="23" customFormat="1" ht="12.75" customHeight="1" x14ac:dyDescent="0.2">
      <c r="A3" s="594" t="s">
        <v>18</v>
      </c>
      <c r="B3" s="594" t="s">
        <v>104</v>
      </c>
      <c r="C3" s="594" t="s">
        <v>20</v>
      </c>
      <c r="D3" s="594" t="s">
        <v>290</v>
      </c>
      <c r="E3" s="594"/>
      <c r="F3" s="594"/>
      <c r="G3" s="594"/>
      <c r="H3" s="594"/>
      <c r="I3" s="594"/>
      <c r="J3" s="594" t="s">
        <v>464</v>
      </c>
      <c r="K3" s="594"/>
      <c r="L3" s="594"/>
      <c r="M3" s="595" t="s">
        <v>268</v>
      </c>
      <c r="N3" s="594"/>
      <c r="O3" s="596"/>
      <c r="P3" s="594" t="s">
        <v>157</v>
      </c>
      <c r="Q3" s="594"/>
      <c r="R3" s="594"/>
      <c r="S3" s="594" t="s">
        <v>69</v>
      </c>
      <c r="T3" s="594"/>
      <c r="U3" s="594"/>
      <c r="V3" s="594"/>
      <c r="W3" s="594"/>
      <c r="X3" s="594"/>
      <c r="Y3" s="594" t="s">
        <v>54</v>
      </c>
      <c r="Z3" s="594"/>
      <c r="AA3" s="594"/>
      <c r="AB3" s="594" t="s">
        <v>375</v>
      </c>
      <c r="AC3" s="594"/>
      <c r="AD3" s="594"/>
      <c r="AF3" s="594" t="s">
        <v>18</v>
      </c>
      <c r="AG3" s="594" t="s">
        <v>19</v>
      </c>
      <c r="AH3" s="594" t="s">
        <v>20</v>
      </c>
      <c r="AI3" s="594" t="s">
        <v>159</v>
      </c>
      <c r="AJ3" s="594"/>
      <c r="AK3" s="594"/>
      <c r="AL3" s="594"/>
      <c r="AM3" s="594"/>
      <c r="AN3" s="594"/>
      <c r="AO3" s="594" t="s">
        <v>267</v>
      </c>
      <c r="AP3" s="594"/>
      <c r="AQ3" s="594"/>
      <c r="AR3" s="594"/>
      <c r="AS3" s="594"/>
      <c r="AT3" s="594"/>
      <c r="AU3" s="594"/>
      <c r="AV3" s="594"/>
      <c r="AW3" s="594"/>
      <c r="AY3" s="594" t="s">
        <v>18</v>
      </c>
      <c r="AZ3" s="594" t="s">
        <v>104</v>
      </c>
      <c r="BA3" s="594" t="s">
        <v>20</v>
      </c>
      <c r="BB3" s="594" t="s">
        <v>327</v>
      </c>
      <c r="BC3" s="594"/>
      <c r="BD3" s="594"/>
      <c r="BE3" s="594"/>
      <c r="BF3" s="594"/>
      <c r="BG3" s="594"/>
      <c r="BH3" s="594" t="s">
        <v>173</v>
      </c>
      <c r="BI3" s="594"/>
      <c r="BJ3" s="594"/>
      <c r="BK3" s="594" t="s">
        <v>329</v>
      </c>
      <c r="BL3" s="594"/>
      <c r="BM3" s="594"/>
      <c r="BN3" s="594"/>
      <c r="BO3" s="594"/>
      <c r="BP3" s="594"/>
      <c r="BQ3" s="594" t="s">
        <v>158</v>
      </c>
      <c r="BR3" s="594"/>
      <c r="BS3" s="594"/>
      <c r="BT3" s="594" t="s">
        <v>49</v>
      </c>
      <c r="BU3" s="594" t="s">
        <v>330</v>
      </c>
      <c r="BV3" s="606"/>
      <c r="BW3" s="606"/>
      <c r="BX3" s="606"/>
      <c r="BY3" s="606"/>
      <c r="BZ3" s="606"/>
      <c r="CA3" s="606"/>
      <c r="CB3" s="606"/>
      <c r="CC3" s="606"/>
      <c r="CD3" s="606"/>
      <c r="CE3" s="606"/>
      <c r="CF3" s="606"/>
      <c r="CG3" s="606"/>
      <c r="CH3" s="606"/>
      <c r="CI3" s="606"/>
      <c r="CJ3" s="606"/>
      <c r="CK3" s="606"/>
      <c r="CL3" s="606"/>
      <c r="CM3" s="606"/>
      <c r="CN3" s="606"/>
      <c r="CO3" s="606"/>
      <c r="CP3" s="606"/>
      <c r="CQ3" s="606"/>
      <c r="CR3" s="606"/>
      <c r="CS3" s="606"/>
      <c r="CT3" s="606"/>
      <c r="CU3" s="606"/>
      <c r="CV3" s="606"/>
      <c r="CW3" s="606"/>
      <c r="CX3" s="606"/>
      <c r="CY3" s="606"/>
      <c r="CZ3" s="606"/>
      <c r="DA3" s="606"/>
      <c r="DB3" s="606"/>
      <c r="DC3" s="606"/>
      <c r="DD3" s="606"/>
      <c r="DF3" s="594" t="s">
        <v>18</v>
      </c>
      <c r="DG3" s="594" t="s">
        <v>104</v>
      </c>
      <c r="DH3" s="594" t="s">
        <v>20</v>
      </c>
      <c r="DI3" s="594" t="s">
        <v>236</v>
      </c>
      <c r="DJ3" s="594"/>
      <c r="DK3" s="594"/>
      <c r="DL3" s="595" t="s">
        <v>511</v>
      </c>
      <c r="DM3" s="594"/>
      <c r="DN3" s="596"/>
      <c r="DO3" s="594" t="s">
        <v>512</v>
      </c>
      <c r="DP3" s="594"/>
      <c r="DQ3" s="594"/>
      <c r="DR3" s="598" t="s">
        <v>513</v>
      </c>
      <c r="DS3" s="598"/>
      <c r="DT3" s="599"/>
      <c r="DU3" s="594" t="s">
        <v>269</v>
      </c>
      <c r="DV3" s="594"/>
      <c r="DW3" s="594"/>
      <c r="DX3" s="594" t="s">
        <v>49</v>
      </c>
      <c r="DY3" s="594" t="s">
        <v>514</v>
      </c>
      <c r="DZ3" s="594"/>
      <c r="EA3" s="594"/>
      <c r="EB3" s="595" t="s">
        <v>511</v>
      </c>
      <c r="EC3" s="594"/>
      <c r="ED3" s="596"/>
      <c r="EE3" s="597" t="s">
        <v>515</v>
      </c>
      <c r="EF3" s="598"/>
      <c r="EG3" s="599"/>
      <c r="EH3" s="594" t="s">
        <v>516</v>
      </c>
      <c r="EI3" s="594"/>
      <c r="EJ3" s="594"/>
      <c r="EK3" s="595" t="s">
        <v>517</v>
      </c>
      <c r="EL3" s="594"/>
      <c r="EM3" s="596"/>
      <c r="EN3" s="594" t="s">
        <v>156</v>
      </c>
      <c r="EO3" s="594"/>
      <c r="EP3" s="594"/>
      <c r="EQ3" s="595" t="s">
        <v>49</v>
      </c>
      <c r="ER3" s="432"/>
      <c r="ES3" s="594" t="s">
        <v>18</v>
      </c>
      <c r="ET3" s="594" t="s">
        <v>104</v>
      </c>
      <c r="EU3" s="594" t="s">
        <v>20</v>
      </c>
      <c r="EV3" s="594" t="s">
        <v>149</v>
      </c>
      <c r="EW3" s="594"/>
      <c r="EX3" s="594"/>
      <c r="EY3" s="594" t="s">
        <v>69</v>
      </c>
      <c r="EZ3" s="594"/>
      <c r="FA3" s="594"/>
      <c r="FB3" s="594"/>
      <c r="FC3" s="594"/>
      <c r="FD3" s="594"/>
      <c r="FE3" s="594"/>
      <c r="FF3" s="594"/>
      <c r="FG3" s="594"/>
      <c r="FH3" s="594"/>
      <c r="FI3" s="594"/>
      <c r="FJ3" s="594"/>
      <c r="FK3" s="597" t="s">
        <v>270</v>
      </c>
      <c r="FL3" s="599"/>
      <c r="FM3" s="594" t="s">
        <v>49</v>
      </c>
      <c r="FN3" s="594" t="s">
        <v>227</v>
      </c>
      <c r="FO3" s="594"/>
      <c r="FP3" s="594"/>
      <c r="FQ3" s="432"/>
      <c r="FR3" s="594" t="s">
        <v>18</v>
      </c>
      <c r="FS3" s="594" t="s">
        <v>104</v>
      </c>
      <c r="FT3" s="594" t="s">
        <v>20</v>
      </c>
      <c r="FU3" s="606" t="s">
        <v>155</v>
      </c>
      <c r="FV3" s="594" t="s">
        <v>134</v>
      </c>
      <c r="FW3" s="595" t="s">
        <v>105</v>
      </c>
      <c r="FX3" s="594"/>
      <c r="FY3" s="594"/>
      <c r="FZ3" s="594"/>
      <c r="GA3" s="594"/>
      <c r="GB3" s="596"/>
      <c r="GC3" s="606" t="s">
        <v>106</v>
      </c>
      <c r="GD3" s="594" t="s">
        <v>380</v>
      </c>
      <c r="GE3" s="594"/>
      <c r="GF3" s="594"/>
      <c r="GG3" s="594"/>
      <c r="GH3" s="594"/>
    </row>
    <row r="4" spans="1:190" s="23" customFormat="1" ht="12.75" customHeight="1" x14ac:dyDescent="0.2">
      <c r="A4" s="594"/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4"/>
      <c r="M4" s="595"/>
      <c r="N4" s="594"/>
      <c r="O4" s="596"/>
      <c r="P4" s="594"/>
      <c r="Q4" s="594"/>
      <c r="R4" s="594"/>
      <c r="S4" s="594"/>
      <c r="T4" s="594"/>
      <c r="U4" s="594"/>
      <c r="V4" s="594"/>
      <c r="W4" s="594"/>
      <c r="X4" s="594"/>
      <c r="Y4" s="594"/>
      <c r="Z4" s="594"/>
      <c r="AA4" s="594"/>
      <c r="AB4" s="594"/>
      <c r="AC4" s="594"/>
      <c r="AD4" s="594"/>
      <c r="AF4" s="594"/>
      <c r="AG4" s="594"/>
      <c r="AH4" s="594"/>
      <c r="AI4" s="594"/>
      <c r="AJ4" s="594"/>
      <c r="AK4" s="594"/>
      <c r="AL4" s="594"/>
      <c r="AM4" s="594"/>
      <c r="AN4" s="594"/>
      <c r="AO4" s="594"/>
      <c r="AP4" s="594"/>
      <c r="AQ4" s="594"/>
      <c r="AR4" s="594"/>
      <c r="AS4" s="594"/>
      <c r="AT4" s="594"/>
      <c r="AU4" s="594"/>
      <c r="AV4" s="594"/>
      <c r="AW4" s="594"/>
      <c r="AY4" s="594"/>
      <c r="AZ4" s="594"/>
      <c r="BA4" s="594"/>
      <c r="BB4" s="594"/>
      <c r="BC4" s="594"/>
      <c r="BD4" s="594"/>
      <c r="BE4" s="594"/>
      <c r="BF4" s="594"/>
      <c r="BG4" s="594"/>
      <c r="BH4" s="594"/>
      <c r="BI4" s="594"/>
      <c r="BJ4" s="594"/>
      <c r="BK4" s="594"/>
      <c r="BL4" s="594"/>
      <c r="BM4" s="594"/>
      <c r="BN4" s="594"/>
      <c r="BO4" s="594"/>
      <c r="BP4" s="594"/>
      <c r="BQ4" s="594"/>
      <c r="BR4" s="594"/>
      <c r="BS4" s="594"/>
      <c r="BT4" s="594"/>
      <c r="BU4" s="594" t="s">
        <v>303</v>
      </c>
      <c r="BV4" s="594"/>
      <c r="BW4" s="594"/>
      <c r="BX4" s="594"/>
      <c r="BY4" s="594"/>
      <c r="BZ4" s="594"/>
      <c r="CA4" s="594"/>
      <c r="CB4" s="594"/>
      <c r="CC4" s="594"/>
      <c r="CD4" s="594"/>
      <c r="CE4" s="594"/>
      <c r="CF4" s="594"/>
      <c r="CG4" s="594" t="s">
        <v>304</v>
      </c>
      <c r="CH4" s="594"/>
      <c r="CI4" s="594"/>
      <c r="CJ4" s="594"/>
      <c r="CK4" s="594"/>
      <c r="CL4" s="594"/>
      <c r="CM4" s="594"/>
      <c r="CN4" s="594"/>
      <c r="CO4" s="594"/>
      <c r="CP4" s="594"/>
      <c r="CQ4" s="594"/>
      <c r="CR4" s="594"/>
      <c r="CS4" s="594"/>
      <c r="CT4" s="594"/>
      <c r="CU4" s="594"/>
      <c r="CV4" s="594"/>
      <c r="CW4" s="594"/>
      <c r="CX4" s="594"/>
      <c r="CY4" s="594"/>
      <c r="CZ4" s="594"/>
      <c r="DA4" s="594"/>
      <c r="DB4" s="594"/>
      <c r="DC4" s="594"/>
      <c r="DD4" s="594"/>
      <c r="DF4" s="594"/>
      <c r="DG4" s="594"/>
      <c r="DH4" s="594"/>
      <c r="DI4" s="594"/>
      <c r="DJ4" s="594"/>
      <c r="DK4" s="594"/>
      <c r="DL4" s="595"/>
      <c r="DM4" s="594"/>
      <c r="DN4" s="596"/>
      <c r="DO4" s="594"/>
      <c r="DP4" s="594"/>
      <c r="DQ4" s="594"/>
      <c r="DR4" s="601"/>
      <c r="DS4" s="601"/>
      <c r="DT4" s="602"/>
      <c r="DU4" s="594"/>
      <c r="DV4" s="594"/>
      <c r="DW4" s="594"/>
      <c r="DX4" s="594"/>
      <c r="DY4" s="594"/>
      <c r="DZ4" s="594"/>
      <c r="EA4" s="594"/>
      <c r="EB4" s="595"/>
      <c r="EC4" s="594"/>
      <c r="ED4" s="596"/>
      <c r="EE4" s="600"/>
      <c r="EF4" s="601"/>
      <c r="EG4" s="602"/>
      <c r="EH4" s="594"/>
      <c r="EI4" s="594"/>
      <c r="EJ4" s="594"/>
      <c r="EK4" s="595"/>
      <c r="EL4" s="594"/>
      <c r="EM4" s="596"/>
      <c r="EN4" s="594"/>
      <c r="EO4" s="594"/>
      <c r="EP4" s="594"/>
      <c r="EQ4" s="595"/>
      <c r="ER4" s="432"/>
      <c r="ES4" s="594"/>
      <c r="ET4" s="594"/>
      <c r="EU4" s="594"/>
      <c r="EV4" s="594"/>
      <c r="EW4" s="594"/>
      <c r="EX4" s="594"/>
      <c r="EY4" s="594" t="s">
        <v>196</v>
      </c>
      <c r="EZ4" s="594"/>
      <c r="FA4" s="594"/>
      <c r="FB4" s="594" t="s">
        <v>197</v>
      </c>
      <c r="FC4" s="594"/>
      <c r="FD4" s="594"/>
      <c r="FE4" s="594" t="s">
        <v>321</v>
      </c>
      <c r="FF4" s="594"/>
      <c r="FG4" s="594"/>
      <c r="FH4" s="594"/>
      <c r="FI4" s="594"/>
      <c r="FJ4" s="594"/>
      <c r="FK4" s="600"/>
      <c r="FL4" s="602"/>
      <c r="FM4" s="594"/>
      <c r="FN4" s="594"/>
      <c r="FO4" s="594"/>
      <c r="FP4" s="594"/>
      <c r="FQ4" s="432"/>
      <c r="FR4" s="594"/>
      <c r="FS4" s="594"/>
      <c r="FT4" s="594"/>
      <c r="FU4" s="606"/>
      <c r="FV4" s="594"/>
      <c r="FW4" s="594" t="s">
        <v>210</v>
      </c>
      <c r="FX4" s="594" t="s">
        <v>214</v>
      </c>
      <c r="FY4" s="594" t="s">
        <v>213</v>
      </c>
      <c r="FZ4" s="607" t="s">
        <v>322</v>
      </c>
      <c r="GA4" s="594" t="s">
        <v>212</v>
      </c>
      <c r="GB4" s="596" t="s">
        <v>351</v>
      </c>
      <c r="GC4" s="606"/>
      <c r="GD4" s="607" t="s">
        <v>381</v>
      </c>
      <c r="GE4" s="607" t="s">
        <v>387</v>
      </c>
      <c r="GF4" s="594" t="s">
        <v>383</v>
      </c>
      <c r="GG4" s="594" t="s">
        <v>307</v>
      </c>
      <c r="GH4" s="594" t="s">
        <v>388</v>
      </c>
    </row>
    <row r="5" spans="1:190" s="23" customFormat="1" ht="36.75" customHeight="1" x14ac:dyDescent="0.2">
      <c r="A5" s="594"/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5"/>
      <c r="N5" s="594"/>
      <c r="O5" s="596"/>
      <c r="P5" s="594"/>
      <c r="Q5" s="594"/>
      <c r="R5" s="594"/>
      <c r="S5" s="594" t="s">
        <v>219</v>
      </c>
      <c r="T5" s="594"/>
      <c r="U5" s="594"/>
      <c r="V5" s="594" t="s">
        <v>218</v>
      </c>
      <c r="W5" s="594"/>
      <c r="X5" s="594"/>
      <c r="Y5" s="594"/>
      <c r="Z5" s="594"/>
      <c r="AA5" s="594"/>
      <c r="AB5" s="594"/>
      <c r="AC5" s="594"/>
      <c r="AD5" s="594"/>
      <c r="AF5" s="594"/>
      <c r="AG5" s="594"/>
      <c r="AH5" s="594"/>
      <c r="AI5" s="609">
        <v>2023</v>
      </c>
      <c r="AJ5" s="609"/>
      <c r="AK5" s="609"/>
      <c r="AL5" s="597">
        <v>2024</v>
      </c>
      <c r="AM5" s="598"/>
      <c r="AN5" s="599"/>
      <c r="AO5" s="609">
        <v>2023</v>
      </c>
      <c r="AP5" s="609"/>
      <c r="AQ5" s="609"/>
      <c r="AR5" s="597">
        <v>2024</v>
      </c>
      <c r="AS5" s="598"/>
      <c r="AT5" s="599"/>
      <c r="AU5" s="594" t="s">
        <v>542</v>
      </c>
      <c r="AV5" s="594"/>
      <c r="AW5" s="594"/>
      <c r="AY5" s="594"/>
      <c r="AZ5" s="594"/>
      <c r="BA5" s="594"/>
      <c r="BB5" s="594"/>
      <c r="BC5" s="594"/>
      <c r="BD5" s="594"/>
      <c r="BE5" s="594"/>
      <c r="BF5" s="594"/>
      <c r="BG5" s="594"/>
      <c r="BH5" s="594"/>
      <c r="BI5" s="594"/>
      <c r="BJ5" s="594"/>
      <c r="BK5" s="594"/>
      <c r="BL5" s="594"/>
      <c r="BM5" s="594"/>
      <c r="BN5" s="594"/>
      <c r="BO5" s="594"/>
      <c r="BP5" s="594"/>
      <c r="BQ5" s="594"/>
      <c r="BR5" s="594"/>
      <c r="BS5" s="594"/>
      <c r="BT5" s="594"/>
      <c r="BU5" s="594" t="s">
        <v>286</v>
      </c>
      <c r="BV5" s="594"/>
      <c r="BW5" s="594"/>
      <c r="BX5" s="594"/>
      <c r="BY5" s="594"/>
      <c r="BZ5" s="594"/>
      <c r="CA5" s="594" t="s">
        <v>285</v>
      </c>
      <c r="CB5" s="594"/>
      <c r="CC5" s="594"/>
      <c r="CD5" s="594"/>
      <c r="CE5" s="594"/>
      <c r="CF5" s="594"/>
      <c r="CG5" s="594" t="s">
        <v>288</v>
      </c>
      <c r="CH5" s="594"/>
      <c r="CI5" s="594"/>
      <c r="CJ5" s="594"/>
      <c r="CK5" s="594"/>
      <c r="CL5" s="594"/>
      <c r="CM5" s="594" t="s">
        <v>305</v>
      </c>
      <c r="CN5" s="594"/>
      <c r="CO5" s="594"/>
      <c r="CP5" s="594"/>
      <c r="CQ5" s="594"/>
      <c r="CR5" s="594"/>
      <c r="CS5" s="594" t="s">
        <v>287</v>
      </c>
      <c r="CT5" s="594"/>
      <c r="CU5" s="594"/>
      <c r="CV5" s="594"/>
      <c r="CW5" s="594"/>
      <c r="CX5" s="594"/>
      <c r="CY5" s="594" t="s">
        <v>306</v>
      </c>
      <c r="CZ5" s="594"/>
      <c r="DA5" s="594"/>
      <c r="DB5" s="594"/>
      <c r="DC5" s="594"/>
      <c r="DD5" s="594"/>
      <c r="DF5" s="594"/>
      <c r="DG5" s="594"/>
      <c r="DH5" s="594"/>
      <c r="DI5" s="594"/>
      <c r="DJ5" s="594"/>
      <c r="DK5" s="594"/>
      <c r="DL5" s="595"/>
      <c r="DM5" s="594"/>
      <c r="DN5" s="596"/>
      <c r="DO5" s="594"/>
      <c r="DP5" s="594"/>
      <c r="DQ5" s="594"/>
      <c r="DR5" s="601"/>
      <c r="DS5" s="601"/>
      <c r="DT5" s="602"/>
      <c r="DU5" s="594"/>
      <c r="DV5" s="594"/>
      <c r="DW5" s="594"/>
      <c r="DX5" s="594"/>
      <c r="DY5" s="594"/>
      <c r="DZ5" s="594"/>
      <c r="EA5" s="594"/>
      <c r="EB5" s="595"/>
      <c r="EC5" s="594"/>
      <c r="ED5" s="596"/>
      <c r="EE5" s="600"/>
      <c r="EF5" s="601"/>
      <c r="EG5" s="602"/>
      <c r="EH5" s="594"/>
      <c r="EI5" s="594"/>
      <c r="EJ5" s="594"/>
      <c r="EK5" s="595"/>
      <c r="EL5" s="594"/>
      <c r="EM5" s="596"/>
      <c r="EN5" s="594"/>
      <c r="EO5" s="594"/>
      <c r="EP5" s="594"/>
      <c r="EQ5" s="595"/>
      <c r="ER5" s="432"/>
      <c r="ES5" s="594"/>
      <c r="ET5" s="594"/>
      <c r="EU5" s="594"/>
      <c r="EV5" s="594"/>
      <c r="EW5" s="594"/>
      <c r="EX5" s="594"/>
      <c r="EY5" s="594"/>
      <c r="EZ5" s="594"/>
      <c r="FA5" s="594"/>
      <c r="FB5" s="594"/>
      <c r="FC5" s="594"/>
      <c r="FD5" s="594"/>
      <c r="FE5" s="594"/>
      <c r="FF5" s="594"/>
      <c r="FG5" s="594"/>
      <c r="FH5" s="594"/>
      <c r="FI5" s="594"/>
      <c r="FJ5" s="594"/>
      <c r="FK5" s="600"/>
      <c r="FL5" s="602"/>
      <c r="FM5" s="594"/>
      <c r="FN5" s="594"/>
      <c r="FO5" s="594"/>
      <c r="FP5" s="594"/>
      <c r="FQ5" s="432"/>
      <c r="FR5" s="594"/>
      <c r="FS5" s="594"/>
      <c r="FT5" s="594"/>
      <c r="FU5" s="606"/>
      <c r="FV5" s="594"/>
      <c r="FW5" s="594"/>
      <c r="FX5" s="594"/>
      <c r="FY5" s="594"/>
      <c r="FZ5" s="608"/>
      <c r="GA5" s="594"/>
      <c r="GB5" s="596"/>
      <c r="GC5" s="606"/>
      <c r="GD5" s="608"/>
      <c r="GE5" s="608"/>
      <c r="GF5" s="594"/>
      <c r="GG5" s="594"/>
      <c r="GH5" s="594"/>
    </row>
    <row r="6" spans="1:190" s="23" customFormat="1" ht="62.25" customHeight="1" x14ac:dyDescent="0.2">
      <c r="A6" s="594"/>
      <c r="B6" s="594"/>
      <c r="C6" s="594"/>
      <c r="D6" s="594">
        <v>2023</v>
      </c>
      <c r="E6" s="594"/>
      <c r="F6" s="594"/>
      <c r="G6" s="594">
        <v>2024</v>
      </c>
      <c r="H6" s="594"/>
      <c r="I6" s="594"/>
      <c r="J6" s="594"/>
      <c r="K6" s="594"/>
      <c r="L6" s="594"/>
      <c r="M6" s="595"/>
      <c r="N6" s="594"/>
      <c r="O6" s="596"/>
      <c r="P6" s="594"/>
      <c r="Q6" s="594"/>
      <c r="R6" s="594"/>
      <c r="S6" s="594"/>
      <c r="T6" s="594"/>
      <c r="U6" s="594"/>
      <c r="V6" s="594"/>
      <c r="W6" s="594"/>
      <c r="X6" s="594"/>
      <c r="Y6" s="594"/>
      <c r="Z6" s="594"/>
      <c r="AA6" s="594"/>
      <c r="AB6" s="594"/>
      <c r="AC6" s="594"/>
      <c r="AD6" s="594"/>
      <c r="AF6" s="594"/>
      <c r="AG6" s="594"/>
      <c r="AH6" s="594"/>
      <c r="AI6" s="594"/>
      <c r="AJ6" s="594"/>
      <c r="AK6" s="594"/>
      <c r="AL6" s="603"/>
      <c r="AM6" s="604"/>
      <c r="AN6" s="605"/>
      <c r="AO6" s="594"/>
      <c r="AP6" s="594"/>
      <c r="AQ6" s="594"/>
      <c r="AR6" s="603"/>
      <c r="AS6" s="604"/>
      <c r="AT6" s="605"/>
      <c r="AU6" s="594"/>
      <c r="AV6" s="594"/>
      <c r="AW6" s="594"/>
      <c r="AY6" s="594"/>
      <c r="AZ6" s="594"/>
      <c r="BA6" s="594"/>
      <c r="BB6" s="594" t="s">
        <v>45</v>
      </c>
      <c r="BC6" s="615"/>
      <c r="BD6" s="615"/>
      <c r="BE6" s="594" t="s">
        <v>257</v>
      </c>
      <c r="BF6" s="615"/>
      <c r="BG6" s="615"/>
      <c r="BH6" s="594"/>
      <c r="BI6" s="594"/>
      <c r="BJ6" s="594"/>
      <c r="BK6" s="594" t="s">
        <v>45</v>
      </c>
      <c r="BL6" s="615"/>
      <c r="BM6" s="615"/>
      <c r="BN6" s="594" t="s">
        <v>257</v>
      </c>
      <c r="BO6" s="615"/>
      <c r="BP6" s="615"/>
      <c r="BQ6" s="594"/>
      <c r="BR6" s="594"/>
      <c r="BS6" s="594"/>
      <c r="BT6" s="594"/>
      <c r="BU6" s="594" t="s">
        <v>45</v>
      </c>
      <c r="BV6" s="615"/>
      <c r="BW6" s="615"/>
      <c r="BX6" s="594" t="s">
        <v>257</v>
      </c>
      <c r="BY6" s="615"/>
      <c r="BZ6" s="615"/>
      <c r="CA6" s="594" t="s">
        <v>45</v>
      </c>
      <c r="CB6" s="615"/>
      <c r="CC6" s="615"/>
      <c r="CD6" s="594" t="s">
        <v>257</v>
      </c>
      <c r="CE6" s="615"/>
      <c r="CF6" s="615"/>
      <c r="CG6" s="594" t="s">
        <v>45</v>
      </c>
      <c r="CH6" s="615"/>
      <c r="CI6" s="615"/>
      <c r="CJ6" s="594" t="s">
        <v>257</v>
      </c>
      <c r="CK6" s="615"/>
      <c r="CL6" s="615"/>
      <c r="CM6" s="594" t="s">
        <v>45</v>
      </c>
      <c r="CN6" s="615"/>
      <c r="CO6" s="615"/>
      <c r="CP6" s="594" t="s">
        <v>257</v>
      </c>
      <c r="CQ6" s="615"/>
      <c r="CR6" s="615"/>
      <c r="CS6" s="594" t="s">
        <v>45</v>
      </c>
      <c r="CT6" s="615"/>
      <c r="CU6" s="615"/>
      <c r="CV6" s="594" t="s">
        <v>257</v>
      </c>
      <c r="CW6" s="615"/>
      <c r="CX6" s="615"/>
      <c r="CY6" s="594" t="s">
        <v>45</v>
      </c>
      <c r="CZ6" s="615"/>
      <c r="DA6" s="615"/>
      <c r="DB6" s="594" t="s">
        <v>257</v>
      </c>
      <c r="DC6" s="615"/>
      <c r="DD6" s="615"/>
      <c r="DF6" s="594"/>
      <c r="DG6" s="594"/>
      <c r="DH6" s="594"/>
      <c r="DI6" s="594"/>
      <c r="DJ6" s="594"/>
      <c r="DK6" s="594"/>
      <c r="DL6" s="595"/>
      <c r="DM6" s="594"/>
      <c r="DN6" s="596"/>
      <c r="DO6" s="594"/>
      <c r="DP6" s="594"/>
      <c r="DQ6" s="594"/>
      <c r="DR6" s="604"/>
      <c r="DS6" s="604"/>
      <c r="DT6" s="605"/>
      <c r="DU6" s="594"/>
      <c r="DV6" s="594"/>
      <c r="DW6" s="594"/>
      <c r="DX6" s="594"/>
      <c r="DY6" s="594"/>
      <c r="DZ6" s="594"/>
      <c r="EA6" s="594"/>
      <c r="EB6" s="595"/>
      <c r="EC6" s="594"/>
      <c r="ED6" s="596"/>
      <c r="EE6" s="603"/>
      <c r="EF6" s="604"/>
      <c r="EG6" s="605"/>
      <c r="EH6" s="594"/>
      <c r="EI6" s="594"/>
      <c r="EJ6" s="594"/>
      <c r="EK6" s="595"/>
      <c r="EL6" s="594"/>
      <c r="EM6" s="596"/>
      <c r="EN6" s="594"/>
      <c r="EO6" s="594"/>
      <c r="EP6" s="594"/>
      <c r="EQ6" s="595"/>
      <c r="ER6" s="432"/>
      <c r="ES6" s="594"/>
      <c r="ET6" s="594"/>
      <c r="EU6" s="594"/>
      <c r="EV6" s="594"/>
      <c r="EW6" s="594"/>
      <c r="EX6" s="594"/>
      <c r="EY6" s="594"/>
      <c r="EZ6" s="594"/>
      <c r="FA6" s="594"/>
      <c r="FB6" s="594"/>
      <c r="FC6" s="594"/>
      <c r="FD6" s="594"/>
      <c r="FE6" s="594" t="s">
        <v>195</v>
      </c>
      <c r="FF6" s="594"/>
      <c r="FG6" s="594"/>
      <c r="FH6" s="594" t="s">
        <v>194</v>
      </c>
      <c r="FI6" s="594"/>
      <c r="FJ6" s="594"/>
      <c r="FK6" s="600"/>
      <c r="FL6" s="602"/>
      <c r="FM6" s="594"/>
      <c r="FN6" s="594"/>
      <c r="FO6" s="594"/>
      <c r="FP6" s="594"/>
      <c r="FQ6" s="432"/>
      <c r="FR6" s="594"/>
      <c r="FS6" s="594"/>
      <c r="FT6" s="594"/>
      <c r="FU6" s="606"/>
      <c r="FV6" s="594"/>
      <c r="FW6" s="594"/>
      <c r="FX6" s="594"/>
      <c r="FY6" s="594"/>
      <c r="FZ6" s="608"/>
      <c r="GA6" s="594"/>
      <c r="GB6" s="596"/>
      <c r="GC6" s="606"/>
      <c r="GD6" s="608"/>
      <c r="GE6" s="608"/>
      <c r="GF6" s="594"/>
      <c r="GG6" s="594"/>
      <c r="GH6" s="594"/>
    </row>
    <row r="7" spans="1:190" s="23" customFormat="1" ht="24.75" customHeight="1" x14ac:dyDescent="0.2">
      <c r="A7" s="594"/>
      <c r="B7" s="594"/>
      <c r="C7" s="594"/>
      <c r="D7" s="431" t="s">
        <v>45</v>
      </c>
      <c r="E7" s="431" t="s">
        <v>46</v>
      </c>
      <c r="F7" s="431" t="s">
        <v>47</v>
      </c>
      <c r="G7" s="431" t="s">
        <v>45</v>
      </c>
      <c r="H7" s="431" t="s">
        <v>46</v>
      </c>
      <c r="I7" s="431" t="s">
        <v>47</v>
      </c>
      <c r="J7" s="431">
        <v>2023</v>
      </c>
      <c r="K7" s="431">
        <v>2024</v>
      </c>
      <c r="L7" s="431" t="s">
        <v>48</v>
      </c>
      <c r="M7" s="431">
        <v>2023</v>
      </c>
      <c r="N7" s="431">
        <v>2024</v>
      </c>
      <c r="O7" s="433" t="s">
        <v>48</v>
      </c>
      <c r="P7" s="431">
        <v>2023</v>
      </c>
      <c r="Q7" s="431">
        <v>2024</v>
      </c>
      <c r="R7" s="431" t="s">
        <v>48</v>
      </c>
      <c r="S7" s="431">
        <v>2023</v>
      </c>
      <c r="T7" s="431">
        <v>2024</v>
      </c>
      <c r="U7" s="431" t="s">
        <v>48</v>
      </c>
      <c r="V7" s="431">
        <v>2023</v>
      </c>
      <c r="W7" s="431">
        <v>2024</v>
      </c>
      <c r="X7" s="431" t="s">
        <v>48</v>
      </c>
      <c r="Y7" s="431">
        <v>2023</v>
      </c>
      <c r="Z7" s="431">
        <v>2024</v>
      </c>
      <c r="AA7" s="431" t="s">
        <v>48</v>
      </c>
      <c r="AB7" s="431">
        <v>2023</v>
      </c>
      <c r="AC7" s="431">
        <v>2024</v>
      </c>
      <c r="AD7" s="431" t="s">
        <v>48</v>
      </c>
      <c r="AF7" s="594"/>
      <c r="AG7" s="594"/>
      <c r="AH7" s="594"/>
      <c r="AI7" s="431" t="s">
        <v>45</v>
      </c>
      <c r="AJ7" s="431" t="s">
        <v>46</v>
      </c>
      <c r="AK7" s="431" t="s">
        <v>47</v>
      </c>
      <c r="AL7" s="434" t="s">
        <v>45</v>
      </c>
      <c r="AM7" s="431" t="s">
        <v>46</v>
      </c>
      <c r="AN7" s="433" t="s">
        <v>47</v>
      </c>
      <c r="AO7" s="431" t="s">
        <v>45</v>
      </c>
      <c r="AP7" s="431" t="s">
        <v>46</v>
      </c>
      <c r="AQ7" s="431" t="s">
        <v>47</v>
      </c>
      <c r="AR7" s="434" t="s">
        <v>45</v>
      </c>
      <c r="AS7" s="431" t="s">
        <v>46</v>
      </c>
      <c r="AT7" s="433" t="s">
        <v>47</v>
      </c>
      <c r="AU7" s="431" t="s">
        <v>45</v>
      </c>
      <c r="AV7" s="431" t="s">
        <v>46</v>
      </c>
      <c r="AW7" s="431" t="s">
        <v>47</v>
      </c>
      <c r="AY7" s="594"/>
      <c r="AZ7" s="594"/>
      <c r="BA7" s="594"/>
      <c r="BB7" s="431">
        <v>2023</v>
      </c>
      <c r="BC7" s="431">
        <v>2024</v>
      </c>
      <c r="BD7" s="431" t="s">
        <v>48</v>
      </c>
      <c r="BE7" s="431">
        <v>2023</v>
      </c>
      <c r="BF7" s="431">
        <v>2024</v>
      </c>
      <c r="BG7" s="431" t="s">
        <v>48</v>
      </c>
      <c r="BH7" s="431">
        <v>2023</v>
      </c>
      <c r="BI7" s="431">
        <v>2024</v>
      </c>
      <c r="BJ7" s="433" t="s">
        <v>48</v>
      </c>
      <c r="BK7" s="431">
        <v>2023</v>
      </c>
      <c r="BL7" s="431">
        <v>2024</v>
      </c>
      <c r="BM7" s="431" t="s">
        <v>48</v>
      </c>
      <c r="BN7" s="431">
        <v>2023</v>
      </c>
      <c r="BO7" s="431">
        <v>2024</v>
      </c>
      <c r="BP7" s="431" t="s">
        <v>48</v>
      </c>
      <c r="BQ7" s="431">
        <v>2023</v>
      </c>
      <c r="BR7" s="431">
        <v>2024</v>
      </c>
      <c r="BS7" s="431" t="s">
        <v>48</v>
      </c>
      <c r="BT7" s="594"/>
      <c r="BU7" s="431">
        <v>2023</v>
      </c>
      <c r="BV7" s="431">
        <v>2024</v>
      </c>
      <c r="BW7" s="433" t="s">
        <v>48</v>
      </c>
      <c r="BX7" s="431">
        <v>2023</v>
      </c>
      <c r="BY7" s="431">
        <v>2024</v>
      </c>
      <c r="BZ7" s="431" t="s">
        <v>48</v>
      </c>
      <c r="CA7" s="431">
        <v>2023</v>
      </c>
      <c r="CB7" s="431">
        <v>2024</v>
      </c>
      <c r="CC7" s="431" t="s">
        <v>48</v>
      </c>
      <c r="CD7" s="431">
        <v>2023</v>
      </c>
      <c r="CE7" s="431">
        <v>2024</v>
      </c>
      <c r="CF7" s="431" t="s">
        <v>48</v>
      </c>
      <c r="CG7" s="431">
        <v>2023</v>
      </c>
      <c r="CH7" s="431">
        <v>2024</v>
      </c>
      <c r="CI7" s="431" t="s">
        <v>48</v>
      </c>
      <c r="CJ7" s="431">
        <v>2023</v>
      </c>
      <c r="CK7" s="431">
        <v>2024</v>
      </c>
      <c r="CL7" s="431" t="s">
        <v>48</v>
      </c>
      <c r="CM7" s="431">
        <v>2023</v>
      </c>
      <c r="CN7" s="431">
        <v>2024</v>
      </c>
      <c r="CO7" s="431" t="s">
        <v>48</v>
      </c>
      <c r="CP7" s="431">
        <v>2023</v>
      </c>
      <c r="CQ7" s="431">
        <v>2024</v>
      </c>
      <c r="CR7" s="431" t="s">
        <v>48</v>
      </c>
      <c r="CS7" s="431">
        <v>2023</v>
      </c>
      <c r="CT7" s="431">
        <v>2024</v>
      </c>
      <c r="CU7" s="433" t="s">
        <v>48</v>
      </c>
      <c r="CV7" s="431">
        <v>2023</v>
      </c>
      <c r="CW7" s="431">
        <v>2024</v>
      </c>
      <c r="CX7" s="431" t="s">
        <v>48</v>
      </c>
      <c r="CY7" s="431">
        <v>2023</v>
      </c>
      <c r="CZ7" s="431">
        <v>2024</v>
      </c>
      <c r="DA7" s="431" t="s">
        <v>48</v>
      </c>
      <c r="DB7" s="431">
        <v>2023</v>
      </c>
      <c r="DC7" s="431">
        <v>2024</v>
      </c>
      <c r="DD7" s="431" t="s">
        <v>48</v>
      </c>
      <c r="DF7" s="594"/>
      <c r="DG7" s="594"/>
      <c r="DH7" s="594"/>
      <c r="DI7" s="431">
        <v>2023</v>
      </c>
      <c r="DJ7" s="431">
        <v>2024</v>
      </c>
      <c r="DK7" s="431" t="s">
        <v>48</v>
      </c>
      <c r="DL7" s="431">
        <v>2023</v>
      </c>
      <c r="DM7" s="431">
        <v>2024</v>
      </c>
      <c r="DN7" s="433" t="s">
        <v>48</v>
      </c>
      <c r="DO7" s="431">
        <v>2023</v>
      </c>
      <c r="DP7" s="431">
        <v>2024</v>
      </c>
      <c r="DQ7" s="431" t="s">
        <v>48</v>
      </c>
      <c r="DR7" s="431">
        <v>2023</v>
      </c>
      <c r="DS7" s="431">
        <v>2024</v>
      </c>
      <c r="DT7" s="431" t="s">
        <v>48</v>
      </c>
      <c r="DU7" s="431">
        <v>2023</v>
      </c>
      <c r="DV7" s="431">
        <v>2024</v>
      </c>
      <c r="DW7" s="431" t="s">
        <v>48</v>
      </c>
      <c r="DX7" s="594"/>
      <c r="DY7" s="431">
        <v>2023</v>
      </c>
      <c r="DZ7" s="431">
        <v>2024</v>
      </c>
      <c r="EA7" s="431" t="s">
        <v>48</v>
      </c>
      <c r="EB7" s="431">
        <v>2023</v>
      </c>
      <c r="EC7" s="431">
        <v>2024</v>
      </c>
      <c r="ED7" s="433" t="s">
        <v>48</v>
      </c>
      <c r="EE7" s="431">
        <v>2023</v>
      </c>
      <c r="EF7" s="431">
        <v>2024</v>
      </c>
      <c r="EG7" s="433" t="s">
        <v>48</v>
      </c>
      <c r="EH7" s="431">
        <v>2023</v>
      </c>
      <c r="EI7" s="431">
        <v>2024</v>
      </c>
      <c r="EJ7" s="431" t="s">
        <v>48</v>
      </c>
      <c r="EK7" s="431">
        <v>2023</v>
      </c>
      <c r="EL7" s="431">
        <v>2024</v>
      </c>
      <c r="EM7" s="433" t="s">
        <v>48</v>
      </c>
      <c r="EN7" s="431">
        <v>2023</v>
      </c>
      <c r="EO7" s="431">
        <v>2024</v>
      </c>
      <c r="EP7" s="431" t="s">
        <v>48</v>
      </c>
      <c r="EQ7" s="595"/>
      <c r="ER7" s="432"/>
      <c r="ES7" s="594"/>
      <c r="ET7" s="594"/>
      <c r="EU7" s="594"/>
      <c r="EV7" s="431">
        <v>2023</v>
      </c>
      <c r="EW7" s="431">
        <v>2024</v>
      </c>
      <c r="EX7" s="431" t="s">
        <v>48</v>
      </c>
      <c r="EY7" s="431">
        <v>2023</v>
      </c>
      <c r="EZ7" s="431">
        <v>2024</v>
      </c>
      <c r="FA7" s="431" t="s">
        <v>48</v>
      </c>
      <c r="FB7" s="431">
        <v>2023</v>
      </c>
      <c r="FC7" s="431">
        <v>2024</v>
      </c>
      <c r="FD7" s="431" t="s">
        <v>48</v>
      </c>
      <c r="FE7" s="431">
        <v>2023</v>
      </c>
      <c r="FF7" s="431">
        <v>2024</v>
      </c>
      <c r="FG7" s="431" t="s">
        <v>48</v>
      </c>
      <c r="FH7" s="431">
        <v>2023</v>
      </c>
      <c r="FI7" s="431">
        <v>2024</v>
      </c>
      <c r="FJ7" s="431" t="s">
        <v>48</v>
      </c>
      <c r="FK7" s="431">
        <v>2023</v>
      </c>
      <c r="FL7" s="431">
        <v>2024</v>
      </c>
      <c r="FM7" s="594"/>
      <c r="FN7" s="431">
        <v>2023</v>
      </c>
      <c r="FO7" s="431">
        <v>2024</v>
      </c>
      <c r="FP7" s="431" t="s">
        <v>48</v>
      </c>
      <c r="FQ7" s="432"/>
      <c r="FR7" s="594"/>
      <c r="FS7" s="594"/>
      <c r="FT7" s="594"/>
      <c r="FU7" s="606"/>
      <c r="FV7" s="594"/>
      <c r="FW7" s="594"/>
      <c r="FX7" s="594"/>
      <c r="FY7" s="594"/>
      <c r="FZ7" s="609"/>
      <c r="GA7" s="594"/>
      <c r="GB7" s="596"/>
      <c r="GC7" s="606"/>
      <c r="GD7" s="609"/>
      <c r="GE7" s="609"/>
      <c r="GF7" s="594"/>
      <c r="GG7" s="594"/>
      <c r="GH7" s="594"/>
    </row>
    <row r="8" spans="1:190" s="27" customFormat="1" ht="11.25" x14ac:dyDescent="0.2">
      <c r="A8" s="440"/>
      <c r="B8" s="440"/>
      <c r="C8" s="440">
        <v>1</v>
      </c>
      <c r="D8" s="440">
        <v>2</v>
      </c>
      <c r="E8" s="440">
        <v>3</v>
      </c>
      <c r="F8" s="440">
        <v>4</v>
      </c>
      <c r="G8" s="440">
        <v>5</v>
      </c>
      <c r="H8" s="440">
        <v>6</v>
      </c>
      <c r="I8" s="440">
        <v>7</v>
      </c>
      <c r="J8" s="440">
        <v>8</v>
      </c>
      <c r="K8" s="440">
        <v>9</v>
      </c>
      <c r="L8" s="440">
        <v>10</v>
      </c>
      <c r="M8" s="440">
        <v>11</v>
      </c>
      <c r="N8" s="440">
        <v>12</v>
      </c>
      <c r="O8" s="440">
        <v>13</v>
      </c>
      <c r="P8" s="440">
        <v>14</v>
      </c>
      <c r="Q8" s="440">
        <v>15</v>
      </c>
      <c r="R8" s="440">
        <v>16</v>
      </c>
      <c r="S8" s="440">
        <v>17</v>
      </c>
      <c r="T8" s="440">
        <v>18</v>
      </c>
      <c r="U8" s="440">
        <v>19</v>
      </c>
      <c r="V8" s="440">
        <v>20</v>
      </c>
      <c r="W8" s="440">
        <v>21</v>
      </c>
      <c r="X8" s="440">
        <v>22</v>
      </c>
      <c r="Y8" s="440">
        <v>23</v>
      </c>
      <c r="Z8" s="440">
        <v>24</v>
      </c>
      <c r="AA8" s="440">
        <v>25</v>
      </c>
      <c r="AB8" s="440">
        <v>26</v>
      </c>
      <c r="AC8" s="440">
        <v>27</v>
      </c>
      <c r="AD8" s="440">
        <v>28</v>
      </c>
      <c r="AF8" s="440"/>
      <c r="AG8" s="440"/>
      <c r="AH8" s="440">
        <v>1</v>
      </c>
      <c r="AI8" s="440">
        <v>2</v>
      </c>
      <c r="AJ8" s="440">
        <v>3</v>
      </c>
      <c r="AK8" s="440">
        <v>4</v>
      </c>
      <c r="AL8" s="440">
        <v>5</v>
      </c>
      <c r="AM8" s="440">
        <v>6</v>
      </c>
      <c r="AN8" s="440">
        <v>7</v>
      </c>
      <c r="AO8" s="440">
        <v>8</v>
      </c>
      <c r="AP8" s="440">
        <v>9</v>
      </c>
      <c r="AQ8" s="440">
        <v>10</v>
      </c>
      <c r="AR8" s="440">
        <v>11</v>
      </c>
      <c r="AS8" s="440">
        <v>12</v>
      </c>
      <c r="AT8" s="440">
        <v>13</v>
      </c>
      <c r="AU8" s="440">
        <v>14</v>
      </c>
      <c r="AV8" s="440">
        <v>15</v>
      </c>
      <c r="AW8" s="440">
        <v>16</v>
      </c>
      <c r="AY8" s="440"/>
      <c r="AZ8" s="440"/>
      <c r="BA8" s="440">
        <v>1</v>
      </c>
      <c r="BB8" s="440">
        <v>2</v>
      </c>
      <c r="BC8" s="440">
        <v>3</v>
      </c>
      <c r="BD8" s="440">
        <v>4</v>
      </c>
      <c r="BE8" s="440">
        <v>5</v>
      </c>
      <c r="BF8" s="440">
        <v>6</v>
      </c>
      <c r="BG8" s="440">
        <v>7</v>
      </c>
      <c r="BH8" s="440">
        <v>8</v>
      </c>
      <c r="BI8" s="440">
        <v>9</v>
      </c>
      <c r="BJ8" s="440">
        <v>10</v>
      </c>
      <c r="BK8" s="440">
        <v>11</v>
      </c>
      <c r="BL8" s="440">
        <v>12</v>
      </c>
      <c r="BM8" s="440">
        <v>13</v>
      </c>
      <c r="BN8" s="440">
        <v>14</v>
      </c>
      <c r="BO8" s="440">
        <v>15</v>
      </c>
      <c r="BP8" s="440">
        <v>16</v>
      </c>
      <c r="BQ8" s="440">
        <v>17</v>
      </c>
      <c r="BR8" s="440">
        <v>18</v>
      </c>
      <c r="BS8" s="440">
        <v>19</v>
      </c>
      <c r="BT8" s="440">
        <v>20</v>
      </c>
      <c r="BU8" s="440">
        <v>21</v>
      </c>
      <c r="BV8" s="440">
        <v>22</v>
      </c>
      <c r="BW8" s="440">
        <v>23</v>
      </c>
      <c r="BX8" s="440">
        <v>24</v>
      </c>
      <c r="BY8" s="440">
        <v>25</v>
      </c>
      <c r="BZ8" s="440">
        <v>26</v>
      </c>
      <c r="CA8" s="440">
        <v>27</v>
      </c>
      <c r="CB8" s="440">
        <v>28</v>
      </c>
      <c r="CC8" s="440">
        <v>29</v>
      </c>
      <c r="CD8" s="440">
        <v>30</v>
      </c>
      <c r="CE8" s="440">
        <v>31</v>
      </c>
      <c r="CF8" s="440">
        <v>32</v>
      </c>
      <c r="CG8" s="440">
        <v>33</v>
      </c>
      <c r="CH8" s="440">
        <v>34</v>
      </c>
      <c r="CI8" s="440">
        <v>35</v>
      </c>
      <c r="CJ8" s="440">
        <v>36</v>
      </c>
      <c r="CK8" s="440">
        <v>37</v>
      </c>
      <c r="CL8" s="440">
        <v>38</v>
      </c>
      <c r="CM8" s="440">
        <v>39</v>
      </c>
      <c r="CN8" s="440">
        <v>40</v>
      </c>
      <c r="CO8" s="440">
        <v>41</v>
      </c>
      <c r="CP8" s="440">
        <v>42</v>
      </c>
      <c r="CQ8" s="440">
        <v>43</v>
      </c>
      <c r="CR8" s="440">
        <v>44</v>
      </c>
      <c r="CS8" s="440">
        <v>45</v>
      </c>
      <c r="CT8" s="440">
        <v>46</v>
      </c>
      <c r="CU8" s="440">
        <v>47</v>
      </c>
      <c r="CV8" s="440">
        <v>48</v>
      </c>
      <c r="CW8" s="440">
        <v>49</v>
      </c>
      <c r="CX8" s="440">
        <v>50</v>
      </c>
      <c r="CY8" s="440">
        <v>51</v>
      </c>
      <c r="CZ8" s="440">
        <v>52</v>
      </c>
      <c r="DA8" s="440">
        <v>53</v>
      </c>
      <c r="DB8" s="440">
        <v>54</v>
      </c>
      <c r="DC8" s="440">
        <v>55</v>
      </c>
      <c r="DD8" s="440">
        <v>56</v>
      </c>
      <c r="DF8" s="440"/>
      <c r="DG8" s="440"/>
      <c r="DH8" s="440">
        <v>1</v>
      </c>
      <c r="DI8" s="440">
        <v>2</v>
      </c>
      <c r="DJ8" s="440">
        <v>3</v>
      </c>
      <c r="DK8" s="440">
        <v>4</v>
      </c>
      <c r="DL8" s="440">
        <v>5</v>
      </c>
      <c r="DM8" s="440">
        <v>6</v>
      </c>
      <c r="DN8" s="440">
        <v>7</v>
      </c>
      <c r="DO8" s="440">
        <v>8</v>
      </c>
      <c r="DP8" s="440">
        <v>9</v>
      </c>
      <c r="DQ8" s="440">
        <v>10</v>
      </c>
      <c r="DR8" s="440">
        <v>11</v>
      </c>
      <c r="DS8" s="440">
        <v>12</v>
      </c>
      <c r="DT8" s="440">
        <v>13</v>
      </c>
      <c r="DU8" s="440">
        <v>14</v>
      </c>
      <c r="DV8" s="440">
        <v>15</v>
      </c>
      <c r="DW8" s="440">
        <v>16</v>
      </c>
      <c r="DX8" s="440">
        <v>17</v>
      </c>
      <c r="DY8" s="440">
        <v>18</v>
      </c>
      <c r="DZ8" s="440">
        <v>19</v>
      </c>
      <c r="EA8" s="440">
        <v>20</v>
      </c>
      <c r="EB8" s="440">
        <v>21</v>
      </c>
      <c r="EC8" s="440">
        <v>22</v>
      </c>
      <c r="ED8" s="440">
        <v>23</v>
      </c>
      <c r="EE8" s="440">
        <v>24</v>
      </c>
      <c r="EF8" s="440">
        <v>25</v>
      </c>
      <c r="EG8" s="440">
        <v>26</v>
      </c>
      <c r="EH8" s="440">
        <v>27</v>
      </c>
      <c r="EI8" s="440">
        <v>28</v>
      </c>
      <c r="EJ8" s="440">
        <v>29</v>
      </c>
      <c r="EK8" s="440">
        <v>30</v>
      </c>
      <c r="EL8" s="440">
        <v>31</v>
      </c>
      <c r="EM8" s="440">
        <v>32</v>
      </c>
      <c r="EN8" s="440">
        <v>33</v>
      </c>
      <c r="EO8" s="440">
        <v>34</v>
      </c>
      <c r="EP8" s="440">
        <v>35</v>
      </c>
      <c r="EQ8" s="440">
        <v>36</v>
      </c>
      <c r="ER8" s="26"/>
      <c r="ES8" s="440"/>
      <c r="ET8" s="440"/>
      <c r="EU8" s="440">
        <v>1</v>
      </c>
      <c r="EV8" s="440">
        <v>2</v>
      </c>
      <c r="EW8" s="440">
        <v>3</v>
      </c>
      <c r="EX8" s="440">
        <v>4</v>
      </c>
      <c r="EY8" s="440">
        <v>5</v>
      </c>
      <c r="EZ8" s="440">
        <v>6</v>
      </c>
      <c r="FA8" s="440">
        <v>7</v>
      </c>
      <c r="FB8" s="440">
        <v>8</v>
      </c>
      <c r="FC8" s="440">
        <v>9</v>
      </c>
      <c r="FD8" s="440">
        <v>10</v>
      </c>
      <c r="FE8" s="440">
        <v>11</v>
      </c>
      <c r="FF8" s="440">
        <v>12</v>
      </c>
      <c r="FG8" s="440">
        <v>13</v>
      </c>
      <c r="FH8" s="440">
        <v>14</v>
      </c>
      <c r="FI8" s="440">
        <v>15</v>
      </c>
      <c r="FJ8" s="440">
        <v>16</v>
      </c>
      <c r="FK8" s="440">
        <v>17</v>
      </c>
      <c r="FL8" s="440">
        <v>18</v>
      </c>
      <c r="FM8" s="440">
        <v>19</v>
      </c>
      <c r="FN8" s="440">
        <v>20</v>
      </c>
      <c r="FO8" s="440">
        <v>21</v>
      </c>
      <c r="FP8" s="440">
        <v>22</v>
      </c>
      <c r="FQ8" s="26"/>
      <c r="FR8" s="440"/>
      <c r="FS8" s="440"/>
      <c r="FT8" s="440">
        <v>1</v>
      </c>
      <c r="FU8" s="440">
        <v>2</v>
      </c>
      <c r="FV8" s="440">
        <v>3</v>
      </c>
      <c r="FW8" s="440">
        <v>4</v>
      </c>
      <c r="FX8" s="440">
        <v>5</v>
      </c>
      <c r="FY8" s="440">
        <v>6</v>
      </c>
      <c r="FZ8" s="440">
        <v>7</v>
      </c>
      <c r="GA8" s="440">
        <v>8</v>
      </c>
      <c r="GB8" s="440">
        <v>9</v>
      </c>
      <c r="GC8" s="440">
        <v>10</v>
      </c>
      <c r="GD8" s="440">
        <v>11</v>
      </c>
      <c r="GE8" s="440">
        <v>12</v>
      </c>
      <c r="GF8" s="440">
        <v>13</v>
      </c>
      <c r="GG8" s="440">
        <v>14</v>
      </c>
      <c r="GH8" s="440">
        <v>15</v>
      </c>
    </row>
    <row r="9" spans="1:190" s="22" customFormat="1" x14ac:dyDescent="0.2">
      <c r="A9" s="28">
        <v>1</v>
      </c>
      <c r="B9" s="28" t="s">
        <v>2</v>
      </c>
      <c r="C9" s="70" t="s">
        <v>21</v>
      </c>
      <c r="D9" s="44">
        <f>E9+F9</f>
        <v>7</v>
      </c>
      <c r="E9" s="28"/>
      <c r="F9" s="28">
        <v>7</v>
      </c>
      <c r="G9" s="44">
        <f t="shared" ref="G9:G28" si="0">H9+I9</f>
        <v>7</v>
      </c>
      <c r="H9" s="28"/>
      <c r="I9" s="28">
        <v>7</v>
      </c>
      <c r="J9" s="28">
        <v>745</v>
      </c>
      <c r="K9" s="28">
        <v>745</v>
      </c>
      <c r="L9" s="44">
        <f>K9-J9</f>
        <v>0</v>
      </c>
      <c r="M9" s="45">
        <f>ROUND(J9/D9,0)</f>
        <v>106</v>
      </c>
      <c r="N9" s="45">
        <f>ROUND(K9/G9,0)</f>
        <v>106</v>
      </c>
      <c r="O9" s="44">
        <f t="shared" ref="O9:O29" si="1">N9-M9</f>
        <v>0</v>
      </c>
      <c r="P9" s="28">
        <v>7</v>
      </c>
      <c r="Q9" s="28">
        <v>7</v>
      </c>
      <c r="R9" s="44">
        <f t="shared" ref="R9:R35" si="2">Q9-P9</f>
        <v>0</v>
      </c>
      <c r="S9" s="28"/>
      <c r="T9" s="28"/>
      <c r="U9" s="44">
        <f t="shared" ref="U9:U35" si="3">T9-S9</f>
        <v>0</v>
      </c>
      <c r="V9" s="28"/>
      <c r="W9" s="28"/>
      <c r="X9" s="44">
        <f t="shared" ref="X9:X35" si="4">W9-V9</f>
        <v>0</v>
      </c>
      <c r="Y9" s="127">
        <f>ROUND((S9+V9)/P9*100,1)</f>
        <v>0</v>
      </c>
      <c r="Z9" s="127">
        <f>ROUND((T9+W9)/Q9*100,1)</f>
        <v>0</v>
      </c>
      <c r="AA9" s="127">
        <f t="shared" ref="AA9:AA35" si="5">Z9-Y9</f>
        <v>0</v>
      </c>
      <c r="AB9" s="44"/>
      <c r="AC9" s="44"/>
      <c r="AD9" s="44">
        <f>AC9-AB9</f>
        <v>0</v>
      </c>
      <c r="AF9" s="28">
        <v>1</v>
      </c>
      <c r="AG9" s="28" t="s">
        <v>2</v>
      </c>
      <c r="AH9" s="70" t="s">
        <v>21</v>
      </c>
      <c r="AI9" s="127">
        <f>AJ9+AK9</f>
        <v>7.4</v>
      </c>
      <c r="AJ9" s="82"/>
      <c r="AK9" s="30">
        <v>7.4</v>
      </c>
      <c r="AL9" s="127">
        <f>AM9+AN9</f>
        <v>7.2</v>
      </c>
      <c r="AM9" s="82"/>
      <c r="AN9" s="30">
        <v>7.2</v>
      </c>
      <c r="AO9" s="451">
        <f t="shared" ref="AO9:AT29" si="6">ROUND(AI9/D9,2)</f>
        <v>1.06</v>
      </c>
      <c r="AP9" s="451"/>
      <c r="AQ9" s="451">
        <f t="shared" si="6"/>
        <v>1.06</v>
      </c>
      <c r="AR9" s="451">
        <f t="shared" si="6"/>
        <v>1.03</v>
      </c>
      <c r="AS9" s="451"/>
      <c r="AT9" s="451">
        <f t="shared" si="6"/>
        <v>1.03</v>
      </c>
      <c r="AU9" s="451">
        <f>AR9-AO9</f>
        <v>-3.0000000000000027E-2</v>
      </c>
      <c r="AV9" s="451">
        <f>AS9-AP9</f>
        <v>0</v>
      </c>
      <c r="AW9" s="451">
        <f>AT9-AQ9</f>
        <v>-3.0000000000000027E-2</v>
      </c>
      <c r="AY9" s="28">
        <v>1</v>
      </c>
      <c r="AZ9" s="28" t="s">
        <v>2</v>
      </c>
      <c r="BA9" s="70" t="s">
        <v>21</v>
      </c>
      <c r="BB9" s="28">
        <v>59</v>
      </c>
      <c r="BC9" s="28">
        <v>57</v>
      </c>
      <c r="BD9" s="44">
        <f>BC9-BB9</f>
        <v>-2</v>
      </c>
      <c r="BE9" s="44">
        <v>59</v>
      </c>
      <c r="BF9" s="44">
        <v>57</v>
      </c>
      <c r="BG9" s="44">
        <f t="shared" ref="BG9:BG35" si="7">BF9-BE9</f>
        <v>-2</v>
      </c>
      <c r="BH9" s="45">
        <f t="shared" ref="BH9:BH29" si="8">ROUND(BB9/D9,0)</f>
        <v>8</v>
      </c>
      <c r="BI9" s="45">
        <f t="shared" ref="BI9:BI29" si="9">ROUND(BC9/G9,0)</f>
        <v>8</v>
      </c>
      <c r="BJ9" s="44">
        <f t="shared" ref="BJ9:BJ29" si="10">BI9-BH9</f>
        <v>0</v>
      </c>
      <c r="BK9" s="28">
        <v>766</v>
      </c>
      <c r="BL9" s="28">
        <v>671</v>
      </c>
      <c r="BM9" s="44">
        <f>BL9-BK9</f>
        <v>-95</v>
      </c>
      <c r="BN9" s="44">
        <v>766</v>
      </c>
      <c r="BO9" s="44">
        <v>671</v>
      </c>
      <c r="BP9" s="44">
        <f>BO9-BN9</f>
        <v>-95</v>
      </c>
      <c r="BQ9" s="45">
        <f>ROUND(BK9/BB9,0)</f>
        <v>13</v>
      </c>
      <c r="BR9" s="45">
        <f>ROUND(BL9/BC9,0)</f>
        <v>12</v>
      </c>
      <c r="BS9" s="45">
        <f>BR9-BQ9</f>
        <v>-1</v>
      </c>
      <c r="BT9" s="452">
        <v>10</v>
      </c>
      <c r="BU9" s="67">
        <v>21</v>
      </c>
      <c r="BV9" s="67">
        <v>21</v>
      </c>
      <c r="BW9" s="44">
        <f t="shared" ref="BW9:BW35" si="11">BV9-BU9</f>
        <v>0</v>
      </c>
      <c r="BX9" s="44">
        <v>21</v>
      </c>
      <c r="BY9" s="44">
        <v>21</v>
      </c>
      <c r="BZ9" s="44">
        <f t="shared" ref="BZ9:BZ35" si="12">BY9-BX9</f>
        <v>0</v>
      </c>
      <c r="CA9" s="44">
        <v>268</v>
      </c>
      <c r="CB9" s="44">
        <v>220</v>
      </c>
      <c r="CC9" s="44">
        <f>CB9-CA9</f>
        <v>-48</v>
      </c>
      <c r="CD9" s="44">
        <v>268</v>
      </c>
      <c r="CE9" s="44">
        <v>220</v>
      </c>
      <c r="CF9" s="44">
        <f t="shared" ref="CF9:CF35" si="13">CE9-CD9</f>
        <v>-48</v>
      </c>
      <c r="CG9" s="28">
        <v>45</v>
      </c>
      <c r="CH9" s="28">
        <v>44</v>
      </c>
      <c r="CI9" s="44">
        <f t="shared" ref="CI9:CI35" si="14">CH9-CG9</f>
        <v>-1</v>
      </c>
      <c r="CJ9" s="44">
        <v>45</v>
      </c>
      <c r="CK9" s="44">
        <v>44</v>
      </c>
      <c r="CL9" s="44">
        <f t="shared" ref="CL9:CL35" si="15">CK9-CJ9</f>
        <v>-1</v>
      </c>
      <c r="CM9" s="44">
        <v>17</v>
      </c>
      <c r="CN9" s="44">
        <v>17</v>
      </c>
      <c r="CO9" s="44">
        <f t="shared" ref="CO9:CO35" si="16">CN9-CM9</f>
        <v>0</v>
      </c>
      <c r="CP9" s="44">
        <v>17</v>
      </c>
      <c r="CQ9" s="44">
        <v>17</v>
      </c>
      <c r="CR9" s="44">
        <f t="shared" ref="CR9:CR35" si="17">CQ9-CP9</f>
        <v>0</v>
      </c>
      <c r="CS9" s="28">
        <v>548</v>
      </c>
      <c r="CT9" s="28">
        <v>481</v>
      </c>
      <c r="CU9" s="44">
        <f t="shared" ref="CU9:CU35" si="18">CT9-CS9</f>
        <v>-67</v>
      </c>
      <c r="CV9" s="44">
        <v>548</v>
      </c>
      <c r="CW9" s="44">
        <v>481</v>
      </c>
      <c r="CX9" s="44">
        <f t="shared" ref="CX9:CX35" si="19">CW9-CV9</f>
        <v>-67</v>
      </c>
      <c r="CY9" s="44">
        <v>216</v>
      </c>
      <c r="CZ9" s="44">
        <v>178</v>
      </c>
      <c r="DA9" s="44">
        <f t="shared" ref="DA9:DA35" si="20">CZ9-CY9</f>
        <v>-38</v>
      </c>
      <c r="DB9" s="44">
        <v>216</v>
      </c>
      <c r="DC9" s="44">
        <v>178</v>
      </c>
      <c r="DD9" s="44">
        <f t="shared" ref="DD9:DD35" si="21">DC9-DB9</f>
        <v>-38</v>
      </c>
      <c r="DF9" s="28">
        <v>1</v>
      </c>
      <c r="DG9" s="28" t="s">
        <v>2</v>
      </c>
      <c r="DH9" s="70" t="s">
        <v>21</v>
      </c>
      <c r="DI9" s="28">
        <v>714</v>
      </c>
      <c r="DJ9" s="28">
        <v>672</v>
      </c>
      <c r="DK9" s="44">
        <f>DJ9-DI9</f>
        <v>-42</v>
      </c>
      <c r="DL9" s="67">
        <v>233</v>
      </c>
      <c r="DM9" s="67">
        <v>224</v>
      </c>
      <c r="DN9" s="44">
        <f t="shared" ref="DN9:DN35" si="22">DM9-DL9</f>
        <v>-9</v>
      </c>
      <c r="DO9" s="44">
        <v>101545</v>
      </c>
      <c r="DP9" s="44">
        <v>111537</v>
      </c>
      <c r="DQ9" s="44">
        <f>DP9-DO9</f>
        <v>9992</v>
      </c>
      <c r="DR9" s="44">
        <v>19322</v>
      </c>
      <c r="DS9" s="44">
        <v>19354</v>
      </c>
      <c r="DT9" s="44">
        <f>DS9-DR9</f>
        <v>32</v>
      </c>
      <c r="DU9" s="45">
        <f t="shared" ref="DU9:DU29" si="23">ROUND(DI9/D9,0)</f>
        <v>102</v>
      </c>
      <c r="DV9" s="45">
        <f t="shared" ref="DV9:DV29" si="24">ROUND(DJ9/G9,0)</f>
        <v>96</v>
      </c>
      <c r="DW9" s="45">
        <f>DV9-DU9</f>
        <v>-6</v>
      </c>
      <c r="DX9" s="452">
        <v>17</v>
      </c>
      <c r="DY9" s="28">
        <v>38</v>
      </c>
      <c r="DZ9" s="28">
        <v>34</v>
      </c>
      <c r="EA9" s="44">
        <f>DZ9-DY9</f>
        <v>-4</v>
      </c>
      <c r="EB9" s="67">
        <v>9</v>
      </c>
      <c r="EC9" s="67">
        <v>7</v>
      </c>
      <c r="ED9" s="44">
        <f>EC9-EB9</f>
        <v>-2</v>
      </c>
      <c r="EE9" s="127">
        <f>ROUND(DY9/DI9*100,1)</f>
        <v>5.3</v>
      </c>
      <c r="EF9" s="127">
        <f>ROUND(DZ9/DJ9*100,1)</f>
        <v>5.0999999999999996</v>
      </c>
      <c r="EG9" s="127">
        <f>EF9-EE9</f>
        <v>-0.20000000000000018</v>
      </c>
      <c r="EH9" s="28">
        <v>4325</v>
      </c>
      <c r="EI9" s="28">
        <v>4662</v>
      </c>
      <c r="EJ9" s="44">
        <f t="shared" ref="EJ9:EJ35" si="25">EI9-EH9</f>
        <v>337</v>
      </c>
      <c r="EK9" s="67">
        <v>1370</v>
      </c>
      <c r="EL9" s="67">
        <v>1342</v>
      </c>
      <c r="EM9" s="44">
        <f t="shared" ref="EM9:EM35" si="26">EL9-EK9</f>
        <v>-28</v>
      </c>
      <c r="EN9" s="45">
        <f>ROUND(EH9/DY9,0)</f>
        <v>114</v>
      </c>
      <c r="EO9" s="45">
        <f>ROUND(EI9/DZ9,0)</f>
        <v>137</v>
      </c>
      <c r="EP9" s="45">
        <f>EO9-EN9</f>
        <v>23</v>
      </c>
      <c r="EQ9" s="452">
        <v>3</v>
      </c>
      <c r="ER9" s="24"/>
      <c r="ES9" s="28">
        <v>1</v>
      </c>
      <c r="ET9" s="28" t="s">
        <v>2</v>
      </c>
      <c r="EU9" s="70" t="s">
        <v>21</v>
      </c>
      <c r="EV9" s="67">
        <v>54</v>
      </c>
      <c r="EW9" s="67">
        <v>54</v>
      </c>
      <c r="EX9" s="44">
        <f>EW9-EV9</f>
        <v>0</v>
      </c>
      <c r="EY9" s="67">
        <v>54</v>
      </c>
      <c r="EZ9" s="67">
        <v>54</v>
      </c>
      <c r="FA9" s="44">
        <f t="shared" ref="FA9:FA35" si="27">EZ9-EY9</f>
        <v>0</v>
      </c>
      <c r="FB9" s="67">
        <v>28</v>
      </c>
      <c r="FC9" s="67">
        <v>28</v>
      </c>
      <c r="FD9" s="44">
        <f t="shared" ref="FD9:FD35" si="28">FC9-FB9</f>
        <v>0</v>
      </c>
      <c r="FE9" s="67">
        <v>8</v>
      </c>
      <c r="FF9" s="67">
        <v>7</v>
      </c>
      <c r="FG9" s="44">
        <f>FF9-FE9</f>
        <v>-1</v>
      </c>
      <c r="FH9" s="67">
        <v>18</v>
      </c>
      <c r="FI9" s="67">
        <v>20</v>
      </c>
      <c r="FJ9" s="44">
        <f t="shared" ref="FJ9:FJ35" si="29">FI9-FH9</f>
        <v>2</v>
      </c>
      <c r="FK9" s="127">
        <f>ROUND((FE9+FH9)/FB9*100,1)</f>
        <v>92.9</v>
      </c>
      <c r="FL9" s="127">
        <f>ROUND((FF9+FI9)/FC9*100,1)</f>
        <v>96.4</v>
      </c>
      <c r="FM9" s="452">
        <v>2</v>
      </c>
      <c r="FN9" s="45">
        <f t="shared" ref="FN9:FN29" si="30">ROUND(FB9/D9,0)</f>
        <v>4</v>
      </c>
      <c r="FO9" s="45">
        <f t="shared" ref="FO9:FO29" si="31">ROUND(FC9/G9,0)</f>
        <v>4</v>
      </c>
      <c r="FP9" s="44">
        <f t="shared" ref="FP9:FP29" si="32">FO9-FN9</f>
        <v>0</v>
      </c>
      <c r="FQ9" s="125"/>
      <c r="FR9" s="28">
        <v>1</v>
      </c>
      <c r="FS9" s="28" t="s">
        <v>2</v>
      </c>
      <c r="FT9" s="70" t="s">
        <v>21</v>
      </c>
      <c r="FU9" s="383">
        <f>FW9+FX9+FY9+GA9</f>
        <v>68984.999999999985</v>
      </c>
      <c r="FV9" s="381">
        <f t="shared" ref="FV9:FV35" si="33">ROUND(FU9/G9,0)</f>
        <v>9855</v>
      </c>
      <c r="FW9" s="81">
        <v>30627.7</v>
      </c>
      <c r="FX9" s="81">
        <v>36217</v>
      </c>
      <c r="FY9" s="81">
        <v>1731.4</v>
      </c>
      <c r="FZ9" s="81">
        <v>70</v>
      </c>
      <c r="GA9" s="81">
        <v>408.9</v>
      </c>
      <c r="GB9" s="127">
        <f>ROUND((FW9+FX9)/FU9*100,1)</f>
        <v>96.9</v>
      </c>
      <c r="GC9" s="270">
        <v>68598</v>
      </c>
      <c r="GD9" s="81">
        <v>55692.800000000003</v>
      </c>
      <c r="GE9" s="81"/>
      <c r="GF9" s="81">
        <v>2745.2</v>
      </c>
      <c r="GG9" s="355"/>
      <c r="GH9" s="81">
        <v>530.29999999999995</v>
      </c>
    </row>
    <row r="10" spans="1:190" s="22" customFormat="1" ht="13.5" customHeight="1" x14ac:dyDescent="0.2">
      <c r="A10" s="28">
        <v>2</v>
      </c>
      <c r="B10" s="28" t="s">
        <v>202</v>
      </c>
      <c r="C10" s="70" t="s">
        <v>22</v>
      </c>
      <c r="D10" s="44">
        <f t="shared" ref="D10:D33" si="34">E10+F10</f>
        <v>17</v>
      </c>
      <c r="E10" s="28">
        <v>2</v>
      </c>
      <c r="F10" s="66">
        <v>15</v>
      </c>
      <c r="G10" s="44">
        <f t="shared" si="0"/>
        <v>17</v>
      </c>
      <c r="H10" s="28">
        <v>2</v>
      </c>
      <c r="I10" s="66">
        <v>15</v>
      </c>
      <c r="J10" s="28">
        <v>1491</v>
      </c>
      <c r="K10" s="28">
        <v>1491</v>
      </c>
      <c r="L10" s="44">
        <f t="shared" ref="L10:L35" si="35">K10-J10</f>
        <v>0</v>
      </c>
      <c r="M10" s="45">
        <f t="shared" ref="M10:M29" si="36">ROUND(J10/D10,0)</f>
        <v>88</v>
      </c>
      <c r="N10" s="45">
        <f t="shared" ref="N10:N29" si="37">ROUND(K10/G10,0)</f>
        <v>88</v>
      </c>
      <c r="O10" s="44">
        <f t="shared" si="1"/>
        <v>0</v>
      </c>
      <c r="P10" s="28">
        <v>20</v>
      </c>
      <c r="Q10" s="28">
        <v>20</v>
      </c>
      <c r="R10" s="44">
        <f t="shared" si="2"/>
        <v>0</v>
      </c>
      <c r="S10" s="28">
        <v>11</v>
      </c>
      <c r="T10" s="28"/>
      <c r="U10" s="44">
        <f t="shared" si="3"/>
        <v>-11</v>
      </c>
      <c r="V10" s="28"/>
      <c r="W10" s="28"/>
      <c r="X10" s="44">
        <f t="shared" si="4"/>
        <v>0</v>
      </c>
      <c r="Y10" s="127">
        <f t="shared" ref="Y10:Z35" si="38">ROUND((S10+V10)/P10*100,1)</f>
        <v>55</v>
      </c>
      <c r="Z10" s="127">
        <f t="shared" si="38"/>
        <v>0</v>
      </c>
      <c r="AA10" s="127">
        <f t="shared" si="5"/>
        <v>-55</v>
      </c>
      <c r="AB10" s="44">
        <v>2</v>
      </c>
      <c r="AC10" s="44">
        <v>1</v>
      </c>
      <c r="AD10" s="44">
        <f t="shared" ref="AD10:AD35" si="39">AC10-AB10</f>
        <v>-1</v>
      </c>
      <c r="AF10" s="28">
        <v>2</v>
      </c>
      <c r="AG10" s="28" t="s">
        <v>202</v>
      </c>
      <c r="AH10" s="70" t="s">
        <v>22</v>
      </c>
      <c r="AI10" s="127">
        <f t="shared" ref="AI10:AI28" si="40">AJ10+AK10</f>
        <v>33.5</v>
      </c>
      <c r="AJ10" s="30">
        <v>24.7</v>
      </c>
      <c r="AK10" s="30">
        <v>8.8000000000000007</v>
      </c>
      <c r="AL10" s="127">
        <f t="shared" ref="AL10:AL28" si="41">AM10+AN10</f>
        <v>33.4</v>
      </c>
      <c r="AM10" s="30">
        <v>24.7</v>
      </c>
      <c r="AN10" s="30">
        <v>8.6999999999999993</v>
      </c>
      <c r="AO10" s="451">
        <f t="shared" si="6"/>
        <v>1.97</v>
      </c>
      <c r="AP10" s="451">
        <f t="shared" si="6"/>
        <v>12.35</v>
      </c>
      <c r="AQ10" s="451">
        <f t="shared" si="6"/>
        <v>0.59</v>
      </c>
      <c r="AR10" s="451">
        <f t="shared" si="6"/>
        <v>1.96</v>
      </c>
      <c r="AS10" s="451">
        <f t="shared" si="6"/>
        <v>12.35</v>
      </c>
      <c r="AT10" s="451">
        <f t="shared" si="6"/>
        <v>0.57999999999999996</v>
      </c>
      <c r="AU10" s="451">
        <f t="shared" ref="AU10:AW29" si="42">AR10-AO10</f>
        <v>-1.0000000000000009E-2</v>
      </c>
      <c r="AV10" s="451">
        <f t="shared" si="42"/>
        <v>0</v>
      </c>
      <c r="AW10" s="451">
        <f t="shared" si="42"/>
        <v>-1.0000000000000009E-2</v>
      </c>
      <c r="AY10" s="28">
        <v>2</v>
      </c>
      <c r="AZ10" s="28" t="s">
        <v>202</v>
      </c>
      <c r="BA10" s="70" t="s">
        <v>22</v>
      </c>
      <c r="BB10" s="28">
        <v>93</v>
      </c>
      <c r="BC10" s="28">
        <v>93</v>
      </c>
      <c r="BD10" s="44">
        <f t="shared" ref="BD10:BD35" si="43">BC10-BB10</f>
        <v>0</v>
      </c>
      <c r="BE10" s="44">
        <v>57</v>
      </c>
      <c r="BF10" s="44">
        <v>57</v>
      </c>
      <c r="BG10" s="44">
        <f t="shared" si="7"/>
        <v>0</v>
      </c>
      <c r="BH10" s="45">
        <f t="shared" si="8"/>
        <v>5</v>
      </c>
      <c r="BI10" s="45">
        <f t="shared" si="9"/>
        <v>5</v>
      </c>
      <c r="BJ10" s="44">
        <f t="shared" si="10"/>
        <v>0</v>
      </c>
      <c r="BK10" s="28">
        <v>1667</v>
      </c>
      <c r="BL10" s="28">
        <v>1670</v>
      </c>
      <c r="BM10" s="44">
        <f t="shared" ref="BM10:BM35" si="44">BL10-BK10</f>
        <v>3</v>
      </c>
      <c r="BN10" s="44">
        <v>750</v>
      </c>
      <c r="BO10" s="44">
        <v>765</v>
      </c>
      <c r="BP10" s="44">
        <f t="shared" ref="BP10:BP35" si="45">BO10-BN10</f>
        <v>15</v>
      </c>
      <c r="BQ10" s="45">
        <f t="shared" ref="BQ10:BR29" si="46">ROUND(BK10/BB10,0)</f>
        <v>18</v>
      </c>
      <c r="BR10" s="45">
        <f t="shared" si="46"/>
        <v>18</v>
      </c>
      <c r="BS10" s="45">
        <f t="shared" ref="BS10:BS29" si="47">BR10-BQ10</f>
        <v>0</v>
      </c>
      <c r="BT10" s="452">
        <v>4</v>
      </c>
      <c r="BU10" s="28">
        <v>35</v>
      </c>
      <c r="BV10" s="28">
        <v>34</v>
      </c>
      <c r="BW10" s="44">
        <f t="shared" si="11"/>
        <v>-1</v>
      </c>
      <c r="BX10" s="44">
        <v>24</v>
      </c>
      <c r="BY10" s="44">
        <v>22</v>
      </c>
      <c r="BZ10" s="44">
        <f t="shared" si="12"/>
        <v>-2</v>
      </c>
      <c r="CA10" s="67">
        <v>682</v>
      </c>
      <c r="CB10" s="67">
        <v>681</v>
      </c>
      <c r="CC10" s="44">
        <f t="shared" ref="CC10:CC35" si="48">CB10-CA10</f>
        <v>-1</v>
      </c>
      <c r="CD10" s="44">
        <v>296</v>
      </c>
      <c r="CE10" s="44">
        <v>290</v>
      </c>
      <c r="CF10" s="44">
        <f t="shared" si="13"/>
        <v>-6</v>
      </c>
      <c r="CG10" s="28">
        <v>51</v>
      </c>
      <c r="CH10" s="28">
        <v>55</v>
      </c>
      <c r="CI10" s="44">
        <f t="shared" si="14"/>
        <v>4</v>
      </c>
      <c r="CJ10" s="44">
        <v>26</v>
      </c>
      <c r="CK10" s="44">
        <v>30</v>
      </c>
      <c r="CL10" s="44">
        <f t="shared" si="15"/>
        <v>4</v>
      </c>
      <c r="CM10" s="44">
        <v>18</v>
      </c>
      <c r="CN10" s="44">
        <v>25</v>
      </c>
      <c r="CO10" s="44">
        <f t="shared" si="16"/>
        <v>7</v>
      </c>
      <c r="CP10" s="44">
        <v>8</v>
      </c>
      <c r="CQ10" s="44">
        <v>14</v>
      </c>
      <c r="CR10" s="44">
        <f t="shared" si="17"/>
        <v>6</v>
      </c>
      <c r="CS10" s="28">
        <v>837</v>
      </c>
      <c r="CT10" s="28">
        <v>877</v>
      </c>
      <c r="CU10" s="44">
        <f t="shared" si="18"/>
        <v>40</v>
      </c>
      <c r="CV10" s="44">
        <v>289</v>
      </c>
      <c r="CW10" s="44">
        <v>344</v>
      </c>
      <c r="CX10" s="44">
        <f t="shared" si="19"/>
        <v>55</v>
      </c>
      <c r="CY10" s="67">
        <v>469</v>
      </c>
      <c r="CZ10" s="67">
        <v>553</v>
      </c>
      <c r="DA10" s="44">
        <f t="shared" si="20"/>
        <v>84</v>
      </c>
      <c r="DB10" s="44">
        <v>108</v>
      </c>
      <c r="DC10" s="44">
        <v>187</v>
      </c>
      <c r="DD10" s="44">
        <f t="shared" si="21"/>
        <v>79</v>
      </c>
      <c r="DF10" s="28">
        <v>2</v>
      </c>
      <c r="DG10" s="28" t="s">
        <v>202</v>
      </c>
      <c r="DH10" s="70" t="s">
        <v>22</v>
      </c>
      <c r="DI10" s="28">
        <v>2360</v>
      </c>
      <c r="DJ10" s="28">
        <v>2547</v>
      </c>
      <c r="DK10" s="44">
        <f t="shared" ref="DK10:DK35" si="49">DJ10-DI10</f>
        <v>187</v>
      </c>
      <c r="DL10" s="67">
        <v>1025</v>
      </c>
      <c r="DM10" s="67">
        <v>1066</v>
      </c>
      <c r="DN10" s="44">
        <f t="shared" si="22"/>
        <v>41</v>
      </c>
      <c r="DO10" s="44">
        <v>222547</v>
      </c>
      <c r="DP10" s="44">
        <v>270016</v>
      </c>
      <c r="DQ10" s="44">
        <f t="shared" ref="DQ10:DQ35" si="50">DP10-DO10</f>
        <v>47469</v>
      </c>
      <c r="DR10" s="44">
        <v>26646</v>
      </c>
      <c r="DS10" s="44">
        <v>51487</v>
      </c>
      <c r="DT10" s="44">
        <f t="shared" ref="DT10:DT35" si="51">DS10-DR10</f>
        <v>24841</v>
      </c>
      <c r="DU10" s="45">
        <f t="shared" si="23"/>
        <v>139</v>
      </c>
      <c r="DV10" s="45">
        <f t="shared" si="24"/>
        <v>150</v>
      </c>
      <c r="DW10" s="45">
        <f t="shared" ref="DW10:DW29" si="52">DV10-DU10</f>
        <v>11</v>
      </c>
      <c r="DX10" s="452">
        <v>8</v>
      </c>
      <c r="DY10" s="28">
        <v>1000</v>
      </c>
      <c r="DZ10" s="28">
        <v>1221</v>
      </c>
      <c r="EA10" s="44">
        <f t="shared" ref="EA10:EA35" si="53">DZ10-DY10</f>
        <v>221</v>
      </c>
      <c r="EB10" s="67">
        <v>376</v>
      </c>
      <c r="EC10" s="67">
        <v>421</v>
      </c>
      <c r="ED10" s="44">
        <f t="shared" ref="ED10:ED35" si="54">EC10-EB10</f>
        <v>45</v>
      </c>
      <c r="EE10" s="127">
        <f t="shared" ref="EE10:EF35" si="55">ROUND(DY10/DI10*100,1)</f>
        <v>42.4</v>
      </c>
      <c r="EF10" s="127">
        <f t="shared" si="55"/>
        <v>47.9</v>
      </c>
      <c r="EG10" s="127">
        <f t="shared" ref="EG10:EG34" si="56">EF10-EE10</f>
        <v>5.5</v>
      </c>
      <c r="EH10" s="67">
        <v>48727</v>
      </c>
      <c r="EI10" s="67">
        <v>52245</v>
      </c>
      <c r="EJ10" s="44">
        <f t="shared" si="25"/>
        <v>3518</v>
      </c>
      <c r="EK10" s="67">
        <v>9417</v>
      </c>
      <c r="EL10" s="67">
        <v>23833</v>
      </c>
      <c r="EM10" s="44">
        <f t="shared" si="26"/>
        <v>14416</v>
      </c>
      <c r="EN10" s="45">
        <f t="shared" ref="EN10:EO35" si="57">ROUND(EH10/DY10,0)</f>
        <v>49</v>
      </c>
      <c r="EO10" s="45">
        <f t="shared" si="57"/>
        <v>43</v>
      </c>
      <c r="EP10" s="45">
        <f t="shared" ref="EP10:EP35" si="58">EO10-EN10</f>
        <v>-6</v>
      </c>
      <c r="EQ10" s="452">
        <v>8</v>
      </c>
      <c r="ER10" s="24"/>
      <c r="ES10" s="28">
        <v>2</v>
      </c>
      <c r="ET10" s="28" t="s">
        <v>202</v>
      </c>
      <c r="EU10" s="70" t="s">
        <v>22</v>
      </c>
      <c r="EV10" s="67">
        <v>116</v>
      </c>
      <c r="EW10" s="67">
        <v>112</v>
      </c>
      <c r="EX10" s="44">
        <f t="shared" ref="EX10:EX35" si="59">EW10-EV10</f>
        <v>-4</v>
      </c>
      <c r="EY10" s="67">
        <v>111</v>
      </c>
      <c r="EZ10" s="67">
        <v>110</v>
      </c>
      <c r="FA10" s="44">
        <f t="shared" si="27"/>
        <v>-1</v>
      </c>
      <c r="FB10" s="67">
        <v>68</v>
      </c>
      <c r="FC10" s="67">
        <v>69</v>
      </c>
      <c r="FD10" s="44">
        <f t="shared" si="28"/>
        <v>1</v>
      </c>
      <c r="FE10" s="67">
        <v>12</v>
      </c>
      <c r="FF10" s="67">
        <v>24</v>
      </c>
      <c r="FG10" s="44">
        <f t="shared" ref="FG10:FG35" si="60">FF10-FE10</f>
        <v>12</v>
      </c>
      <c r="FH10" s="67">
        <v>18</v>
      </c>
      <c r="FI10" s="67">
        <v>27</v>
      </c>
      <c r="FJ10" s="44">
        <f t="shared" si="29"/>
        <v>9</v>
      </c>
      <c r="FK10" s="127">
        <f t="shared" ref="FK10:FL35" si="61">ROUND((FE10+FH10)/FB10*100,1)</f>
        <v>44.1</v>
      </c>
      <c r="FL10" s="127">
        <f t="shared" si="61"/>
        <v>73.900000000000006</v>
      </c>
      <c r="FM10" s="452">
        <v>11</v>
      </c>
      <c r="FN10" s="45">
        <f t="shared" si="30"/>
        <v>4</v>
      </c>
      <c r="FO10" s="45">
        <f t="shared" si="31"/>
        <v>4</v>
      </c>
      <c r="FP10" s="44">
        <f t="shared" si="32"/>
        <v>0</v>
      </c>
      <c r="FQ10" s="125"/>
      <c r="FR10" s="28">
        <v>2</v>
      </c>
      <c r="FS10" s="28" t="s">
        <v>202</v>
      </c>
      <c r="FT10" s="70" t="s">
        <v>22</v>
      </c>
      <c r="FU10" s="383">
        <f t="shared" ref="FU10:FU33" si="62">FW10+FX10+FY10+GA10</f>
        <v>98148.699999999983</v>
      </c>
      <c r="FV10" s="381">
        <f t="shared" si="33"/>
        <v>5773</v>
      </c>
      <c r="FW10" s="81">
        <v>49462.9</v>
      </c>
      <c r="FX10" s="81">
        <v>37960.5</v>
      </c>
      <c r="FY10" s="81">
        <v>10654.4</v>
      </c>
      <c r="FZ10" s="81">
        <v>6007</v>
      </c>
      <c r="GA10" s="352">
        <v>70.900000000000006</v>
      </c>
      <c r="GB10" s="127">
        <f t="shared" ref="GB10:GB35" si="63">ROUND((FW10+FX10)/FU10*100,1)</f>
        <v>89.1</v>
      </c>
      <c r="GC10" s="270">
        <v>97536</v>
      </c>
      <c r="GD10" s="81">
        <v>63864.2</v>
      </c>
      <c r="GE10" s="81"/>
      <c r="GF10" s="81">
        <v>5779</v>
      </c>
      <c r="GG10" s="355">
        <v>120</v>
      </c>
      <c r="GH10" s="81">
        <v>4087.5</v>
      </c>
    </row>
    <row r="11" spans="1:190" s="22" customFormat="1" x14ac:dyDescent="0.2">
      <c r="A11" s="28">
        <v>3</v>
      </c>
      <c r="B11" s="28" t="s">
        <v>3</v>
      </c>
      <c r="C11" s="70" t="s">
        <v>23</v>
      </c>
      <c r="D11" s="44">
        <f t="shared" si="34"/>
        <v>18</v>
      </c>
      <c r="E11" s="28"/>
      <c r="F11" s="28">
        <v>18</v>
      </c>
      <c r="G11" s="44">
        <f t="shared" si="0"/>
        <v>18</v>
      </c>
      <c r="H11" s="28"/>
      <c r="I11" s="28">
        <v>18</v>
      </c>
      <c r="J11" s="28">
        <v>720</v>
      </c>
      <c r="K11" s="28">
        <v>720</v>
      </c>
      <c r="L11" s="44">
        <f t="shared" si="35"/>
        <v>0</v>
      </c>
      <c r="M11" s="45">
        <f t="shared" si="36"/>
        <v>40</v>
      </c>
      <c r="N11" s="45">
        <f t="shared" si="37"/>
        <v>40</v>
      </c>
      <c r="O11" s="44">
        <f t="shared" si="1"/>
        <v>0</v>
      </c>
      <c r="P11" s="28">
        <v>18</v>
      </c>
      <c r="Q11" s="28">
        <v>18</v>
      </c>
      <c r="R11" s="44">
        <f t="shared" si="2"/>
        <v>0</v>
      </c>
      <c r="S11" s="28">
        <v>3</v>
      </c>
      <c r="T11" s="28">
        <v>2</v>
      </c>
      <c r="U11" s="44">
        <f t="shared" si="3"/>
        <v>-1</v>
      </c>
      <c r="V11" s="28"/>
      <c r="W11" s="28"/>
      <c r="X11" s="44">
        <f t="shared" si="4"/>
        <v>0</v>
      </c>
      <c r="Y11" s="127">
        <f t="shared" si="38"/>
        <v>16.7</v>
      </c>
      <c r="Z11" s="127">
        <f t="shared" si="38"/>
        <v>11.1</v>
      </c>
      <c r="AA11" s="127">
        <f t="shared" si="5"/>
        <v>-5.6</v>
      </c>
      <c r="AB11" s="44"/>
      <c r="AC11" s="44"/>
      <c r="AD11" s="44">
        <f t="shared" si="39"/>
        <v>0</v>
      </c>
      <c r="AF11" s="28">
        <v>3</v>
      </c>
      <c r="AG11" s="28" t="s">
        <v>3</v>
      </c>
      <c r="AH11" s="70" t="s">
        <v>23</v>
      </c>
      <c r="AI11" s="127">
        <f t="shared" si="40"/>
        <v>11.2</v>
      </c>
      <c r="AJ11" s="30"/>
      <c r="AK11" s="30">
        <v>11.2</v>
      </c>
      <c r="AL11" s="127">
        <f t="shared" si="41"/>
        <v>11.2</v>
      </c>
      <c r="AM11" s="30"/>
      <c r="AN11" s="30">
        <v>11.2</v>
      </c>
      <c r="AO11" s="451">
        <f t="shared" si="6"/>
        <v>0.62</v>
      </c>
      <c r="AP11" s="451"/>
      <c r="AQ11" s="451">
        <f t="shared" si="6"/>
        <v>0.62</v>
      </c>
      <c r="AR11" s="451">
        <f t="shared" si="6"/>
        <v>0.62</v>
      </c>
      <c r="AS11" s="451"/>
      <c r="AT11" s="451">
        <f t="shared" si="6"/>
        <v>0.62</v>
      </c>
      <c r="AU11" s="451">
        <f t="shared" si="42"/>
        <v>0</v>
      </c>
      <c r="AV11" s="451">
        <f t="shared" si="42"/>
        <v>0</v>
      </c>
      <c r="AW11" s="451">
        <f t="shared" si="42"/>
        <v>0</v>
      </c>
      <c r="AY11" s="28">
        <v>3</v>
      </c>
      <c r="AZ11" s="28" t="s">
        <v>3</v>
      </c>
      <c r="BA11" s="70" t="s">
        <v>23</v>
      </c>
      <c r="BB11" s="28">
        <v>50</v>
      </c>
      <c r="BC11" s="28">
        <v>53</v>
      </c>
      <c r="BD11" s="44">
        <f t="shared" si="43"/>
        <v>3</v>
      </c>
      <c r="BE11" s="44">
        <v>50</v>
      </c>
      <c r="BF11" s="44">
        <v>53</v>
      </c>
      <c r="BG11" s="44">
        <f t="shared" si="7"/>
        <v>3</v>
      </c>
      <c r="BH11" s="45">
        <f t="shared" si="8"/>
        <v>3</v>
      </c>
      <c r="BI11" s="45">
        <f t="shared" si="9"/>
        <v>3</v>
      </c>
      <c r="BJ11" s="44">
        <f t="shared" si="10"/>
        <v>0</v>
      </c>
      <c r="BK11" s="28">
        <v>600</v>
      </c>
      <c r="BL11" s="28">
        <v>613</v>
      </c>
      <c r="BM11" s="44">
        <f t="shared" si="44"/>
        <v>13</v>
      </c>
      <c r="BN11" s="44">
        <v>600</v>
      </c>
      <c r="BO11" s="44">
        <v>613</v>
      </c>
      <c r="BP11" s="44">
        <f t="shared" si="45"/>
        <v>13</v>
      </c>
      <c r="BQ11" s="45">
        <f t="shared" si="46"/>
        <v>12</v>
      </c>
      <c r="BR11" s="45">
        <f t="shared" si="46"/>
        <v>12</v>
      </c>
      <c r="BS11" s="45">
        <f t="shared" si="47"/>
        <v>0</v>
      </c>
      <c r="BT11" s="452">
        <v>10</v>
      </c>
      <c r="BU11" s="67">
        <v>23</v>
      </c>
      <c r="BV11" s="67">
        <v>21</v>
      </c>
      <c r="BW11" s="44">
        <f t="shared" si="11"/>
        <v>-2</v>
      </c>
      <c r="BX11" s="44">
        <v>23</v>
      </c>
      <c r="BY11" s="44">
        <v>21</v>
      </c>
      <c r="BZ11" s="44">
        <f t="shared" si="12"/>
        <v>-2</v>
      </c>
      <c r="CA11" s="67">
        <v>294</v>
      </c>
      <c r="CB11" s="67">
        <v>260</v>
      </c>
      <c r="CC11" s="44">
        <f t="shared" si="48"/>
        <v>-34</v>
      </c>
      <c r="CD11" s="44">
        <v>294</v>
      </c>
      <c r="CE11" s="44">
        <v>260</v>
      </c>
      <c r="CF11" s="44">
        <f t="shared" si="13"/>
        <v>-34</v>
      </c>
      <c r="CG11" s="28">
        <v>21</v>
      </c>
      <c r="CH11" s="28">
        <v>37</v>
      </c>
      <c r="CI11" s="44">
        <f t="shared" si="14"/>
        <v>16</v>
      </c>
      <c r="CJ11" s="44">
        <v>21</v>
      </c>
      <c r="CK11" s="44">
        <v>37</v>
      </c>
      <c r="CL11" s="44">
        <f t="shared" si="15"/>
        <v>16</v>
      </c>
      <c r="CM11" s="44">
        <v>6</v>
      </c>
      <c r="CN11" s="44">
        <v>4</v>
      </c>
      <c r="CO11" s="44">
        <f t="shared" si="16"/>
        <v>-2</v>
      </c>
      <c r="CP11" s="44">
        <v>6</v>
      </c>
      <c r="CQ11" s="44">
        <v>4</v>
      </c>
      <c r="CR11" s="44">
        <f t="shared" si="17"/>
        <v>-2</v>
      </c>
      <c r="CS11" s="28">
        <v>260</v>
      </c>
      <c r="CT11" s="28">
        <v>406</v>
      </c>
      <c r="CU11" s="44">
        <f t="shared" si="18"/>
        <v>146</v>
      </c>
      <c r="CV11" s="44">
        <v>260</v>
      </c>
      <c r="CW11" s="44">
        <v>406</v>
      </c>
      <c r="CX11" s="44">
        <f t="shared" si="19"/>
        <v>146</v>
      </c>
      <c r="CY11" s="67">
        <v>60</v>
      </c>
      <c r="CZ11" s="67">
        <v>35</v>
      </c>
      <c r="DA11" s="44">
        <f t="shared" si="20"/>
        <v>-25</v>
      </c>
      <c r="DB11" s="44">
        <v>60</v>
      </c>
      <c r="DC11" s="44">
        <v>35</v>
      </c>
      <c r="DD11" s="44">
        <f t="shared" si="21"/>
        <v>-25</v>
      </c>
      <c r="DF11" s="28">
        <v>3</v>
      </c>
      <c r="DG11" s="28" t="s">
        <v>3</v>
      </c>
      <c r="DH11" s="70" t="s">
        <v>23</v>
      </c>
      <c r="DI11" s="28">
        <v>1722</v>
      </c>
      <c r="DJ11" s="28">
        <v>1583</v>
      </c>
      <c r="DK11" s="44">
        <f t="shared" si="49"/>
        <v>-139</v>
      </c>
      <c r="DL11" s="67">
        <v>919</v>
      </c>
      <c r="DM11" s="67">
        <v>734</v>
      </c>
      <c r="DN11" s="44">
        <f t="shared" si="22"/>
        <v>-185</v>
      </c>
      <c r="DO11" s="67">
        <v>54453</v>
      </c>
      <c r="DP11" s="67">
        <v>76266</v>
      </c>
      <c r="DQ11" s="44">
        <f t="shared" si="50"/>
        <v>21813</v>
      </c>
      <c r="DR11" s="67">
        <v>15409</v>
      </c>
      <c r="DS11" s="67">
        <v>14438</v>
      </c>
      <c r="DT11" s="44">
        <f t="shared" si="51"/>
        <v>-971</v>
      </c>
      <c r="DU11" s="45">
        <f t="shared" si="23"/>
        <v>96</v>
      </c>
      <c r="DV11" s="45">
        <f t="shared" si="24"/>
        <v>88</v>
      </c>
      <c r="DW11" s="45">
        <f t="shared" si="52"/>
        <v>-8</v>
      </c>
      <c r="DX11" s="452">
        <v>18</v>
      </c>
      <c r="DY11" s="28">
        <v>102</v>
      </c>
      <c r="DZ11" s="28">
        <v>124</v>
      </c>
      <c r="EA11" s="44">
        <f t="shared" si="53"/>
        <v>22</v>
      </c>
      <c r="EB11" s="67">
        <v>25</v>
      </c>
      <c r="EC11" s="67">
        <v>19</v>
      </c>
      <c r="ED11" s="44">
        <f t="shared" si="54"/>
        <v>-6</v>
      </c>
      <c r="EE11" s="127">
        <f t="shared" si="55"/>
        <v>5.9</v>
      </c>
      <c r="EF11" s="127">
        <f t="shared" si="55"/>
        <v>7.8</v>
      </c>
      <c r="EG11" s="127">
        <f t="shared" si="56"/>
        <v>1.8999999999999995</v>
      </c>
      <c r="EH11" s="28">
        <v>4041</v>
      </c>
      <c r="EI11" s="28">
        <v>3245</v>
      </c>
      <c r="EJ11" s="44">
        <f t="shared" si="25"/>
        <v>-796</v>
      </c>
      <c r="EK11" s="67">
        <v>577</v>
      </c>
      <c r="EL11" s="67">
        <v>896</v>
      </c>
      <c r="EM11" s="44">
        <f t="shared" si="26"/>
        <v>319</v>
      </c>
      <c r="EN11" s="45">
        <f t="shared" si="57"/>
        <v>40</v>
      </c>
      <c r="EO11" s="45">
        <f t="shared" si="57"/>
        <v>26</v>
      </c>
      <c r="EP11" s="45">
        <f t="shared" si="58"/>
        <v>-14</v>
      </c>
      <c r="EQ11" s="452">
        <v>14</v>
      </c>
      <c r="ER11" s="24"/>
      <c r="ES11" s="28">
        <v>3</v>
      </c>
      <c r="ET11" s="28" t="s">
        <v>3</v>
      </c>
      <c r="EU11" s="70" t="s">
        <v>23</v>
      </c>
      <c r="EV11" s="67">
        <v>51</v>
      </c>
      <c r="EW11" s="67">
        <v>51</v>
      </c>
      <c r="EX11" s="44">
        <f t="shared" si="59"/>
        <v>0</v>
      </c>
      <c r="EY11" s="67">
        <v>50</v>
      </c>
      <c r="EZ11" s="67">
        <v>51</v>
      </c>
      <c r="FA11" s="44">
        <f t="shared" si="27"/>
        <v>1</v>
      </c>
      <c r="FB11" s="67">
        <v>29</v>
      </c>
      <c r="FC11" s="67">
        <v>26</v>
      </c>
      <c r="FD11" s="44">
        <f t="shared" si="28"/>
        <v>-3</v>
      </c>
      <c r="FE11" s="67">
        <v>8</v>
      </c>
      <c r="FF11" s="67">
        <v>6</v>
      </c>
      <c r="FG11" s="44">
        <f t="shared" si="60"/>
        <v>-2</v>
      </c>
      <c r="FH11" s="67">
        <v>12</v>
      </c>
      <c r="FI11" s="67">
        <v>12</v>
      </c>
      <c r="FJ11" s="44">
        <f t="shared" si="29"/>
        <v>0</v>
      </c>
      <c r="FK11" s="127">
        <f t="shared" si="61"/>
        <v>69</v>
      </c>
      <c r="FL11" s="127">
        <f t="shared" si="61"/>
        <v>69.2</v>
      </c>
      <c r="FM11" s="452">
        <v>14</v>
      </c>
      <c r="FN11" s="45">
        <f t="shared" si="30"/>
        <v>2</v>
      </c>
      <c r="FO11" s="45">
        <f t="shared" si="31"/>
        <v>1</v>
      </c>
      <c r="FP11" s="44">
        <f t="shared" si="32"/>
        <v>-1</v>
      </c>
      <c r="FQ11" s="125"/>
      <c r="FR11" s="28">
        <v>3</v>
      </c>
      <c r="FS11" s="28" t="s">
        <v>3</v>
      </c>
      <c r="FT11" s="70" t="s">
        <v>23</v>
      </c>
      <c r="FU11" s="383">
        <f t="shared" si="62"/>
        <v>40307</v>
      </c>
      <c r="FV11" s="381">
        <f t="shared" si="33"/>
        <v>2239</v>
      </c>
      <c r="FW11" s="81">
        <v>19257</v>
      </c>
      <c r="FX11" s="81">
        <v>20264</v>
      </c>
      <c r="FY11" s="81">
        <v>744</v>
      </c>
      <c r="FZ11" s="81"/>
      <c r="GA11" s="81">
        <v>42</v>
      </c>
      <c r="GB11" s="127">
        <f t="shared" si="63"/>
        <v>98</v>
      </c>
      <c r="GC11" s="270">
        <v>40307</v>
      </c>
      <c r="GD11" s="81">
        <v>25824</v>
      </c>
      <c r="GE11" s="81"/>
      <c r="GF11" s="81">
        <v>723</v>
      </c>
      <c r="GG11" s="81"/>
      <c r="GH11" s="81">
        <v>57</v>
      </c>
    </row>
    <row r="12" spans="1:190" s="22" customFormat="1" x14ac:dyDescent="0.2">
      <c r="A12" s="28">
        <v>4</v>
      </c>
      <c r="B12" s="28" t="s">
        <v>4</v>
      </c>
      <c r="C12" s="70" t="s">
        <v>24</v>
      </c>
      <c r="D12" s="489">
        <f t="shared" si="34"/>
        <v>9</v>
      </c>
      <c r="E12" s="348">
        <v>2</v>
      </c>
      <c r="F12" s="349">
        <v>7</v>
      </c>
      <c r="G12" s="489">
        <f t="shared" si="0"/>
        <v>9</v>
      </c>
      <c r="H12" s="348">
        <v>2</v>
      </c>
      <c r="I12" s="349">
        <v>7</v>
      </c>
      <c r="J12" s="28">
        <v>801</v>
      </c>
      <c r="K12" s="28">
        <v>801</v>
      </c>
      <c r="L12" s="44">
        <f t="shared" si="35"/>
        <v>0</v>
      </c>
      <c r="M12" s="45">
        <f t="shared" si="36"/>
        <v>89</v>
      </c>
      <c r="N12" s="45">
        <f t="shared" si="37"/>
        <v>89</v>
      </c>
      <c r="O12" s="44">
        <f t="shared" si="1"/>
        <v>0</v>
      </c>
      <c r="P12" s="28">
        <v>9</v>
      </c>
      <c r="Q12" s="28">
        <v>9</v>
      </c>
      <c r="R12" s="44">
        <f t="shared" si="2"/>
        <v>0</v>
      </c>
      <c r="S12" s="28">
        <v>1</v>
      </c>
      <c r="T12" s="28">
        <v>1</v>
      </c>
      <c r="U12" s="44">
        <f t="shared" si="3"/>
        <v>0</v>
      </c>
      <c r="V12" s="28"/>
      <c r="W12" s="28"/>
      <c r="X12" s="44">
        <f t="shared" si="4"/>
        <v>0</v>
      </c>
      <c r="Y12" s="127">
        <f t="shared" si="38"/>
        <v>11.1</v>
      </c>
      <c r="Z12" s="127">
        <f t="shared" si="38"/>
        <v>11.1</v>
      </c>
      <c r="AA12" s="127">
        <f t="shared" si="5"/>
        <v>0</v>
      </c>
      <c r="AB12" s="44"/>
      <c r="AC12" s="44"/>
      <c r="AD12" s="44">
        <f t="shared" si="39"/>
        <v>0</v>
      </c>
      <c r="AF12" s="28">
        <v>4</v>
      </c>
      <c r="AG12" s="28" t="s">
        <v>4</v>
      </c>
      <c r="AH12" s="70" t="s">
        <v>24</v>
      </c>
      <c r="AI12" s="127">
        <f t="shared" si="40"/>
        <v>14.6</v>
      </c>
      <c r="AJ12" s="30">
        <v>7.8</v>
      </c>
      <c r="AK12" s="30">
        <v>6.8</v>
      </c>
      <c r="AL12" s="127">
        <f t="shared" si="41"/>
        <v>14.4</v>
      </c>
      <c r="AM12" s="30">
        <v>7.7</v>
      </c>
      <c r="AN12" s="30">
        <v>6.7</v>
      </c>
      <c r="AO12" s="451">
        <f t="shared" si="6"/>
        <v>1.62</v>
      </c>
      <c r="AP12" s="451">
        <f t="shared" si="6"/>
        <v>3.9</v>
      </c>
      <c r="AQ12" s="451">
        <f t="shared" si="6"/>
        <v>0.97</v>
      </c>
      <c r="AR12" s="451">
        <f t="shared" si="6"/>
        <v>1.6</v>
      </c>
      <c r="AS12" s="451">
        <f t="shared" si="6"/>
        <v>3.85</v>
      </c>
      <c r="AT12" s="451">
        <f t="shared" si="6"/>
        <v>0.96</v>
      </c>
      <c r="AU12" s="451">
        <f t="shared" si="42"/>
        <v>-2.0000000000000018E-2</v>
      </c>
      <c r="AV12" s="451">
        <f t="shared" si="42"/>
        <v>-4.9999999999999822E-2</v>
      </c>
      <c r="AW12" s="451">
        <f t="shared" si="42"/>
        <v>-1.0000000000000009E-2</v>
      </c>
      <c r="AY12" s="28">
        <v>4</v>
      </c>
      <c r="AZ12" s="28" t="s">
        <v>4</v>
      </c>
      <c r="BA12" s="70" t="s">
        <v>24</v>
      </c>
      <c r="BB12" s="28">
        <v>33</v>
      </c>
      <c r="BC12" s="28">
        <v>31</v>
      </c>
      <c r="BD12" s="44">
        <f t="shared" si="43"/>
        <v>-2</v>
      </c>
      <c r="BE12" s="44">
        <v>19</v>
      </c>
      <c r="BF12" s="44">
        <v>19</v>
      </c>
      <c r="BG12" s="44">
        <f t="shared" si="7"/>
        <v>0</v>
      </c>
      <c r="BH12" s="45">
        <f t="shared" si="8"/>
        <v>4</v>
      </c>
      <c r="BI12" s="45">
        <f t="shared" si="9"/>
        <v>3</v>
      </c>
      <c r="BJ12" s="44">
        <f t="shared" si="10"/>
        <v>-1</v>
      </c>
      <c r="BK12" s="28">
        <v>489</v>
      </c>
      <c r="BL12" s="28">
        <v>452</v>
      </c>
      <c r="BM12" s="44">
        <f t="shared" si="44"/>
        <v>-37</v>
      </c>
      <c r="BN12" s="44">
        <v>247</v>
      </c>
      <c r="BO12" s="44">
        <v>244</v>
      </c>
      <c r="BP12" s="44">
        <f t="shared" si="45"/>
        <v>-3</v>
      </c>
      <c r="BQ12" s="45">
        <f t="shared" si="46"/>
        <v>15</v>
      </c>
      <c r="BR12" s="45">
        <f t="shared" si="46"/>
        <v>15</v>
      </c>
      <c r="BS12" s="45">
        <f t="shared" si="47"/>
        <v>0</v>
      </c>
      <c r="BT12" s="452">
        <v>7</v>
      </c>
      <c r="BU12" s="67">
        <v>15</v>
      </c>
      <c r="BV12" s="67">
        <v>14</v>
      </c>
      <c r="BW12" s="44">
        <f t="shared" si="11"/>
        <v>-1</v>
      </c>
      <c r="BX12" s="44">
        <v>11</v>
      </c>
      <c r="BY12" s="44">
        <v>11</v>
      </c>
      <c r="BZ12" s="44">
        <f t="shared" si="12"/>
        <v>0</v>
      </c>
      <c r="CA12" s="67">
        <v>285</v>
      </c>
      <c r="CB12" s="67">
        <v>271</v>
      </c>
      <c r="CC12" s="44">
        <f t="shared" si="48"/>
        <v>-14</v>
      </c>
      <c r="CD12" s="44">
        <v>156</v>
      </c>
      <c r="CE12" s="44">
        <v>158</v>
      </c>
      <c r="CF12" s="44">
        <f t="shared" si="13"/>
        <v>2</v>
      </c>
      <c r="CG12" s="28">
        <v>33</v>
      </c>
      <c r="CH12" s="28">
        <v>31</v>
      </c>
      <c r="CI12" s="44">
        <f t="shared" si="14"/>
        <v>-2</v>
      </c>
      <c r="CJ12" s="44">
        <v>19</v>
      </c>
      <c r="CK12" s="44">
        <v>19</v>
      </c>
      <c r="CL12" s="44">
        <f t="shared" si="15"/>
        <v>0</v>
      </c>
      <c r="CM12" s="44">
        <v>15</v>
      </c>
      <c r="CN12" s="44">
        <v>14</v>
      </c>
      <c r="CO12" s="44">
        <f t="shared" si="16"/>
        <v>-1</v>
      </c>
      <c r="CP12" s="44">
        <v>11</v>
      </c>
      <c r="CQ12" s="44">
        <v>11</v>
      </c>
      <c r="CR12" s="44">
        <f t="shared" si="17"/>
        <v>0</v>
      </c>
      <c r="CS12" s="28">
        <v>489</v>
      </c>
      <c r="CT12" s="28">
        <v>452</v>
      </c>
      <c r="CU12" s="44">
        <f t="shared" si="18"/>
        <v>-37</v>
      </c>
      <c r="CV12" s="44">
        <v>247</v>
      </c>
      <c r="CW12" s="44">
        <v>244</v>
      </c>
      <c r="CX12" s="44">
        <f t="shared" si="19"/>
        <v>-3</v>
      </c>
      <c r="CY12" s="67">
        <v>285</v>
      </c>
      <c r="CZ12" s="67">
        <v>271</v>
      </c>
      <c r="DA12" s="44">
        <f t="shared" si="20"/>
        <v>-14</v>
      </c>
      <c r="DB12" s="44">
        <v>156</v>
      </c>
      <c r="DC12" s="44">
        <v>158</v>
      </c>
      <c r="DD12" s="44">
        <f t="shared" si="21"/>
        <v>2</v>
      </c>
      <c r="DF12" s="28">
        <v>4</v>
      </c>
      <c r="DG12" s="28" t="s">
        <v>4</v>
      </c>
      <c r="DH12" s="70" t="s">
        <v>24</v>
      </c>
      <c r="DI12" s="28">
        <v>1372</v>
      </c>
      <c r="DJ12" s="28">
        <v>1343</v>
      </c>
      <c r="DK12" s="44">
        <f t="shared" si="49"/>
        <v>-29</v>
      </c>
      <c r="DL12" s="67">
        <v>508</v>
      </c>
      <c r="DM12" s="67">
        <v>407</v>
      </c>
      <c r="DN12" s="44">
        <f t="shared" si="22"/>
        <v>-101</v>
      </c>
      <c r="DO12" s="67">
        <v>59553</v>
      </c>
      <c r="DP12" s="67">
        <v>61887</v>
      </c>
      <c r="DQ12" s="44">
        <f t="shared" si="50"/>
        <v>2334</v>
      </c>
      <c r="DR12" s="67">
        <v>15932</v>
      </c>
      <c r="DS12" s="67">
        <v>11763</v>
      </c>
      <c r="DT12" s="44">
        <f t="shared" si="51"/>
        <v>-4169</v>
      </c>
      <c r="DU12" s="45">
        <f t="shared" si="23"/>
        <v>152</v>
      </c>
      <c r="DV12" s="45">
        <f t="shared" si="24"/>
        <v>149</v>
      </c>
      <c r="DW12" s="45">
        <f t="shared" si="52"/>
        <v>-3</v>
      </c>
      <c r="DX12" s="452">
        <v>9</v>
      </c>
      <c r="DY12" s="28">
        <v>453</v>
      </c>
      <c r="DZ12" s="28">
        <v>393</v>
      </c>
      <c r="EA12" s="44">
        <f t="shared" si="53"/>
        <v>-60</v>
      </c>
      <c r="EB12" s="67">
        <v>177</v>
      </c>
      <c r="EC12" s="67">
        <v>129</v>
      </c>
      <c r="ED12" s="44">
        <f t="shared" si="54"/>
        <v>-48</v>
      </c>
      <c r="EE12" s="127">
        <f t="shared" si="55"/>
        <v>33</v>
      </c>
      <c r="EF12" s="127">
        <f t="shared" si="55"/>
        <v>29.3</v>
      </c>
      <c r="EG12" s="127">
        <f t="shared" si="56"/>
        <v>-3.6999999999999993</v>
      </c>
      <c r="EH12" s="28">
        <v>12239</v>
      </c>
      <c r="EI12" s="28">
        <v>12047</v>
      </c>
      <c r="EJ12" s="44">
        <f t="shared" si="25"/>
        <v>-192</v>
      </c>
      <c r="EK12" s="67">
        <v>4169</v>
      </c>
      <c r="EL12" s="67">
        <v>3151</v>
      </c>
      <c r="EM12" s="44">
        <f t="shared" si="26"/>
        <v>-1018</v>
      </c>
      <c r="EN12" s="45">
        <f t="shared" si="57"/>
        <v>27</v>
      </c>
      <c r="EO12" s="45">
        <f t="shared" si="57"/>
        <v>31</v>
      </c>
      <c r="EP12" s="45">
        <f t="shared" si="58"/>
        <v>4</v>
      </c>
      <c r="EQ12" s="452">
        <v>12</v>
      </c>
      <c r="ER12" s="24"/>
      <c r="ES12" s="28">
        <v>4</v>
      </c>
      <c r="ET12" s="28" t="s">
        <v>4</v>
      </c>
      <c r="EU12" s="70" t="s">
        <v>24</v>
      </c>
      <c r="EV12" s="67">
        <v>74</v>
      </c>
      <c r="EW12" s="67">
        <v>73</v>
      </c>
      <c r="EX12" s="44">
        <f t="shared" si="59"/>
        <v>-1</v>
      </c>
      <c r="EY12" s="67">
        <v>74</v>
      </c>
      <c r="EZ12" s="67">
        <v>73</v>
      </c>
      <c r="FA12" s="44">
        <f t="shared" si="27"/>
        <v>-1</v>
      </c>
      <c r="FB12" s="67">
        <v>43</v>
      </c>
      <c r="FC12" s="67">
        <v>46</v>
      </c>
      <c r="FD12" s="44">
        <f t="shared" si="28"/>
        <v>3</v>
      </c>
      <c r="FE12" s="67">
        <v>7</v>
      </c>
      <c r="FF12" s="67">
        <v>9</v>
      </c>
      <c r="FG12" s="44">
        <f t="shared" si="60"/>
        <v>2</v>
      </c>
      <c r="FH12" s="67">
        <v>22</v>
      </c>
      <c r="FI12" s="67">
        <v>23</v>
      </c>
      <c r="FJ12" s="44">
        <f t="shared" si="29"/>
        <v>1</v>
      </c>
      <c r="FK12" s="127">
        <f t="shared" si="61"/>
        <v>67.400000000000006</v>
      </c>
      <c r="FL12" s="127">
        <f t="shared" si="61"/>
        <v>69.599999999999994</v>
      </c>
      <c r="FM12" s="452">
        <v>13</v>
      </c>
      <c r="FN12" s="45">
        <f t="shared" si="30"/>
        <v>5</v>
      </c>
      <c r="FO12" s="45">
        <f t="shared" si="31"/>
        <v>5</v>
      </c>
      <c r="FP12" s="44">
        <f t="shared" si="32"/>
        <v>0</v>
      </c>
      <c r="FQ12" s="125"/>
      <c r="FR12" s="28">
        <v>4</v>
      </c>
      <c r="FS12" s="28" t="s">
        <v>4</v>
      </c>
      <c r="FT12" s="70" t="s">
        <v>24</v>
      </c>
      <c r="FU12" s="383">
        <f t="shared" si="62"/>
        <v>93123.3</v>
      </c>
      <c r="FV12" s="381">
        <f t="shared" si="33"/>
        <v>10347</v>
      </c>
      <c r="FW12" s="81">
        <v>89126.3</v>
      </c>
      <c r="FX12" s="81"/>
      <c r="FY12" s="81">
        <v>3989</v>
      </c>
      <c r="FZ12" s="81">
        <v>687</v>
      </c>
      <c r="GA12" s="81">
        <v>8</v>
      </c>
      <c r="GB12" s="127">
        <f t="shared" si="63"/>
        <v>95.7</v>
      </c>
      <c r="GC12" s="270">
        <v>93123.3</v>
      </c>
      <c r="GD12" s="81">
        <v>72113</v>
      </c>
      <c r="GE12" s="81">
        <v>859.4</v>
      </c>
      <c r="GF12" s="81">
        <v>3220.8</v>
      </c>
      <c r="GG12" s="81"/>
      <c r="GH12" s="81">
        <v>1606.9</v>
      </c>
    </row>
    <row r="13" spans="1:190" s="22" customFormat="1" x14ac:dyDescent="0.2">
      <c r="A13" s="28">
        <v>5</v>
      </c>
      <c r="B13" s="28" t="s">
        <v>5</v>
      </c>
      <c r="C13" s="70" t="s">
        <v>25</v>
      </c>
      <c r="D13" s="44">
        <f t="shared" si="34"/>
        <v>21</v>
      </c>
      <c r="E13" s="28"/>
      <c r="F13" s="28">
        <v>21</v>
      </c>
      <c r="G13" s="44">
        <f t="shared" si="0"/>
        <v>21</v>
      </c>
      <c r="H13" s="28"/>
      <c r="I13" s="28">
        <v>21</v>
      </c>
      <c r="J13" s="28">
        <v>1643</v>
      </c>
      <c r="K13" s="28">
        <v>1643</v>
      </c>
      <c r="L13" s="44">
        <f t="shared" si="35"/>
        <v>0</v>
      </c>
      <c r="M13" s="45">
        <f t="shared" si="36"/>
        <v>78</v>
      </c>
      <c r="N13" s="45">
        <f t="shared" si="37"/>
        <v>78</v>
      </c>
      <c r="O13" s="44">
        <f t="shared" si="1"/>
        <v>0</v>
      </c>
      <c r="P13" s="28">
        <v>21</v>
      </c>
      <c r="Q13" s="28">
        <v>21</v>
      </c>
      <c r="R13" s="44">
        <f t="shared" si="2"/>
        <v>0</v>
      </c>
      <c r="S13" s="28">
        <v>5</v>
      </c>
      <c r="T13" s="28">
        <v>5</v>
      </c>
      <c r="U13" s="44">
        <f t="shared" si="3"/>
        <v>0</v>
      </c>
      <c r="V13" s="28"/>
      <c r="W13" s="28"/>
      <c r="X13" s="44">
        <f t="shared" si="4"/>
        <v>0</v>
      </c>
      <c r="Y13" s="127">
        <f t="shared" si="38"/>
        <v>23.8</v>
      </c>
      <c r="Z13" s="127">
        <f t="shared" si="38"/>
        <v>23.8</v>
      </c>
      <c r="AA13" s="127">
        <f t="shared" si="5"/>
        <v>0</v>
      </c>
      <c r="AB13" s="44"/>
      <c r="AC13" s="44"/>
      <c r="AD13" s="44">
        <f t="shared" si="39"/>
        <v>0</v>
      </c>
      <c r="AF13" s="28">
        <v>5</v>
      </c>
      <c r="AG13" s="28" t="s">
        <v>5</v>
      </c>
      <c r="AH13" s="70" t="s">
        <v>25</v>
      </c>
      <c r="AI13" s="127">
        <f t="shared" si="40"/>
        <v>11.1</v>
      </c>
      <c r="AJ13" s="30"/>
      <c r="AK13" s="30">
        <v>11.1</v>
      </c>
      <c r="AL13" s="127">
        <f t="shared" si="41"/>
        <v>11.1</v>
      </c>
      <c r="AM13" s="30"/>
      <c r="AN13" s="30">
        <v>11.1</v>
      </c>
      <c r="AO13" s="451">
        <f t="shared" si="6"/>
        <v>0.53</v>
      </c>
      <c r="AP13" s="451"/>
      <c r="AQ13" s="451">
        <f t="shared" si="6"/>
        <v>0.53</v>
      </c>
      <c r="AR13" s="451">
        <f t="shared" si="6"/>
        <v>0.53</v>
      </c>
      <c r="AS13" s="451"/>
      <c r="AT13" s="451">
        <f t="shared" si="6"/>
        <v>0.53</v>
      </c>
      <c r="AU13" s="451">
        <f t="shared" si="42"/>
        <v>0</v>
      </c>
      <c r="AV13" s="451">
        <f t="shared" si="42"/>
        <v>0</v>
      </c>
      <c r="AW13" s="451">
        <f t="shared" si="42"/>
        <v>0</v>
      </c>
      <c r="AY13" s="28">
        <v>5</v>
      </c>
      <c r="AZ13" s="28" t="s">
        <v>5</v>
      </c>
      <c r="BA13" s="70" t="s">
        <v>25</v>
      </c>
      <c r="BB13" s="28">
        <v>118</v>
      </c>
      <c r="BC13" s="28">
        <v>119</v>
      </c>
      <c r="BD13" s="44">
        <f t="shared" si="43"/>
        <v>1</v>
      </c>
      <c r="BE13" s="44">
        <v>118</v>
      </c>
      <c r="BF13" s="44">
        <v>119</v>
      </c>
      <c r="BG13" s="44">
        <f t="shared" si="7"/>
        <v>1</v>
      </c>
      <c r="BH13" s="45">
        <f t="shared" si="8"/>
        <v>6</v>
      </c>
      <c r="BI13" s="45">
        <f t="shared" si="9"/>
        <v>6</v>
      </c>
      <c r="BJ13" s="44">
        <f t="shared" si="10"/>
        <v>0</v>
      </c>
      <c r="BK13" s="28">
        <v>1405</v>
      </c>
      <c r="BL13" s="28">
        <v>1407</v>
      </c>
      <c r="BM13" s="44">
        <f t="shared" si="44"/>
        <v>2</v>
      </c>
      <c r="BN13" s="44">
        <v>1405</v>
      </c>
      <c r="BO13" s="44">
        <v>1407</v>
      </c>
      <c r="BP13" s="44">
        <f t="shared" si="45"/>
        <v>2</v>
      </c>
      <c r="BQ13" s="45">
        <f t="shared" si="46"/>
        <v>12</v>
      </c>
      <c r="BR13" s="45">
        <f t="shared" si="46"/>
        <v>12</v>
      </c>
      <c r="BS13" s="45">
        <f t="shared" si="47"/>
        <v>0</v>
      </c>
      <c r="BT13" s="452">
        <v>10</v>
      </c>
      <c r="BU13" s="67">
        <v>68</v>
      </c>
      <c r="BV13" s="67">
        <v>65</v>
      </c>
      <c r="BW13" s="44">
        <f t="shared" si="11"/>
        <v>-3</v>
      </c>
      <c r="BX13" s="44">
        <v>68</v>
      </c>
      <c r="BY13" s="44">
        <v>65</v>
      </c>
      <c r="BZ13" s="44">
        <f t="shared" si="12"/>
        <v>-3</v>
      </c>
      <c r="CA13" s="67">
        <v>732</v>
      </c>
      <c r="CB13" s="67">
        <v>712</v>
      </c>
      <c r="CC13" s="44">
        <f t="shared" si="48"/>
        <v>-20</v>
      </c>
      <c r="CD13" s="44">
        <v>732</v>
      </c>
      <c r="CE13" s="44">
        <v>712</v>
      </c>
      <c r="CF13" s="44">
        <f t="shared" si="13"/>
        <v>-20</v>
      </c>
      <c r="CG13" s="28">
        <v>91</v>
      </c>
      <c r="CH13" s="28">
        <v>90</v>
      </c>
      <c r="CI13" s="44">
        <f t="shared" si="14"/>
        <v>-1</v>
      </c>
      <c r="CJ13" s="44">
        <v>91</v>
      </c>
      <c r="CK13" s="44">
        <v>90</v>
      </c>
      <c r="CL13" s="44">
        <f t="shared" si="15"/>
        <v>-1</v>
      </c>
      <c r="CM13" s="44">
        <v>58</v>
      </c>
      <c r="CN13" s="44">
        <v>54</v>
      </c>
      <c r="CO13" s="44">
        <f t="shared" si="16"/>
        <v>-4</v>
      </c>
      <c r="CP13" s="44">
        <v>58</v>
      </c>
      <c r="CQ13" s="44">
        <v>54</v>
      </c>
      <c r="CR13" s="44">
        <f t="shared" si="17"/>
        <v>-4</v>
      </c>
      <c r="CS13" s="28">
        <v>1033</v>
      </c>
      <c r="CT13" s="28">
        <v>1019</v>
      </c>
      <c r="CU13" s="44">
        <f t="shared" si="18"/>
        <v>-14</v>
      </c>
      <c r="CV13" s="44">
        <v>1033</v>
      </c>
      <c r="CW13" s="44">
        <v>1019</v>
      </c>
      <c r="CX13" s="44">
        <f t="shared" si="19"/>
        <v>-14</v>
      </c>
      <c r="CY13" s="67">
        <v>584</v>
      </c>
      <c r="CZ13" s="67">
        <v>559</v>
      </c>
      <c r="DA13" s="44">
        <f t="shared" si="20"/>
        <v>-25</v>
      </c>
      <c r="DB13" s="44">
        <v>584</v>
      </c>
      <c r="DC13" s="44">
        <v>559</v>
      </c>
      <c r="DD13" s="44">
        <f t="shared" si="21"/>
        <v>-25</v>
      </c>
      <c r="DF13" s="28">
        <v>5</v>
      </c>
      <c r="DG13" s="28" t="s">
        <v>5</v>
      </c>
      <c r="DH13" s="70" t="s">
        <v>25</v>
      </c>
      <c r="DI13" s="28">
        <v>2597</v>
      </c>
      <c r="DJ13" s="28">
        <v>2576</v>
      </c>
      <c r="DK13" s="44">
        <f t="shared" si="49"/>
        <v>-21</v>
      </c>
      <c r="DL13" s="67">
        <v>917</v>
      </c>
      <c r="DM13" s="67">
        <v>1034</v>
      </c>
      <c r="DN13" s="44">
        <f t="shared" si="22"/>
        <v>117</v>
      </c>
      <c r="DO13" s="67">
        <v>129718</v>
      </c>
      <c r="DP13" s="67">
        <v>179698</v>
      </c>
      <c r="DQ13" s="44">
        <f t="shared" si="50"/>
        <v>49980</v>
      </c>
      <c r="DR13" s="67">
        <v>26455</v>
      </c>
      <c r="DS13" s="67">
        <v>39512</v>
      </c>
      <c r="DT13" s="44">
        <f t="shared" si="51"/>
        <v>13057</v>
      </c>
      <c r="DU13" s="45">
        <f t="shared" si="23"/>
        <v>124</v>
      </c>
      <c r="DV13" s="45">
        <f t="shared" si="24"/>
        <v>123</v>
      </c>
      <c r="DW13" s="45">
        <f t="shared" si="52"/>
        <v>-1</v>
      </c>
      <c r="DX13" s="452">
        <v>14</v>
      </c>
      <c r="DY13" s="28">
        <v>1161</v>
      </c>
      <c r="DZ13" s="28">
        <v>1066</v>
      </c>
      <c r="EA13" s="44">
        <f t="shared" si="53"/>
        <v>-95</v>
      </c>
      <c r="EB13" s="67">
        <v>239</v>
      </c>
      <c r="EC13" s="67">
        <v>263</v>
      </c>
      <c r="ED13" s="44">
        <f t="shared" si="54"/>
        <v>24</v>
      </c>
      <c r="EE13" s="127">
        <f t="shared" si="55"/>
        <v>44.7</v>
      </c>
      <c r="EF13" s="127">
        <f t="shared" si="55"/>
        <v>41.4</v>
      </c>
      <c r="EG13" s="127">
        <f t="shared" si="56"/>
        <v>-3.3000000000000043</v>
      </c>
      <c r="EH13" s="28">
        <v>20401</v>
      </c>
      <c r="EI13" s="28">
        <v>18171</v>
      </c>
      <c r="EJ13" s="44">
        <f t="shared" si="25"/>
        <v>-2230</v>
      </c>
      <c r="EK13" s="67">
        <v>4367</v>
      </c>
      <c r="EL13" s="67">
        <v>5083</v>
      </c>
      <c r="EM13" s="44">
        <f t="shared" si="26"/>
        <v>716</v>
      </c>
      <c r="EN13" s="45">
        <f t="shared" si="57"/>
        <v>18</v>
      </c>
      <c r="EO13" s="45">
        <f t="shared" si="57"/>
        <v>17</v>
      </c>
      <c r="EP13" s="45">
        <f t="shared" si="58"/>
        <v>-1</v>
      </c>
      <c r="EQ13" s="452">
        <v>18</v>
      </c>
      <c r="ER13" s="24"/>
      <c r="ES13" s="28">
        <v>5</v>
      </c>
      <c r="ET13" s="28" t="s">
        <v>5</v>
      </c>
      <c r="EU13" s="70" t="s">
        <v>25</v>
      </c>
      <c r="EV13" s="67">
        <v>85</v>
      </c>
      <c r="EW13" s="67">
        <v>83</v>
      </c>
      <c r="EX13" s="44">
        <f t="shared" si="59"/>
        <v>-2</v>
      </c>
      <c r="EY13" s="67">
        <v>85</v>
      </c>
      <c r="EZ13" s="67">
        <v>83</v>
      </c>
      <c r="FA13" s="44">
        <f t="shared" si="27"/>
        <v>-2</v>
      </c>
      <c r="FB13" s="67">
        <v>58</v>
      </c>
      <c r="FC13" s="67">
        <v>57</v>
      </c>
      <c r="FD13" s="44">
        <f t="shared" si="28"/>
        <v>-1</v>
      </c>
      <c r="FE13" s="67">
        <v>5</v>
      </c>
      <c r="FF13" s="67">
        <v>5</v>
      </c>
      <c r="FG13" s="44">
        <f t="shared" si="60"/>
        <v>0</v>
      </c>
      <c r="FH13" s="67">
        <v>17</v>
      </c>
      <c r="FI13" s="67">
        <v>16</v>
      </c>
      <c r="FJ13" s="44">
        <f t="shared" si="29"/>
        <v>-1</v>
      </c>
      <c r="FK13" s="127">
        <f t="shared" si="61"/>
        <v>37.9</v>
      </c>
      <c r="FL13" s="127">
        <f t="shared" si="61"/>
        <v>36.799999999999997</v>
      </c>
      <c r="FM13" s="452">
        <v>18</v>
      </c>
      <c r="FN13" s="45">
        <f t="shared" si="30"/>
        <v>3</v>
      </c>
      <c r="FO13" s="45">
        <f t="shared" si="31"/>
        <v>3</v>
      </c>
      <c r="FP13" s="44">
        <f t="shared" si="32"/>
        <v>0</v>
      </c>
      <c r="FQ13" s="125"/>
      <c r="FR13" s="28">
        <v>5</v>
      </c>
      <c r="FS13" s="28" t="s">
        <v>5</v>
      </c>
      <c r="FT13" s="70" t="s">
        <v>25</v>
      </c>
      <c r="FU13" s="383">
        <f t="shared" si="62"/>
        <v>50716</v>
      </c>
      <c r="FV13" s="381">
        <f t="shared" si="33"/>
        <v>2415</v>
      </c>
      <c r="FW13" s="81">
        <v>23598</v>
      </c>
      <c r="FX13" s="81">
        <v>25391</v>
      </c>
      <c r="FY13" s="81">
        <v>1727</v>
      </c>
      <c r="FZ13" s="81">
        <v>90</v>
      </c>
      <c r="GA13" s="81"/>
      <c r="GB13" s="127">
        <f t="shared" si="63"/>
        <v>96.6</v>
      </c>
      <c r="GC13" s="270">
        <v>50624</v>
      </c>
      <c r="GD13" s="81">
        <v>41406</v>
      </c>
      <c r="GE13" s="81"/>
      <c r="GF13" s="81">
        <v>2414</v>
      </c>
      <c r="GG13" s="81"/>
      <c r="GH13" s="81">
        <v>1316</v>
      </c>
    </row>
    <row r="14" spans="1:190" s="22" customFormat="1" x14ac:dyDescent="0.2">
      <c r="A14" s="28">
        <v>6</v>
      </c>
      <c r="B14" s="28" t="s">
        <v>6</v>
      </c>
      <c r="C14" s="70" t="s">
        <v>26</v>
      </c>
      <c r="D14" s="44">
        <f t="shared" si="34"/>
        <v>18</v>
      </c>
      <c r="E14" s="28"/>
      <c r="F14" s="28">
        <v>18</v>
      </c>
      <c r="G14" s="44">
        <f t="shared" si="0"/>
        <v>18</v>
      </c>
      <c r="H14" s="28"/>
      <c r="I14" s="28">
        <v>18</v>
      </c>
      <c r="J14" s="28">
        <v>1781</v>
      </c>
      <c r="K14" s="28">
        <v>1781</v>
      </c>
      <c r="L14" s="44">
        <f t="shared" si="35"/>
        <v>0</v>
      </c>
      <c r="M14" s="45">
        <f t="shared" si="36"/>
        <v>99</v>
      </c>
      <c r="N14" s="45">
        <f t="shared" si="37"/>
        <v>99</v>
      </c>
      <c r="O14" s="44">
        <f t="shared" si="1"/>
        <v>0</v>
      </c>
      <c r="P14" s="28">
        <v>18</v>
      </c>
      <c r="Q14" s="28">
        <v>18</v>
      </c>
      <c r="R14" s="44">
        <f t="shared" si="2"/>
        <v>0</v>
      </c>
      <c r="S14" s="28">
        <v>2</v>
      </c>
      <c r="T14" s="28"/>
      <c r="U14" s="44">
        <f t="shared" si="3"/>
        <v>-2</v>
      </c>
      <c r="V14" s="28"/>
      <c r="W14" s="28"/>
      <c r="X14" s="44">
        <f t="shared" si="4"/>
        <v>0</v>
      </c>
      <c r="Y14" s="127">
        <f t="shared" si="38"/>
        <v>11.1</v>
      </c>
      <c r="Z14" s="127">
        <f t="shared" si="38"/>
        <v>0</v>
      </c>
      <c r="AA14" s="127">
        <f t="shared" si="5"/>
        <v>-11.1</v>
      </c>
      <c r="AB14" s="44"/>
      <c r="AC14" s="44"/>
      <c r="AD14" s="44">
        <f t="shared" si="39"/>
        <v>0</v>
      </c>
      <c r="AF14" s="28">
        <v>6</v>
      </c>
      <c r="AG14" s="28" t="s">
        <v>6</v>
      </c>
      <c r="AH14" s="70" t="s">
        <v>26</v>
      </c>
      <c r="AI14" s="127">
        <f t="shared" si="40"/>
        <v>17.5</v>
      </c>
      <c r="AJ14" s="30"/>
      <c r="AK14" s="30">
        <v>17.5</v>
      </c>
      <c r="AL14" s="127">
        <f t="shared" si="41"/>
        <v>17.399999999999999</v>
      </c>
      <c r="AM14" s="30"/>
      <c r="AN14" s="30">
        <v>17.399999999999999</v>
      </c>
      <c r="AO14" s="451">
        <f t="shared" si="6"/>
        <v>0.97</v>
      </c>
      <c r="AP14" s="451"/>
      <c r="AQ14" s="451">
        <f t="shared" si="6"/>
        <v>0.97</v>
      </c>
      <c r="AR14" s="451">
        <f t="shared" si="6"/>
        <v>0.97</v>
      </c>
      <c r="AS14" s="451"/>
      <c r="AT14" s="451">
        <f t="shared" si="6"/>
        <v>0.97</v>
      </c>
      <c r="AU14" s="451">
        <f t="shared" si="42"/>
        <v>0</v>
      </c>
      <c r="AV14" s="451">
        <f t="shared" si="42"/>
        <v>0</v>
      </c>
      <c r="AW14" s="451">
        <f t="shared" si="42"/>
        <v>0</v>
      </c>
      <c r="AY14" s="28">
        <v>6</v>
      </c>
      <c r="AZ14" s="28" t="s">
        <v>6</v>
      </c>
      <c r="BA14" s="70" t="s">
        <v>26</v>
      </c>
      <c r="BB14" s="28">
        <v>158</v>
      </c>
      <c r="BC14" s="28">
        <v>162</v>
      </c>
      <c r="BD14" s="44">
        <f t="shared" si="43"/>
        <v>4</v>
      </c>
      <c r="BE14" s="44">
        <v>158</v>
      </c>
      <c r="BF14" s="44">
        <v>162</v>
      </c>
      <c r="BG14" s="44">
        <f t="shared" si="7"/>
        <v>4</v>
      </c>
      <c r="BH14" s="45">
        <f t="shared" si="8"/>
        <v>9</v>
      </c>
      <c r="BI14" s="45">
        <f t="shared" si="9"/>
        <v>9</v>
      </c>
      <c r="BJ14" s="44">
        <f t="shared" si="10"/>
        <v>0</v>
      </c>
      <c r="BK14" s="28">
        <v>2953</v>
      </c>
      <c r="BL14" s="28">
        <v>2774</v>
      </c>
      <c r="BM14" s="44">
        <f t="shared" si="44"/>
        <v>-179</v>
      </c>
      <c r="BN14" s="44">
        <v>2953</v>
      </c>
      <c r="BO14" s="44">
        <v>2774</v>
      </c>
      <c r="BP14" s="44">
        <f t="shared" si="45"/>
        <v>-179</v>
      </c>
      <c r="BQ14" s="45">
        <f t="shared" si="46"/>
        <v>19</v>
      </c>
      <c r="BR14" s="45">
        <f t="shared" si="46"/>
        <v>17</v>
      </c>
      <c r="BS14" s="45">
        <f t="shared" si="47"/>
        <v>-2</v>
      </c>
      <c r="BT14" s="452">
        <v>5</v>
      </c>
      <c r="BU14" s="67">
        <v>80</v>
      </c>
      <c r="BV14" s="67">
        <v>82</v>
      </c>
      <c r="BW14" s="44">
        <f t="shared" si="11"/>
        <v>2</v>
      </c>
      <c r="BX14" s="44">
        <v>80</v>
      </c>
      <c r="BY14" s="44">
        <v>82</v>
      </c>
      <c r="BZ14" s="44">
        <f t="shared" si="12"/>
        <v>2</v>
      </c>
      <c r="CA14" s="67">
        <v>1554</v>
      </c>
      <c r="CB14" s="67">
        <v>1471</v>
      </c>
      <c r="CC14" s="44">
        <f t="shared" si="48"/>
        <v>-83</v>
      </c>
      <c r="CD14" s="44">
        <v>1554</v>
      </c>
      <c r="CE14" s="44">
        <v>1471</v>
      </c>
      <c r="CF14" s="44">
        <f t="shared" si="13"/>
        <v>-83</v>
      </c>
      <c r="CG14" s="28">
        <v>117</v>
      </c>
      <c r="CH14" s="28">
        <v>124</v>
      </c>
      <c r="CI14" s="44">
        <f t="shared" si="14"/>
        <v>7</v>
      </c>
      <c r="CJ14" s="44">
        <v>117</v>
      </c>
      <c r="CK14" s="44">
        <v>124</v>
      </c>
      <c r="CL14" s="44">
        <f t="shared" si="15"/>
        <v>7</v>
      </c>
      <c r="CM14" s="44">
        <v>66</v>
      </c>
      <c r="CN14" s="44">
        <v>70</v>
      </c>
      <c r="CO14" s="44">
        <f t="shared" si="16"/>
        <v>4</v>
      </c>
      <c r="CP14" s="44">
        <v>66</v>
      </c>
      <c r="CQ14" s="44">
        <v>70</v>
      </c>
      <c r="CR14" s="44">
        <f t="shared" si="17"/>
        <v>4</v>
      </c>
      <c r="CS14" s="28">
        <v>2017</v>
      </c>
      <c r="CT14" s="28">
        <v>1942</v>
      </c>
      <c r="CU14" s="44">
        <f t="shared" si="18"/>
        <v>-75</v>
      </c>
      <c r="CV14" s="44">
        <v>2017</v>
      </c>
      <c r="CW14" s="44">
        <v>1942</v>
      </c>
      <c r="CX14" s="44">
        <f t="shared" si="19"/>
        <v>-75</v>
      </c>
      <c r="CY14" s="67">
        <v>1258</v>
      </c>
      <c r="CZ14" s="67">
        <v>1217</v>
      </c>
      <c r="DA14" s="44">
        <f t="shared" si="20"/>
        <v>-41</v>
      </c>
      <c r="DB14" s="44">
        <v>1258</v>
      </c>
      <c r="DC14" s="44">
        <v>1217</v>
      </c>
      <c r="DD14" s="44">
        <f t="shared" si="21"/>
        <v>-41</v>
      </c>
      <c r="DF14" s="28">
        <v>6</v>
      </c>
      <c r="DG14" s="28" t="s">
        <v>6</v>
      </c>
      <c r="DH14" s="70" t="s">
        <v>26</v>
      </c>
      <c r="DI14" s="28">
        <v>3181</v>
      </c>
      <c r="DJ14" s="28">
        <v>3447</v>
      </c>
      <c r="DK14" s="44">
        <f t="shared" si="49"/>
        <v>266</v>
      </c>
      <c r="DL14" s="67">
        <v>1376</v>
      </c>
      <c r="DM14" s="67">
        <v>1320</v>
      </c>
      <c r="DN14" s="44">
        <f t="shared" si="22"/>
        <v>-56</v>
      </c>
      <c r="DO14" s="67">
        <v>234762</v>
      </c>
      <c r="DP14" s="67">
        <v>249265</v>
      </c>
      <c r="DQ14" s="44">
        <f t="shared" si="50"/>
        <v>14503</v>
      </c>
      <c r="DR14" s="67">
        <v>58980</v>
      </c>
      <c r="DS14" s="67">
        <v>61387</v>
      </c>
      <c r="DT14" s="44">
        <f t="shared" si="51"/>
        <v>2407</v>
      </c>
      <c r="DU14" s="45">
        <f t="shared" si="23"/>
        <v>177</v>
      </c>
      <c r="DV14" s="45">
        <f t="shared" si="24"/>
        <v>192</v>
      </c>
      <c r="DW14" s="45">
        <f t="shared" si="52"/>
        <v>15</v>
      </c>
      <c r="DX14" s="452">
        <v>6</v>
      </c>
      <c r="DY14" s="28">
        <v>523</v>
      </c>
      <c r="DZ14" s="28">
        <v>597</v>
      </c>
      <c r="EA14" s="44">
        <f t="shared" si="53"/>
        <v>74</v>
      </c>
      <c r="EB14" s="67">
        <v>332</v>
      </c>
      <c r="EC14" s="67">
        <v>316</v>
      </c>
      <c r="ED14" s="44">
        <f t="shared" si="54"/>
        <v>-16</v>
      </c>
      <c r="EE14" s="127">
        <f t="shared" si="55"/>
        <v>16.399999999999999</v>
      </c>
      <c r="EF14" s="127">
        <f t="shared" si="55"/>
        <v>17.3</v>
      </c>
      <c r="EG14" s="127">
        <f t="shared" si="56"/>
        <v>0.90000000000000213</v>
      </c>
      <c r="EH14" s="28">
        <v>23461</v>
      </c>
      <c r="EI14" s="28">
        <v>24436</v>
      </c>
      <c r="EJ14" s="44">
        <f t="shared" si="25"/>
        <v>975</v>
      </c>
      <c r="EK14" s="67">
        <v>12566</v>
      </c>
      <c r="EL14" s="67">
        <v>11163</v>
      </c>
      <c r="EM14" s="44">
        <f t="shared" si="26"/>
        <v>-1403</v>
      </c>
      <c r="EN14" s="45">
        <f t="shared" si="57"/>
        <v>45</v>
      </c>
      <c r="EO14" s="45">
        <f t="shared" si="57"/>
        <v>41</v>
      </c>
      <c r="EP14" s="45">
        <f t="shared" si="58"/>
        <v>-4</v>
      </c>
      <c r="EQ14" s="452">
        <v>10</v>
      </c>
      <c r="ER14" s="24"/>
      <c r="ES14" s="28">
        <v>6</v>
      </c>
      <c r="ET14" s="28" t="s">
        <v>6</v>
      </c>
      <c r="EU14" s="70" t="s">
        <v>26</v>
      </c>
      <c r="EV14" s="67">
        <v>107</v>
      </c>
      <c r="EW14" s="67">
        <v>105</v>
      </c>
      <c r="EX14" s="44">
        <f t="shared" si="59"/>
        <v>-2</v>
      </c>
      <c r="EY14" s="67">
        <v>107</v>
      </c>
      <c r="EZ14" s="67">
        <v>105</v>
      </c>
      <c r="FA14" s="44">
        <f t="shared" si="27"/>
        <v>-2</v>
      </c>
      <c r="FB14" s="67">
        <v>66</v>
      </c>
      <c r="FC14" s="67">
        <v>64</v>
      </c>
      <c r="FD14" s="44">
        <f t="shared" si="28"/>
        <v>-2</v>
      </c>
      <c r="FE14" s="67">
        <v>20</v>
      </c>
      <c r="FF14" s="67">
        <v>22</v>
      </c>
      <c r="FG14" s="44">
        <f t="shared" si="60"/>
        <v>2</v>
      </c>
      <c r="FH14" s="67">
        <v>46</v>
      </c>
      <c r="FI14" s="67">
        <v>42</v>
      </c>
      <c r="FJ14" s="44">
        <f t="shared" si="29"/>
        <v>-4</v>
      </c>
      <c r="FK14" s="127">
        <f t="shared" si="61"/>
        <v>100</v>
      </c>
      <c r="FL14" s="127">
        <f t="shared" si="61"/>
        <v>100</v>
      </c>
      <c r="FM14" s="452">
        <v>1</v>
      </c>
      <c r="FN14" s="45">
        <f t="shared" si="30"/>
        <v>4</v>
      </c>
      <c r="FO14" s="45">
        <f t="shared" si="31"/>
        <v>4</v>
      </c>
      <c r="FP14" s="44">
        <f t="shared" si="32"/>
        <v>0</v>
      </c>
      <c r="FQ14" s="125"/>
      <c r="FR14" s="28">
        <v>6</v>
      </c>
      <c r="FS14" s="28" t="s">
        <v>6</v>
      </c>
      <c r="FT14" s="70" t="s">
        <v>26</v>
      </c>
      <c r="FU14" s="383">
        <f t="shared" si="62"/>
        <v>119513.9</v>
      </c>
      <c r="FV14" s="381">
        <f t="shared" si="33"/>
        <v>6640</v>
      </c>
      <c r="FW14" s="81">
        <v>61148.6</v>
      </c>
      <c r="FX14" s="81">
        <v>56294.7</v>
      </c>
      <c r="FY14" s="81">
        <v>2070.6</v>
      </c>
      <c r="FZ14" s="81">
        <v>58.9</v>
      </c>
      <c r="GA14" s="81"/>
      <c r="GB14" s="127">
        <f t="shared" si="63"/>
        <v>98.3</v>
      </c>
      <c r="GC14" s="270">
        <v>120186.1</v>
      </c>
      <c r="GD14" s="81">
        <v>98977.4</v>
      </c>
      <c r="GE14" s="81"/>
      <c r="GF14" s="81">
        <v>276.8</v>
      </c>
      <c r="GG14" s="81"/>
      <c r="GH14" s="81">
        <v>530.1</v>
      </c>
    </row>
    <row r="15" spans="1:190" s="22" customFormat="1" x14ac:dyDescent="0.2">
      <c r="A15" s="28">
        <v>7</v>
      </c>
      <c r="B15" s="28" t="s">
        <v>7</v>
      </c>
      <c r="C15" s="70" t="s">
        <v>27</v>
      </c>
      <c r="D15" s="44">
        <f t="shared" si="34"/>
        <v>24</v>
      </c>
      <c r="E15" s="28"/>
      <c r="F15" s="28">
        <v>24</v>
      </c>
      <c r="G15" s="44">
        <f t="shared" si="0"/>
        <v>24</v>
      </c>
      <c r="H15" s="28"/>
      <c r="I15" s="28">
        <v>24</v>
      </c>
      <c r="J15" s="28">
        <v>2021</v>
      </c>
      <c r="K15" s="28">
        <v>1911</v>
      </c>
      <c r="L15" s="44">
        <f t="shared" si="35"/>
        <v>-110</v>
      </c>
      <c r="M15" s="45">
        <f t="shared" si="36"/>
        <v>84</v>
      </c>
      <c r="N15" s="45">
        <f t="shared" si="37"/>
        <v>80</v>
      </c>
      <c r="O15" s="44">
        <f t="shared" si="1"/>
        <v>-4</v>
      </c>
      <c r="P15" s="28">
        <v>22</v>
      </c>
      <c r="Q15" s="28">
        <v>24</v>
      </c>
      <c r="R15" s="44">
        <f t="shared" si="2"/>
        <v>2</v>
      </c>
      <c r="S15" s="28"/>
      <c r="T15" s="28"/>
      <c r="U15" s="44">
        <f t="shared" si="3"/>
        <v>0</v>
      </c>
      <c r="V15" s="28"/>
      <c r="W15" s="28"/>
      <c r="X15" s="44">
        <f t="shared" si="4"/>
        <v>0</v>
      </c>
      <c r="Y15" s="127">
        <f t="shared" si="38"/>
        <v>0</v>
      </c>
      <c r="Z15" s="127">
        <f t="shared" si="38"/>
        <v>0</v>
      </c>
      <c r="AA15" s="127">
        <f t="shared" si="5"/>
        <v>0</v>
      </c>
      <c r="AB15" s="44"/>
      <c r="AC15" s="44"/>
      <c r="AD15" s="44">
        <f t="shared" si="39"/>
        <v>0</v>
      </c>
      <c r="AF15" s="28">
        <v>7</v>
      </c>
      <c r="AG15" s="28" t="s">
        <v>7</v>
      </c>
      <c r="AH15" s="70" t="s">
        <v>27</v>
      </c>
      <c r="AI15" s="127">
        <f t="shared" si="40"/>
        <v>20.3</v>
      </c>
      <c r="AJ15" s="30"/>
      <c r="AK15" s="30">
        <v>20.3</v>
      </c>
      <c r="AL15" s="127">
        <f t="shared" si="41"/>
        <v>20.2</v>
      </c>
      <c r="AM15" s="30"/>
      <c r="AN15" s="30">
        <v>20.2</v>
      </c>
      <c r="AO15" s="451">
        <f t="shared" si="6"/>
        <v>0.85</v>
      </c>
      <c r="AP15" s="451"/>
      <c r="AQ15" s="451">
        <f t="shared" si="6"/>
        <v>0.85</v>
      </c>
      <c r="AR15" s="451">
        <f t="shared" si="6"/>
        <v>0.84</v>
      </c>
      <c r="AS15" s="451"/>
      <c r="AT15" s="451">
        <f t="shared" si="6"/>
        <v>0.84</v>
      </c>
      <c r="AU15" s="451">
        <f t="shared" si="42"/>
        <v>-1.0000000000000009E-2</v>
      </c>
      <c r="AV15" s="451">
        <f t="shared" si="42"/>
        <v>0</v>
      </c>
      <c r="AW15" s="451">
        <f t="shared" si="42"/>
        <v>-1.0000000000000009E-2</v>
      </c>
      <c r="AY15" s="28">
        <v>7</v>
      </c>
      <c r="AZ15" s="28" t="s">
        <v>7</v>
      </c>
      <c r="BA15" s="70" t="s">
        <v>27</v>
      </c>
      <c r="BB15" s="28">
        <v>109</v>
      </c>
      <c r="BC15" s="28">
        <v>106</v>
      </c>
      <c r="BD15" s="44">
        <f t="shared" si="43"/>
        <v>-3</v>
      </c>
      <c r="BE15" s="44">
        <v>109</v>
      </c>
      <c r="BF15" s="44">
        <v>106</v>
      </c>
      <c r="BG15" s="44">
        <f t="shared" si="7"/>
        <v>-3</v>
      </c>
      <c r="BH15" s="45">
        <f t="shared" si="8"/>
        <v>5</v>
      </c>
      <c r="BI15" s="45">
        <f t="shared" si="9"/>
        <v>4</v>
      </c>
      <c r="BJ15" s="44">
        <f t="shared" si="10"/>
        <v>-1</v>
      </c>
      <c r="BK15" s="28">
        <v>1441</v>
      </c>
      <c r="BL15" s="28">
        <v>1423</v>
      </c>
      <c r="BM15" s="44">
        <f t="shared" si="44"/>
        <v>-18</v>
      </c>
      <c r="BN15" s="44">
        <v>1441</v>
      </c>
      <c r="BO15" s="44">
        <v>1423</v>
      </c>
      <c r="BP15" s="44">
        <f t="shared" si="45"/>
        <v>-18</v>
      </c>
      <c r="BQ15" s="45">
        <f t="shared" si="46"/>
        <v>13</v>
      </c>
      <c r="BR15" s="45">
        <f t="shared" si="46"/>
        <v>13</v>
      </c>
      <c r="BS15" s="45">
        <f t="shared" si="47"/>
        <v>0</v>
      </c>
      <c r="BT15" s="452">
        <v>9</v>
      </c>
      <c r="BU15" s="67">
        <v>50</v>
      </c>
      <c r="BV15" s="67">
        <v>49</v>
      </c>
      <c r="BW15" s="44">
        <f t="shared" si="11"/>
        <v>-1</v>
      </c>
      <c r="BX15" s="44">
        <v>50</v>
      </c>
      <c r="BY15" s="44">
        <v>49</v>
      </c>
      <c r="BZ15" s="44">
        <f t="shared" si="12"/>
        <v>-1</v>
      </c>
      <c r="CA15" s="67">
        <v>614</v>
      </c>
      <c r="CB15" s="67">
        <v>611</v>
      </c>
      <c r="CC15" s="44">
        <f t="shared" si="48"/>
        <v>-3</v>
      </c>
      <c r="CD15" s="44">
        <v>614</v>
      </c>
      <c r="CE15" s="44">
        <v>611</v>
      </c>
      <c r="CF15" s="44">
        <f t="shared" si="13"/>
        <v>-3</v>
      </c>
      <c r="CG15" s="28">
        <v>67</v>
      </c>
      <c r="CH15" s="28">
        <v>64</v>
      </c>
      <c r="CI15" s="44">
        <f t="shared" si="14"/>
        <v>-3</v>
      </c>
      <c r="CJ15" s="44">
        <v>67</v>
      </c>
      <c r="CK15" s="44">
        <v>64</v>
      </c>
      <c r="CL15" s="44">
        <f t="shared" si="15"/>
        <v>-3</v>
      </c>
      <c r="CM15" s="44">
        <v>32</v>
      </c>
      <c r="CN15" s="44">
        <v>31</v>
      </c>
      <c r="CO15" s="44">
        <f t="shared" si="16"/>
        <v>-1</v>
      </c>
      <c r="CP15" s="44">
        <v>32</v>
      </c>
      <c r="CQ15" s="44">
        <v>31</v>
      </c>
      <c r="CR15" s="44">
        <f t="shared" si="17"/>
        <v>-1</v>
      </c>
      <c r="CS15" s="28">
        <v>818</v>
      </c>
      <c r="CT15" s="28">
        <v>800</v>
      </c>
      <c r="CU15" s="44">
        <f t="shared" si="18"/>
        <v>-18</v>
      </c>
      <c r="CV15" s="44">
        <v>818</v>
      </c>
      <c r="CW15" s="44">
        <v>800</v>
      </c>
      <c r="CX15" s="44">
        <f t="shared" si="19"/>
        <v>-18</v>
      </c>
      <c r="CY15" s="67">
        <v>445</v>
      </c>
      <c r="CZ15" s="67">
        <v>435</v>
      </c>
      <c r="DA15" s="44">
        <f t="shared" si="20"/>
        <v>-10</v>
      </c>
      <c r="DB15" s="44">
        <v>445</v>
      </c>
      <c r="DC15" s="44">
        <v>435</v>
      </c>
      <c r="DD15" s="44">
        <f t="shared" si="21"/>
        <v>-10</v>
      </c>
      <c r="DF15" s="28">
        <v>7</v>
      </c>
      <c r="DG15" s="28" t="s">
        <v>7</v>
      </c>
      <c r="DH15" s="70" t="s">
        <v>27</v>
      </c>
      <c r="DI15" s="28">
        <v>2867</v>
      </c>
      <c r="DJ15" s="28">
        <v>2560</v>
      </c>
      <c r="DK15" s="44">
        <f t="shared" si="49"/>
        <v>-307</v>
      </c>
      <c r="DL15" s="67">
        <v>1455</v>
      </c>
      <c r="DM15" s="67">
        <v>1238</v>
      </c>
      <c r="DN15" s="44">
        <f t="shared" si="22"/>
        <v>-217</v>
      </c>
      <c r="DO15" s="67">
        <v>121218</v>
      </c>
      <c r="DP15" s="67">
        <v>149547</v>
      </c>
      <c r="DQ15" s="44">
        <f t="shared" si="50"/>
        <v>28329</v>
      </c>
      <c r="DR15" s="67">
        <v>30207</v>
      </c>
      <c r="DS15" s="67">
        <v>40007</v>
      </c>
      <c r="DT15" s="44">
        <f t="shared" si="51"/>
        <v>9800</v>
      </c>
      <c r="DU15" s="45">
        <f t="shared" si="23"/>
        <v>119</v>
      </c>
      <c r="DV15" s="45">
        <f t="shared" si="24"/>
        <v>107</v>
      </c>
      <c r="DW15" s="45">
        <f t="shared" si="52"/>
        <v>-12</v>
      </c>
      <c r="DX15" s="452">
        <v>15</v>
      </c>
      <c r="DY15" s="28">
        <v>691</v>
      </c>
      <c r="DZ15" s="28">
        <v>588</v>
      </c>
      <c r="EA15" s="44">
        <f t="shared" si="53"/>
        <v>-103</v>
      </c>
      <c r="EB15" s="67">
        <v>287</v>
      </c>
      <c r="EC15" s="67">
        <v>136</v>
      </c>
      <c r="ED15" s="44">
        <f t="shared" si="54"/>
        <v>-151</v>
      </c>
      <c r="EE15" s="127">
        <f t="shared" si="55"/>
        <v>24.1</v>
      </c>
      <c r="EF15" s="127">
        <f t="shared" si="55"/>
        <v>23</v>
      </c>
      <c r="EG15" s="127">
        <f t="shared" si="56"/>
        <v>-1.1000000000000014</v>
      </c>
      <c r="EH15" s="28">
        <v>23423</v>
      </c>
      <c r="EI15" s="28">
        <v>31875</v>
      </c>
      <c r="EJ15" s="44">
        <f t="shared" si="25"/>
        <v>8452</v>
      </c>
      <c r="EK15" s="67">
        <v>7068</v>
      </c>
      <c r="EL15" s="67">
        <v>4669</v>
      </c>
      <c r="EM15" s="44">
        <f t="shared" si="26"/>
        <v>-2399</v>
      </c>
      <c r="EN15" s="45">
        <f t="shared" si="57"/>
        <v>34</v>
      </c>
      <c r="EO15" s="45">
        <f t="shared" si="57"/>
        <v>54</v>
      </c>
      <c r="EP15" s="45">
        <f t="shared" si="58"/>
        <v>20</v>
      </c>
      <c r="EQ15" s="452">
        <v>6</v>
      </c>
      <c r="ER15" s="24"/>
      <c r="ES15" s="28">
        <v>7</v>
      </c>
      <c r="ET15" s="28" t="s">
        <v>7</v>
      </c>
      <c r="EU15" s="70" t="s">
        <v>27</v>
      </c>
      <c r="EV15" s="67">
        <v>75</v>
      </c>
      <c r="EW15" s="67">
        <v>73</v>
      </c>
      <c r="EX15" s="44">
        <f t="shared" si="59"/>
        <v>-2</v>
      </c>
      <c r="EY15" s="67">
        <v>75</v>
      </c>
      <c r="EZ15" s="67">
        <v>73</v>
      </c>
      <c r="FA15" s="44">
        <f t="shared" si="27"/>
        <v>-2</v>
      </c>
      <c r="FB15" s="67">
        <v>44</v>
      </c>
      <c r="FC15" s="67">
        <v>42</v>
      </c>
      <c r="FD15" s="44">
        <f t="shared" si="28"/>
        <v>-2</v>
      </c>
      <c r="FE15" s="67">
        <v>6</v>
      </c>
      <c r="FF15" s="67">
        <v>6</v>
      </c>
      <c r="FG15" s="44">
        <f t="shared" si="60"/>
        <v>0</v>
      </c>
      <c r="FH15" s="67">
        <v>15</v>
      </c>
      <c r="FI15" s="67">
        <v>19</v>
      </c>
      <c r="FJ15" s="44">
        <f t="shared" si="29"/>
        <v>4</v>
      </c>
      <c r="FK15" s="127">
        <f t="shared" si="61"/>
        <v>47.7</v>
      </c>
      <c r="FL15" s="127">
        <f t="shared" si="61"/>
        <v>59.5</v>
      </c>
      <c r="FM15" s="452">
        <v>15</v>
      </c>
      <c r="FN15" s="45">
        <f t="shared" si="30"/>
        <v>2</v>
      </c>
      <c r="FO15" s="45">
        <f t="shared" si="31"/>
        <v>2</v>
      </c>
      <c r="FP15" s="44">
        <f t="shared" si="32"/>
        <v>0</v>
      </c>
      <c r="FQ15" s="125"/>
      <c r="FR15" s="28">
        <v>7</v>
      </c>
      <c r="FS15" s="28" t="s">
        <v>7</v>
      </c>
      <c r="FT15" s="70" t="s">
        <v>27</v>
      </c>
      <c r="FU15" s="383">
        <f t="shared" si="62"/>
        <v>55167.8</v>
      </c>
      <c r="FV15" s="381">
        <f t="shared" si="33"/>
        <v>2299</v>
      </c>
      <c r="FW15" s="81">
        <v>32270</v>
      </c>
      <c r="FX15" s="81">
        <v>18745.5</v>
      </c>
      <c r="FY15" s="81">
        <v>4152.3</v>
      </c>
      <c r="FZ15" s="81">
        <v>2359.6999999999998</v>
      </c>
      <c r="GA15" s="81"/>
      <c r="GB15" s="127">
        <f t="shared" si="63"/>
        <v>92.5</v>
      </c>
      <c r="GC15" s="270">
        <v>54095.6</v>
      </c>
      <c r="GD15" s="81">
        <v>34300.199999999997</v>
      </c>
      <c r="GE15" s="81">
        <v>182.1</v>
      </c>
      <c r="GF15" s="81">
        <v>1289.9000000000001</v>
      </c>
      <c r="GG15" s="81"/>
      <c r="GH15" s="81"/>
    </row>
    <row r="16" spans="1:190" s="22" customFormat="1" x14ac:dyDescent="0.2">
      <c r="A16" s="28">
        <v>8</v>
      </c>
      <c r="B16" s="28" t="s">
        <v>203</v>
      </c>
      <c r="C16" s="70" t="s">
        <v>28</v>
      </c>
      <c r="D16" s="44">
        <f t="shared" si="34"/>
        <v>17</v>
      </c>
      <c r="E16" s="28">
        <v>2</v>
      </c>
      <c r="F16" s="66">
        <v>15</v>
      </c>
      <c r="G16" s="44">
        <f t="shared" si="0"/>
        <v>17</v>
      </c>
      <c r="H16" s="28">
        <v>2</v>
      </c>
      <c r="I16" s="66">
        <v>15</v>
      </c>
      <c r="J16" s="28">
        <v>1448</v>
      </c>
      <c r="K16" s="28">
        <v>1428</v>
      </c>
      <c r="L16" s="44">
        <f t="shared" si="35"/>
        <v>-20</v>
      </c>
      <c r="M16" s="45">
        <f t="shared" si="36"/>
        <v>85</v>
      </c>
      <c r="N16" s="45">
        <f t="shared" si="37"/>
        <v>84</v>
      </c>
      <c r="O16" s="44">
        <f t="shared" si="1"/>
        <v>-1</v>
      </c>
      <c r="P16" s="28">
        <v>17</v>
      </c>
      <c r="Q16" s="28">
        <v>16</v>
      </c>
      <c r="R16" s="44">
        <f t="shared" si="2"/>
        <v>-1</v>
      </c>
      <c r="S16" s="28">
        <v>1</v>
      </c>
      <c r="T16" s="28">
        <v>2</v>
      </c>
      <c r="U16" s="44">
        <f t="shared" si="3"/>
        <v>1</v>
      </c>
      <c r="V16" s="28"/>
      <c r="W16" s="28"/>
      <c r="X16" s="44">
        <f t="shared" si="4"/>
        <v>0</v>
      </c>
      <c r="Y16" s="127">
        <f t="shared" si="38"/>
        <v>5.9</v>
      </c>
      <c r="Z16" s="127">
        <f t="shared" si="38"/>
        <v>12.5</v>
      </c>
      <c r="AA16" s="127">
        <f t="shared" si="5"/>
        <v>6.6</v>
      </c>
      <c r="AB16" s="44">
        <v>1</v>
      </c>
      <c r="AC16" s="44">
        <v>1</v>
      </c>
      <c r="AD16" s="44">
        <f t="shared" si="39"/>
        <v>0</v>
      </c>
      <c r="AF16" s="28">
        <v>8</v>
      </c>
      <c r="AG16" s="28" t="s">
        <v>203</v>
      </c>
      <c r="AH16" s="70" t="s">
        <v>28</v>
      </c>
      <c r="AI16" s="127">
        <f t="shared" si="40"/>
        <v>32.6</v>
      </c>
      <c r="AJ16" s="30">
        <v>20.3</v>
      </c>
      <c r="AK16" s="30">
        <v>12.3</v>
      </c>
      <c r="AL16" s="127">
        <f t="shared" si="41"/>
        <v>32.1</v>
      </c>
      <c r="AM16" s="30">
        <v>20.100000000000001</v>
      </c>
      <c r="AN16" s="30">
        <v>12</v>
      </c>
      <c r="AO16" s="451">
        <f t="shared" si="6"/>
        <v>1.92</v>
      </c>
      <c r="AP16" s="451">
        <f t="shared" si="6"/>
        <v>10.15</v>
      </c>
      <c r="AQ16" s="451">
        <f t="shared" si="6"/>
        <v>0.82</v>
      </c>
      <c r="AR16" s="451">
        <f t="shared" si="6"/>
        <v>1.89</v>
      </c>
      <c r="AS16" s="451">
        <f t="shared" si="6"/>
        <v>10.050000000000001</v>
      </c>
      <c r="AT16" s="451">
        <f t="shared" si="6"/>
        <v>0.8</v>
      </c>
      <c r="AU16" s="451">
        <f t="shared" si="42"/>
        <v>-3.0000000000000027E-2</v>
      </c>
      <c r="AV16" s="451">
        <f t="shared" si="42"/>
        <v>-9.9999999999999645E-2</v>
      </c>
      <c r="AW16" s="451">
        <f t="shared" si="42"/>
        <v>-1.9999999999999907E-2</v>
      </c>
      <c r="AY16" s="28">
        <v>8</v>
      </c>
      <c r="AZ16" s="28" t="s">
        <v>203</v>
      </c>
      <c r="BA16" s="70" t="s">
        <v>28</v>
      </c>
      <c r="BB16" s="28">
        <v>85</v>
      </c>
      <c r="BC16" s="28">
        <v>86</v>
      </c>
      <c r="BD16" s="44">
        <f t="shared" si="43"/>
        <v>1</v>
      </c>
      <c r="BE16" s="44">
        <v>61</v>
      </c>
      <c r="BF16" s="44">
        <v>62</v>
      </c>
      <c r="BG16" s="44">
        <f t="shared" si="7"/>
        <v>1</v>
      </c>
      <c r="BH16" s="45">
        <f t="shared" si="8"/>
        <v>5</v>
      </c>
      <c r="BI16" s="45">
        <f t="shared" si="9"/>
        <v>5</v>
      </c>
      <c r="BJ16" s="44">
        <f t="shared" si="10"/>
        <v>0</v>
      </c>
      <c r="BK16" s="28">
        <v>1272</v>
      </c>
      <c r="BL16" s="28">
        <v>1276</v>
      </c>
      <c r="BM16" s="44">
        <f t="shared" si="44"/>
        <v>4</v>
      </c>
      <c r="BN16" s="44">
        <v>803</v>
      </c>
      <c r="BO16" s="44">
        <v>805</v>
      </c>
      <c r="BP16" s="44">
        <f t="shared" si="45"/>
        <v>2</v>
      </c>
      <c r="BQ16" s="45">
        <f t="shared" si="46"/>
        <v>15</v>
      </c>
      <c r="BR16" s="45">
        <f t="shared" si="46"/>
        <v>15</v>
      </c>
      <c r="BS16" s="45">
        <f t="shared" si="47"/>
        <v>0</v>
      </c>
      <c r="BT16" s="452">
        <v>7</v>
      </c>
      <c r="BU16" s="67">
        <v>34</v>
      </c>
      <c r="BV16" s="67">
        <v>39</v>
      </c>
      <c r="BW16" s="44">
        <f t="shared" si="11"/>
        <v>5</v>
      </c>
      <c r="BX16" s="44">
        <v>29</v>
      </c>
      <c r="BY16" s="44">
        <v>32</v>
      </c>
      <c r="BZ16" s="44">
        <f t="shared" si="12"/>
        <v>3</v>
      </c>
      <c r="CA16" s="67">
        <v>526</v>
      </c>
      <c r="CB16" s="67">
        <v>648</v>
      </c>
      <c r="CC16" s="44">
        <f t="shared" si="48"/>
        <v>122</v>
      </c>
      <c r="CD16" s="44">
        <v>390</v>
      </c>
      <c r="CE16" s="44">
        <v>449</v>
      </c>
      <c r="CF16" s="44">
        <f t="shared" si="13"/>
        <v>59</v>
      </c>
      <c r="CG16" s="28">
        <v>59</v>
      </c>
      <c r="CH16" s="28">
        <v>62</v>
      </c>
      <c r="CI16" s="44">
        <f t="shared" si="14"/>
        <v>3</v>
      </c>
      <c r="CJ16" s="44">
        <v>42</v>
      </c>
      <c r="CK16" s="44">
        <v>44</v>
      </c>
      <c r="CL16" s="44">
        <f t="shared" si="15"/>
        <v>2</v>
      </c>
      <c r="CM16" s="44">
        <v>25</v>
      </c>
      <c r="CN16" s="44">
        <v>28</v>
      </c>
      <c r="CO16" s="44">
        <f t="shared" si="16"/>
        <v>3</v>
      </c>
      <c r="CP16" s="44">
        <v>21</v>
      </c>
      <c r="CQ16" s="44">
        <v>23</v>
      </c>
      <c r="CR16" s="44">
        <f t="shared" si="17"/>
        <v>2</v>
      </c>
      <c r="CS16" s="28">
        <v>892</v>
      </c>
      <c r="CT16" s="28">
        <v>951</v>
      </c>
      <c r="CU16" s="44">
        <f t="shared" si="18"/>
        <v>59</v>
      </c>
      <c r="CV16" s="44">
        <v>544</v>
      </c>
      <c r="CW16" s="44">
        <v>553</v>
      </c>
      <c r="CX16" s="44">
        <f t="shared" si="19"/>
        <v>9</v>
      </c>
      <c r="CY16" s="67">
        <v>420</v>
      </c>
      <c r="CZ16" s="67">
        <v>501</v>
      </c>
      <c r="DA16" s="44">
        <f t="shared" si="20"/>
        <v>81</v>
      </c>
      <c r="DB16" s="44">
        <v>294</v>
      </c>
      <c r="DC16" s="44">
        <v>340</v>
      </c>
      <c r="DD16" s="44">
        <f t="shared" si="21"/>
        <v>46</v>
      </c>
      <c r="DF16" s="28">
        <v>8</v>
      </c>
      <c r="DG16" s="28" t="s">
        <v>203</v>
      </c>
      <c r="DH16" s="70" t="s">
        <v>28</v>
      </c>
      <c r="DI16" s="28">
        <v>2321</v>
      </c>
      <c r="DJ16" s="28">
        <v>2411</v>
      </c>
      <c r="DK16" s="44">
        <f t="shared" si="49"/>
        <v>90</v>
      </c>
      <c r="DL16" s="67">
        <v>923</v>
      </c>
      <c r="DM16" s="67">
        <v>806</v>
      </c>
      <c r="DN16" s="44">
        <f t="shared" si="22"/>
        <v>-117</v>
      </c>
      <c r="DO16" s="44">
        <v>258983</v>
      </c>
      <c r="DP16" s="44">
        <v>301740</v>
      </c>
      <c r="DQ16" s="44">
        <f t="shared" si="50"/>
        <v>42757</v>
      </c>
      <c r="DR16" s="44">
        <v>65616</v>
      </c>
      <c r="DS16" s="44">
        <v>64197</v>
      </c>
      <c r="DT16" s="44">
        <f t="shared" si="51"/>
        <v>-1419</v>
      </c>
      <c r="DU16" s="45">
        <f t="shared" si="23"/>
        <v>137</v>
      </c>
      <c r="DV16" s="45">
        <f t="shared" si="24"/>
        <v>142</v>
      </c>
      <c r="DW16" s="45">
        <f t="shared" si="52"/>
        <v>5</v>
      </c>
      <c r="DX16" s="452">
        <v>11</v>
      </c>
      <c r="DY16" s="28">
        <v>1005</v>
      </c>
      <c r="DZ16" s="28">
        <v>984</v>
      </c>
      <c r="EA16" s="44">
        <f t="shared" si="53"/>
        <v>-21</v>
      </c>
      <c r="EB16" s="67">
        <v>234</v>
      </c>
      <c r="EC16" s="67">
        <v>209</v>
      </c>
      <c r="ED16" s="44">
        <f t="shared" si="54"/>
        <v>-25</v>
      </c>
      <c r="EE16" s="127">
        <f t="shared" si="55"/>
        <v>43.3</v>
      </c>
      <c r="EF16" s="127">
        <f t="shared" si="55"/>
        <v>40.799999999999997</v>
      </c>
      <c r="EG16" s="127">
        <f t="shared" si="56"/>
        <v>-2.5</v>
      </c>
      <c r="EH16" s="28">
        <v>43084</v>
      </c>
      <c r="EI16" s="28">
        <v>40942</v>
      </c>
      <c r="EJ16" s="44">
        <f t="shared" si="25"/>
        <v>-2142</v>
      </c>
      <c r="EK16" s="67">
        <v>11119</v>
      </c>
      <c r="EL16" s="67">
        <v>8851</v>
      </c>
      <c r="EM16" s="44">
        <f t="shared" si="26"/>
        <v>-2268</v>
      </c>
      <c r="EN16" s="45">
        <f t="shared" si="57"/>
        <v>43</v>
      </c>
      <c r="EO16" s="45">
        <f t="shared" si="57"/>
        <v>42</v>
      </c>
      <c r="EP16" s="45">
        <f t="shared" si="58"/>
        <v>-1</v>
      </c>
      <c r="EQ16" s="452">
        <v>9</v>
      </c>
      <c r="ER16" s="24"/>
      <c r="ES16" s="28">
        <v>8</v>
      </c>
      <c r="ET16" s="28" t="s">
        <v>203</v>
      </c>
      <c r="EU16" s="70" t="s">
        <v>28</v>
      </c>
      <c r="EV16" s="67">
        <v>149</v>
      </c>
      <c r="EW16" s="67">
        <v>150</v>
      </c>
      <c r="EX16" s="44">
        <f t="shared" si="59"/>
        <v>1</v>
      </c>
      <c r="EY16" s="67">
        <v>149</v>
      </c>
      <c r="EZ16" s="67">
        <v>150</v>
      </c>
      <c r="FA16" s="44">
        <f t="shared" si="27"/>
        <v>1</v>
      </c>
      <c r="FB16" s="67">
        <v>83</v>
      </c>
      <c r="FC16" s="67">
        <v>83</v>
      </c>
      <c r="FD16" s="44">
        <f t="shared" si="28"/>
        <v>0</v>
      </c>
      <c r="FE16" s="67">
        <v>11</v>
      </c>
      <c r="FF16" s="67">
        <v>11</v>
      </c>
      <c r="FG16" s="44">
        <f t="shared" si="60"/>
        <v>0</v>
      </c>
      <c r="FH16" s="67">
        <v>27</v>
      </c>
      <c r="FI16" s="67">
        <v>22</v>
      </c>
      <c r="FJ16" s="44">
        <f t="shared" si="29"/>
        <v>-5</v>
      </c>
      <c r="FK16" s="127">
        <f t="shared" si="61"/>
        <v>45.8</v>
      </c>
      <c r="FL16" s="127">
        <f t="shared" si="61"/>
        <v>39.799999999999997</v>
      </c>
      <c r="FM16" s="452">
        <v>17</v>
      </c>
      <c r="FN16" s="45">
        <f t="shared" si="30"/>
        <v>5</v>
      </c>
      <c r="FO16" s="45">
        <f t="shared" si="31"/>
        <v>5</v>
      </c>
      <c r="FP16" s="44">
        <f t="shared" si="32"/>
        <v>0</v>
      </c>
      <c r="FQ16" s="125"/>
      <c r="FR16" s="28">
        <v>8</v>
      </c>
      <c r="FS16" s="28" t="s">
        <v>203</v>
      </c>
      <c r="FT16" s="70" t="s">
        <v>28</v>
      </c>
      <c r="FU16" s="383">
        <f t="shared" si="62"/>
        <v>173183.9</v>
      </c>
      <c r="FV16" s="381">
        <f t="shared" si="33"/>
        <v>10187</v>
      </c>
      <c r="FW16" s="81">
        <v>83814.7</v>
      </c>
      <c r="FX16" s="81">
        <v>79413.2</v>
      </c>
      <c r="FY16" s="81">
        <v>9879.6</v>
      </c>
      <c r="FZ16" s="81">
        <v>5733.3</v>
      </c>
      <c r="GA16" s="81">
        <v>76.400000000000006</v>
      </c>
      <c r="GB16" s="127">
        <f t="shared" si="63"/>
        <v>94.3</v>
      </c>
      <c r="GC16" s="270">
        <v>167996</v>
      </c>
      <c r="GD16" s="81">
        <v>135021.29999999999</v>
      </c>
      <c r="GE16" s="352"/>
      <c r="GF16" s="81">
        <v>5949.7</v>
      </c>
      <c r="GG16" s="81">
        <v>51</v>
      </c>
      <c r="GH16" s="81">
        <v>2974.5</v>
      </c>
    </row>
    <row r="17" spans="1:190" s="22" customFormat="1" x14ac:dyDescent="0.2">
      <c r="A17" s="28">
        <v>9</v>
      </c>
      <c r="B17" s="28" t="s">
        <v>8</v>
      </c>
      <c r="C17" s="70" t="s">
        <v>29</v>
      </c>
      <c r="D17" s="44">
        <f t="shared" si="34"/>
        <v>15</v>
      </c>
      <c r="E17" s="28"/>
      <c r="F17" s="28">
        <v>15</v>
      </c>
      <c r="G17" s="44">
        <f t="shared" si="0"/>
        <v>15</v>
      </c>
      <c r="H17" s="28"/>
      <c r="I17" s="28">
        <v>15</v>
      </c>
      <c r="J17" s="28">
        <v>662</v>
      </c>
      <c r="K17" s="28">
        <v>662</v>
      </c>
      <c r="L17" s="44">
        <f t="shared" si="35"/>
        <v>0</v>
      </c>
      <c r="M17" s="45">
        <f t="shared" si="36"/>
        <v>44</v>
      </c>
      <c r="N17" s="45">
        <f t="shared" si="37"/>
        <v>44</v>
      </c>
      <c r="O17" s="44">
        <f t="shared" si="1"/>
        <v>0</v>
      </c>
      <c r="P17" s="28">
        <v>15</v>
      </c>
      <c r="Q17" s="28">
        <v>15</v>
      </c>
      <c r="R17" s="44">
        <f t="shared" si="2"/>
        <v>0</v>
      </c>
      <c r="S17" s="28"/>
      <c r="T17" s="28"/>
      <c r="U17" s="44">
        <f t="shared" si="3"/>
        <v>0</v>
      </c>
      <c r="V17" s="28"/>
      <c r="W17" s="28"/>
      <c r="X17" s="44">
        <f t="shared" si="4"/>
        <v>0</v>
      </c>
      <c r="Y17" s="127">
        <f t="shared" si="38"/>
        <v>0</v>
      </c>
      <c r="Z17" s="127">
        <f t="shared" si="38"/>
        <v>0</v>
      </c>
      <c r="AA17" s="127">
        <f t="shared" si="5"/>
        <v>0</v>
      </c>
      <c r="AB17" s="44"/>
      <c r="AC17" s="44"/>
      <c r="AD17" s="44">
        <f t="shared" si="39"/>
        <v>0</v>
      </c>
      <c r="AF17" s="28">
        <v>9</v>
      </c>
      <c r="AG17" s="28" t="s">
        <v>8</v>
      </c>
      <c r="AH17" s="70" t="s">
        <v>29</v>
      </c>
      <c r="AI17" s="127">
        <f t="shared" si="40"/>
        <v>12.1</v>
      </c>
      <c r="AJ17" s="30"/>
      <c r="AK17" s="30">
        <v>12.1</v>
      </c>
      <c r="AL17" s="127">
        <f t="shared" si="41"/>
        <v>12</v>
      </c>
      <c r="AM17" s="30"/>
      <c r="AN17" s="30">
        <v>12</v>
      </c>
      <c r="AO17" s="451">
        <f t="shared" si="6"/>
        <v>0.81</v>
      </c>
      <c r="AP17" s="451"/>
      <c r="AQ17" s="451">
        <f t="shared" si="6"/>
        <v>0.81</v>
      </c>
      <c r="AR17" s="451">
        <f t="shared" si="6"/>
        <v>0.8</v>
      </c>
      <c r="AS17" s="451"/>
      <c r="AT17" s="451">
        <f t="shared" si="6"/>
        <v>0.8</v>
      </c>
      <c r="AU17" s="451">
        <f t="shared" si="42"/>
        <v>-1.0000000000000009E-2</v>
      </c>
      <c r="AV17" s="451">
        <f t="shared" si="42"/>
        <v>0</v>
      </c>
      <c r="AW17" s="451">
        <f t="shared" si="42"/>
        <v>-1.0000000000000009E-2</v>
      </c>
      <c r="AY17" s="28">
        <v>9</v>
      </c>
      <c r="AZ17" s="28" t="s">
        <v>8</v>
      </c>
      <c r="BA17" s="70" t="s">
        <v>29</v>
      </c>
      <c r="BB17" s="28">
        <v>130</v>
      </c>
      <c r="BC17" s="28">
        <v>130</v>
      </c>
      <c r="BD17" s="44">
        <f t="shared" si="43"/>
        <v>0</v>
      </c>
      <c r="BE17" s="44">
        <v>130</v>
      </c>
      <c r="BF17" s="44">
        <v>130</v>
      </c>
      <c r="BG17" s="44">
        <f t="shared" si="7"/>
        <v>0</v>
      </c>
      <c r="BH17" s="45">
        <f t="shared" si="8"/>
        <v>9</v>
      </c>
      <c r="BI17" s="45">
        <f t="shared" si="9"/>
        <v>9</v>
      </c>
      <c r="BJ17" s="44">
        <f t="shared" si="10"/>
        <v>0</v>
      </c>
      <c r="BK17" s="28">
        <v>2111</v>
      </c>
      <c r="BL17" s="28">
        <v>2111</v>
      </c>
      <c r="BM17" s="44">
        <f t="shared" si="44"/>
        <v>0</v>
      </c>
      <c r="BN17" s="44">
        <v>2111</v>
      </c>
      <c r="BO17" s="44">
        <v>2111</v>
      </c>
      <c r="BP17" s="44">
        <f t="shared" si="45"/>
        <v>0</v>
      </c>
      <c r="BQ17" s="45">
        <f t="shared" si="46"/>
        <v>16</v>
      </c>
      <c r="BR17" s="45">
        <f t="shared" si="46"/>
        <v>16</v>
      </c>
      <c r="BS17" s="45">
        <f t="shared" si="47"/>
        <v>0</v>
      </c>
      <c r="BT17" s="452">
        <v>6</v>
      </c>
      <c r="BU17" s="67">
        <v>58</v>
      </c>
      <c r="BV17" s="67">
        <v>58</v>
      </c>
      <c r="BW17" s="44">
        <f t="shared" si="11"/>
        <v>0</v>
      </c>
      <c r="BX17" s="44">
        <v>58</v>
      </c>
      <c r="BY17" s="44">
        <v>58</v>
      </c>
      <c r="BZ17" s="44">
        <f t="shared" si="12"/>
        <v>0</v>
      </c>
      <c r="CA17" s="67">
        <v>957</v>
      </c>
      <c r="CB17" s="67">
        <v>957</v>
      </c>
      <c r="CC17" s="44">
        <f t="shared" si="48"/>
        <v>0</v>
      </c>
      <c r="CD17" s="44">
        <v>957</v>
      </c>
      <c r="CE17" s="44">
        <v>957</v>
      </c>
      <c r="CF17" s="44">
        <f t="shared" si="13"/>
        <v>0</v>
      </c>
      <c r="CG17" s="28">
        <v>68</v>
      </c>
      <c r="CH17" s="28">
        <v>68</v>
      </c>
      <c r="CI17" s="44">
        <f t="shared" si="14"/>
        <v>0</v>
      </c>
      <c r="CJ17" s="44">
        <v>68</v>
      </c>
      <c r="CK17" s="44">
        <v>68</v>
      </c>
      <c r="CL17" s="44">
        <f t="shared" si="15"/>
        <v>0</v>
      </c>
      <c r="CM17" s="44">
        <v>36</v>
      </c>
      <c r="CN17" s="44">
        <v>36</v>
      </c>
      <c r="CO17" s="44">
        <f t="shared" si="16"/>
        <v>0</v>
      </c>
      <c r="CP17" s="44">
        <v>36</v>
      </c>
      <c r="CQ17" s="44">
        <v>36</v>
      </c>
      <c r="CR17" s="44">
        <f t="shared" si="17"/>
        <v>0</v>
      </c>
      <c r="CS17" s="28">
        <v>1147</v>
      </c>
      <c r="CT17" s="28">
        <v>1147</v>
      </c>
      <c r="CU17" s="44">
        <f t="shared" si="18"/>
        <v>0</v>
      </c>
      <c r="CV17" s="44">
        <v>1147</v>
      </c>
      <c r="CW17" s="44">
        <v>1147</v>
      </c>
      <c r="CX17" s="44">
        <f t="shared" si="19"/>
        <v>0</v>
      </c>
      <c r="CY17" s="67">
        <v>622</v>
      </c>
      <c r="CZ17" s="67">
        <v>603</v>
      </c>
      <c r="DA17" s="44">
        <f t="shared" si="20"/>
        <v>-19</v>
      </c>
      <c r="DB17" s="44">
        <v>622</v>
      </c>
      <c r="DC17" s="44">
        <v>603</v>
      </c>
      <c r="DD17" s="44">
        <f t="shared" si="21"/>
        <v>-19</v>
      </c>
      <c r="DF17" s="28">
        <v>9</v>
      </c>
      <c r="DG17" s="28" t="s">
        <v>8</v>
      </c>
      <c r="DH17" s="70" t="s">
        <v>29</v>
      </c>
      <c r="DI17" s="28">
        <v>4710</v>
      </c>
      <c r="DJ17" s="28">
        <v>4454</v>
      </c>
      <c r="DK17" s="44">
        <f t="shared" si="49"/>
        <v>-256</v>
      </c>
      <c r="DL17" s="67">
        <v>2163</v>
      </c>
      <c r="DM17" s="67">
        <v>1894</v>
      </c>
      <c r="DN17" s="44">
        <f t="shared" si="22"/>
        <v>-269</v>
      </c>
      <c r="DO17" s="44">
        <v>150692</v>
      </c>
      <c r="DP17" s="44">
        <v>185504</v>
      </c>
      <c r="DQ17" s="44">
        <f t="shared" si="50"/>
        <v>34812</v>
      </c>
      <c r="DR17" s="67">
        <v>54911</v>
      </c>
      <c r="DS17" s="67">
        <v>60260</v>
      </c>
      <c r="DT17" s="44">
        <f t="shared" si="51"/>
        <v>5349</v>
      </c>
      <c r="DU17" s="45">
        <f t="shared" si="23"/>
        <v>314</v>
      </c>
      <c r="DV17" s="45">
        <f t="shared" si="24"/>
        <v>297</v>
      </c>
      <c r="DW17" s="45">
        <f t="shared" si="52"/>
        <v>-17</v>
      </c>
      <c r="DX17" s="452">
        <v>2</v>
      </c>
      <c r="DY17" s="28">
        <v>539</v>
      </c>
      <c r="DZ17" s="28">
        <v>497</v>
      </c>
      <c r="EA17" s="44">
        <f t="shared" si="53"/>
        <v>-42</v>
      </c>
      <c r="EB17" s="67">
        <v>331</v>
      </c>
      <c r="EC17" s="67">
        <v>249</v>
      </c>
      <c r="ED17" s="44">
        <f t="shared" si="54"/>
        <v>-82</v>
      </c>
      <c r="EE17" s="127">
        <f t="shared" si="55"/>
        <v>11.4</v>
      </c>
      <c r="EF17" s="127">
        <f t="shared" si="55"/>
        <v>11.2</v>
      </c>
      <c r="EG17" s="127">
        <f t="shared" si="56"/>
        <v>-0.20000000000000107</v>
      </c>
      <c r="EH17" s="28">
        <v>11474</v>
      </c>
      <c r="EI17" s="28">
        <v>10574</v>
      </c>
      <c r="EJ17" s="44">
        <f t="shared" si="25"/>
        <v>-900</v>
      </c>
      <c r="EK17" s="67">
        <v>5102</v>
      </c>
      <c r="EL17" s="67">
        <v>4519</v>
      </c>
      <c r="EM17" s="44">
        <f t="shared" si="26"/>
        <v>-583</v>
      </c>
      <c r="EN17" s="45">
        <f t="shared" si="57"/>
        <v>21</v>
      </c>
      <c r="EO17" s="45">
        <f t="shared" si="57"/>
        <v>21</v>
      </c>
      <c r="EP17" s="45">
        <f t="shared" si="58"/>
        <v>0</v>
      </c>
      <c r="EQ17" s="452">
        <v>15</v>
      </c>
      <c r="ER17" s="24"/>
      <c r="ES17" s="28">
        <v>9</v>
      </c>
      <c r="ET17" s="28" t="s">
        <v>8</v>
      </c>
      <c r="EU17" s="70" t="s">
        <v>29</v>
      </c>
      <c r="EV17" s="67">
        <v>51</v>
      </c>
      <c r="EW17" s="67">
        <v>50</v>
      </c>
      <c r="EX17" s="44">
        <f t="shared" si="59"/>
        <v>-1</v>
      </c>
      <c r="EY17" s="67">
        <v>44</v>
      </c>
      <c r="EZ17" s="67">
        <v>43</v>
      </c>
      <c r="FA17" s="44">
        <f t="shared" si="27"/>
        <v>-1</v>
      </c>
      <c r="FB17" s="67">
        <v>34</v>
      </c>
      <c r="FC17" s="67">
        <v>33</v>
      </c>
      <c r="FD17" s="44">
        <f t="shared" si="28"/>
        <v>-1</v>
      </c>
      <c r="FE17" s="67">
        <v>11</v>
      </c>
      <c r="FF17" s="67">
        <v>11</v>
      </c>
      <c r="FG17" s="44">
        <f t="shared" si="60"/>
        <v>0</v>
      </c>
      <c r="FH17" s="67">
        <v>20</v>
      </c>
      <c r="FI17" s="67">
        <v>19</v>
      </c>
      <c r="FJ17" s="44">
        <f t="shared" si="29"/>
        <v>-1</v>
      </c>
      <c r="FK17" s="127">
        <f t="shared" si="61"/>
        <v>91.2</v>
      </c>
      <c r="FL17" s="127">
        <f t="shared" si="61"/>
        <v>90.9</v>
      </c>
      <c r="FM17" s="452">
        <v>4</v>
      </c>
      <c r="FN17" s="45">
        <f t="shared" si="30"/>
        <v>2</v>
      </c>
      <c r="FO17" s="45">
        <f t="shared" si="31"/>
        <v>2</v>
      </c>
      <c r="FP17" s="44">
        <f t="shared" si="32"/>
        <v>0</v>
      </c>
      <c r="FQ17" s="125"/>
      <c r="FR17" s="28">
        <v>9</v>
      </c>
      <c r="FS17" s="28" t="s">
        <v>8</v>
      </c>
      <c r="FT17" s="70" t="s">
        <v>29</v>
      </c>
      <c r="FU17" s="383">
        <f t="shared" si="62"/>
        <v>52845</v>
      </c>
      <c r="FV17" s="381">
        <f t="shared" si="33"/>
        <v>3523</v>
      </c>
      <c r="FW17" s="81">
        <v>23215.5</v>
      </c>
      <c r="FX17" s="81">
        <v>24818.1</v>
      </c>
      <c r="FY17" s="81">
        <v>4811.3999999999996</v>
      </c>
      <c r="FZ17" s="81"/>
      <c r="GA17" s="81"/>
      <c r="GB17" s="127">
        <f t="shared" si="63"/>
        <v>90.9</v>
      </c>
      <c r="GC17" s="270">
        <v>52843.9</v>
      </c>
      <c r="GD17" s="81">
        <v>41108.800000000003</v>
      </c>
      <c r="GE17" s="81"/>
      <c r="GF17" s="81">
        <v>2075.6</v>
      </c>
      <c r="GG17" s="81"/>
      <c r="GH17" s="81">
        <v>423.1</v>
      </c>
    </row>
    <row r="18" spans="1:190" s="22" customFormat="1" x14ac:dyDescent="0.2">
      <c r="A18" s="28">
        <v>10</v>
      </c>
      <c r="B18" s="28" t="s">
        <v>9</v>
      </c>
      <c r="C18" s="70" t="s">
        <v>30</v>
      </c>
      <c r="D18" s="44">
        <f t="shared" si="34"/>
        <v>8</v>
      </c>
      <c r="E18" s="28"/>
      <c r="F18" s="28">
        <v>8</v>
      </c>
      <c r="G18" s="44">
        <f t="shared" si="0"/>
        <v>8</v>
      </c>
      <c r="H18" s="28"/>
      <c r="I18" s="28">
        <v>8</v>
      </c>
      <c r="J18" s="28">
        <v>875</v>
      </c>
      <c r="K18" s="28">
        <v>875</v>
      </c>
      <c r="L18" s="44">
        <f t="shared" si="35"/>
        <v>0</v>
      </c>
      <c r="M18" s="45">
        <f t="shared" si="36"/>
        <v>109</v>
      </c>
      <c r="N18" s="45">
        <f t="shared" si="37"/>
        <v>109</v>
      </c>
      <c r="O18" s="44">
        <f t="shared" si="1"/>
        <v>0</v>
      </c>
      <c r="P18" s="28">
        <v>10</v>
      </c>
      <c r="Q18" s="28">
        <v>10</v>
      </c>
      <c r="R18" s="44">
        <f t="shared" si="2"/>
        <v>0</v>
      </c>
      <c r="S18" s="28">
        <v>5</v>
      </c>
      <c r="T18" s="28"/>
      <c r="U18" s="44">
        <f t="shared" si="3"/>
        <v>-5</v>
      </c>
      <c r="V18" s="28"/>
      <c r="W18" s="28"/>
      <c r="X18" s="44">
        <f t="shared" si="4"/>
        <v>0</v>
      </c>
      <c r="Y18" s="127">
        <f t="shared" si="38"/>
        <v>50</v>
      </c>
      <c r="Z18" s="127">
        <f t="shared" si="38"/>
        <v>0</v>
      </c>
      <c r="AA18" s="127">
        <f t="shared" si="5"/>
        <v>-50</v>
      </c>
      <c r="AB18" s="44"/>
      <c r="AC18" s="44"/>
      <c r="AD18" s="44">
        <f t="shared" si="39"/>
        <v>0</v>
      </c>
      <c r="AF18" s="28">
        <v>10</v>
      </c>
      <c r="AG18" s="28" t="s">
        <v>9</v>
      </c>
      <c r="AH18" s="70" t="s">
        <v>30</v>
      </c>
      <c r="AI18" s="127">
        <f t="shared" si="40"/>
        <v>12.2</v>
      </c>
      <c r="AJ18" s="30"/>
      <c r="AK18" s="30">
        <v>12.2</v>
      </c>
      <c r="AL18" s="127">
        <f t="shared" si="41"/>
        <v>12.1</v>
      </c>
      <c r="AM18" s="30"/>
      <c r="AN18" s="30">
        <v>12.1</v>
      </c>
      <c r="AO18" s="451">
        <f t="shared" si="6"/>
        <v>1.53</v>
      </c>
      <c r="AP18" s="451"/>
      <c r="AQ18" s="451">
        <f t="shared" si="6"/>
        <v>1.53</v>
      </c>
      <c r="AR18" s="451">
        <f t="shared" si="6"/>
        <v>1.51</v>
      </c>
      <c r="AS18" s="451"/>
      <c r="AT18" s="451">
        <f t="shared" si="6"/>
        <v>1.51</v>
      </c>
      <c r="AU18" s="451">
        <f t="shared" si="42"/>
        <v>-2.0000000000000018E-2</v>
      </c>
      <c r="AV18" s="451">
        <f t="shared" si="42"/>
        <v>0</v>
      </c>
      <c r="AW18" s="451">
        <f t="shared" si="42"/>
        <v>-2.0000000000000018E-2</v>
      </c>
      <c r="AY18" s="28">
        <v>10</v>
      </c>
      <c r="AZ18" s="28" t="s">
        <v>9</v>
      </c>
      <c r="BA18" s="70" t="s">
        <v>30</v>
      </c>
      <c r="BB18" s="28">
        <v>83</v>
      </c>
      <c r="BC18" s="28">
        <v>83</v>
      </c>
      <c r="BD18" s="44">
        <f t="shared" si="43"/>
        <v>0</v>
      </c>
      <c r="BE18" s="44">
        <v>83</v>
      </c>
      <c r="BF18" s="44">
        <v>83</v>
      </c>
      <c r="BG18" s="44">
        <f t="shared" si="7"/>
        <v>0</v>
      </c>
      <c r="BH18" s="45">
        <f t="shared" si="8"/>
        <v>10</v>
      </c>
      <c r="BI18" s="45">
        <f t="shared" si="9"/>
        <v>10</v>
      </c>
      <c r="BJ18" s="44">
        <f t="shared" si="10"/>
        <v>0</v>
      </c>
      <c r="BK18" s="28">
        <v>1589</v>
      </c>
      <c r="BL18" s="28">
        <v>1589</v>
      </c>
      <c r="BM18" s="44">
        <f t="shared" si="44"/>
        <v>0</v>
      </c>
      <c r="BN18" s="44">
        <v>1589</v>
      </c>
      <c r="BO18" s="44">
        <v>1589</v>
      </c>
      <c r="BP18" s="44">
        <f t="shared" si="45"/>
        <v>0</v>
      </c>
      <c r="BQ18" s="45">
        <f t="shared" si="46"/>
        <v>19</v>
      </c>
      <c r="BR18" s="45">
        <f t="shared" si="46"/>
        <v>19</v>
      </c>
      <c r="BS18" s="45">
        <f t="shared" si="47"/>
        <v>0</v>
      </c>
      <c r="BT18" s="452">
        <v>3</v>
      </c>
      <c r="BU18" s="67">
        <v>29</v>
      </c>
      <c r="BV18" s="67">
        <v>29</v>
      </c>
      <c r="BW18" s="44">
        <f t="shared" si="11"/>
        <v>0</v>
      </c>
      <c r="BX18" s="44">
        <v>29</v>
      </c>
      <c r="BY18" s="44">
        <v>29</v>
      </c>
      <c r="BZ18" s="44">
        <f t="shared" si="12"/>
        <v>0</v>
      </c>
      <c r="CA18" s="67">
        <v>620</v>
      </c>
      <c r="CB18" s="67">
        <v>620</v>
      </c>
      <c r="CC18" s="44">
        <f t="shared" si="48"/>
        <v>0</v>
      </c>
      <c r="CD18" s="44">
        <v>620</v>
      </c>
      <c r="CE18" s="44">
        <v>620</v>
      </c>
      <c r="CF18" s="44">
        <f t="shared" si="13"/>
        <v>0</v>
      </c>
      <c r="CG18" s="28">
        <v>59</v>
      </c>
      <c r="CH18" s="28">
        <v>59</v>
      </c>
      <c r="CI18" s="44">
        <f t="shared" si="14"/>
        <v>0</v>
      </c>
      <c r="CJ18" s="44">
        <v>59</v>
      </c>
      <c r="CK18" s="44">
        <v>59</v>
      </c>
      <c r="CL18" s="44">
        <f t="shared" si="15"/>
        <v>0</v>
      </c>
      <c r="CM18" s="44">
        <v>17</v>
      </c>
      <c r="CN18" s="44">
        <v>25</v>
      </c>
      <c r="CO18" s="44">
        <f t="shared" si="16"/>
        <v>8</v>
      </c>
      <c r="CP18" s="44">
        <v>17</v>
      </c>
      <c r="CQ18" s="44">
        <v>25</v>
      </c>
      <c r="CR18" s="44">
        <f t="shared" si="17"/>
        <v>8</v>
      </c>
      <c r="CS18" s="28">
        <v>1086</v>
      </c>
      <c r="CT18" s="28">
        <v>1086</v>
      </c>
      <c r="CU18" s="44">
        <f t="shared" si="18"/>
        <v>0</v>
      </c>
      <c r="CV18" s="44">
        <v>1086</v>
      </c>
      <c r="CW18" s="44">
        <v>1086</v>
      </c>
      <c r="CX18" s="44">
        <f t="shared" si="19"/>
        <v>0</v>
      </c>
      <c r="CY18" s="67">
        <v>265</v>
      </c>
      <c r="CZ18" s="67">
        <v>535</v>
      </c>
      <c r="DA18" s="44">
        <f t="shared" si="20"/>
        <v>270</v>
      </c>
      <c r="DB18" s="44">
        <v>265</v>
      </c>
      <c r="DC18" s="44">
        <v>535</v>
      </c>
      <c r="DD18" s="44">
        <f t="shared" si="21"/>
        <v>270</v>
      </c>
      <c r="DF18" s="28">
        <v>10</v>
      </c>
      <c r="DG18" s="28" t="s">
        <v>9</v>
      </c>
      <c r="DH18" s="70" t="s">
        <v>30</v>
      </c>
      <c r="DI18" s="28">
        <v>816</v>
      </c>
      <c r="DJ18" s="28">
        <v>832</v>
      </c>
      <c r="DK18" s="44">
        <f t="shared" si="49"/>
        <v>16</v>
      </c>
      <c r="DL18" s="67">
        <v>326</v>
      </c>
      <c r="DM18" s="67">
        <v>372</v>
      </c>
      <c r="DN18" s="44">
        <f t="shared" si="22"/>
        <v>46</v>
      </c>
      <c r="DO18" s="44">
        <v>42612</v>
      </c>
      <c r="DP18" s="44">
        <v>54791</v>
      </c>
      <c r="DQ18" s="44">
        <f t="shared" si="50"/>
        <v>12179</v>
      </c>
      <c r="DR18" s="67">
        <v>10381</v>
      </c>
      <c r="DS18" s="67">
        <v>13225</v>
      </c>
      <c r="DT18" s="44">
        <f t="shared" si="51"/>
        <v>2844</v>
      </c>
      <c r="DU18" s="45">
        <f t="shared" si="23"/>
        <v>102</v>
      </c>
      <c r="DV18" s="45">
        <f t="shared" si="24"/>
        <v>104</v>
      </c>
      <c r="DW18" s="45">
        <f t="shared" si="52"/>
        <v>2</v>
      </c>
      <c r="DX18" s="452">
        <v>16</v>
      </c>
      <c r="DY18" s="28">
        <v>140</v>
      </c>
      <c r="DZ18" s="28">
        <v>116</v>
      </c>
      <c r="EA18" s="44">
        <f t="shared" si="53"/>
        <v>-24</v>
      </c>
      <c r="EB18" s="67">
        <v>53</v>
      </c>
      <c r="EC18" s="67">
        <v>18</v>
      </c>
      <c r="ED18" s="44">
        <f t="shared" si="54"/>
        <v>-35</v>
      </c>
      <c r="EE18" s="127">
        <f t="shared" si="55"/>
        <v>17.2</v>
      </c>
      <c r="EF18" s="127">
        <f t="shared" si="55"/>
        <v>13.9</v>
      </c>
      <c r="EG18" s="127">
        <f t="shared" si="56"/>
        <v>-3.2999999999999989</v>
      </c>
      <c r="EH18" s="28">
        <v>3612</v>
      </c>
      <c r="EI18" s="28">
        <v>3786</v>
      </c>
      <c r="EJ18" s="44">
        <f t="shared" si="25"/>
        <v>174</v>
      </c>
      <c r="EK18" s="67">
        <v>1456</v>
      </c>
      <c r="EL18" s="67">
        <v>622</v>
      </c>
      <c r="EM18" s="44">
        <f t="shared" si="26"/>
        <v>-834</v>
      </c>
      <c r="EN18" s="45">
        <f t="shared" si="57"/>
        <v>26</v>
      </c>
      <c r="EO18" s="45">
        <f t="shared" si="57"/>
        <v>33</v>
      </c>
      <c r="EP18" s="45">
        <f t="shared" si="58"/>
        <v>7</v>
      </c>
      <c r="EQ18" s="452">
        <v>11</v>
      </c>
      <c r="ER18" s="24"/>
      <c r="ES18" s="28">
        <v>10</v>
      </c>
      <c r="ET18" s="28" t="s">
        <v>9</v>
      </c>
      <c r="EU18" s="70" t="s">
        <v>30</v>
      </c>
      <c r="EV18" s="67">
        <v>70</v>
      </c>
      <c r="EW18" s="67">
        <v>68</v>
      </c>
      <c r="EX18" s="44">
        <f t="shared" si="59"/>
        <v>-2</v>
      </c>
      <c r="EY18" s="67">
        <v>70</v>
      </c>
      <c r="EZ18" s="67">
        <v>68</v>
      </c>
      <c r="FA18" s="44">
        <f t="shared" si="27"/>
        <v>-2</v>
      </c>
      <c r="FB18" s="67">
        <v>40</v>
      </c>
      <c r="FC18" s="67">
        <v>38</v>
      </c>
      <c r="FD18" s="44">
        <f t="shared" si="28"/>
        <v>-2</v>
      </c>
      <c r="FE18" s="67">
        <v>10</v>
      </c>
      <c r="FF18" s="67">
        <v>8</v>
      </c>
      <c r="FG18" s="44">
        <f t="shared" si="60"/>
        <v>-2</v>
      </c>
      <c r="FH18" s="67">
        <v>28</v>
      </c>
      <c r="FI18" s="67">
        <v>25</v>
      </c>
      <c r="FJ18" s="44">
        <f t="shared" si="29"/>
        <v>-3</v>
      </c>
      <c r="FK18" s="127">
        <f t="shared" si="61"/>
        <v>95</v>
      </c>
      <c r="FL18" s="127">
        <f t="shared" si="61"/>
        <v>86.8</v>
      </c>
      <c r="FM18" s="452">
        <v>6</v>
      </c>
      <c r="FN18" s="45">
        <f t="shared" si="30"/>
        <v>5</v>
      </c>
      <c r="FO18" s="45">
        <f t="shared" si="31"/>
        <v>5</v>
      </c>
      <c r="FP18" s="44">
        <f t="shared" si="32"/>
        <v>0</v>
      </c>
      <c r="FQ18" s="125"/>
      <c r="FR18" s="28">
        <v>10</v>
      </c>
      <c r="FS18" s="28" t="s">
        <v>9</v>
      </c>
      <c r="FT18" s="70" t="s">
        <v>30</v>
      </c>
      <c r="FU18" s="383">
        <f t="shared" si="62"/>
        <v>67993.600000000006</v>
      </c>
      <c r="FV18" s="381">
        <f t="shared" si="33"/>
        <v>8499</v>
      </c>
      <c r="FW18" s="81">
        <v>29577.4</v>
      </c>
      <c r="FX18" s="81">
        <v>35578.9</v>
      </c>
      <c r="FY18" s="81">
        <v>2837.3</v>
      </c>
      <c r="FZ18" s="81">
        <v>1100</v>
      </c>
      <c r="GA18" s="81"/>
      <c r="GB18" s="127">
        <f t="shared" si="63"/>
        <v>95.8</v>
      </c>
      <c r="GC18" s="270">
        <v>68248.399999999994</v>
      </c>
      <c r="GD18" s="81">
        <v>54869.5</v>
      </c>
      <c r="GE18" s="81"/>
      <c r="GF18" s="81">
        <v>3150.6</v>
      </c>
      <c r="GG18" s="81"/>
      <c r="GH18" s="81">
        <v>1422.5</v>
      </c>
    </row>
    <row r="19" spans="1:190" s="22" customFormat="1" x14ac:dyDescent="0.2">
      <c r="A19" s="28">
        <v>11</v>
      </c>
      <c r="B19" s="28" t="s">
        <v>10</v>
      </c>
      <c r="C19" s="70" t="s">
        <v>31</v>
      </c>
      <c r="D19" s="44">
        <f t="shared" si="34"/>
        <v>12</v>
      </c>
      <c r="E19" s="28"/>
      <c r="F19" s="28">
        <v>12</v>
      </c>
      <c r="G19" s="44">
        <f t="shared" si="0"/>
        <v>12</v>
      </c>
      <c r="H19" s="28"/>
      <c r="I19" s="28">
        <v>12</v>
      </c>
      <c r="J19" s="28">
        <v>969</v>
      </c>
      <c r="K19" s="28">
        <v>969</v>
      </c>
      <c r="L19" s="44">
        <f t="shared" si="35"/>
        <v>0</v>
      </c>
      <c r="M19" s="45">
        <f t="shared" si="36"/>
        <v>81</v>
      </c>
      <c r="N19" s="45">
        <f t="shared" si="37"/>
        <v>81</v>
      </c>
      <c r="O19" s="44">
        <f t="shared" si="1"/>
        <v>0</v>
      </c>
      <c r="P19" s="28">
        <v>12</v>
      </c>
      <c r="Q19" s="28">
        <v>12</v>
      </c>
      <c r="R19" s="44">
        <f t="shared" si="2"/>
        <v>0</v>
      </c>
      <c r="S19" s="28">
        <v>1</v>
      </c>
      <c r="T19" s="28">
        <v>1</v>
      </c>
      <c r="U19" s="44">
        <f t="shared" si="3"/>
        <v>0</v>
      </c>
      <c r="V19" s="28"/>
      <c r="W19" s="28"/>
      <c r="X19" s="44">
        <f t="shared" si="4"/>
        <v>0</v>
      </c>
      <c r="Y19" s="127">
        <f t="shared" si="38"/>
        <v>8.3000000000000007</v>
      </c>
      <c r="Z19" s="127">
        <f t="shared" si="38"/>
        <v>8.3000000000000007</v>
      </c>
      <c r="AA19" s="127">
        <f t="shared" si="5"/>
        <v>0</v>
      </c>
      <c r="AB19" s="44">
        <v>1</v>
      </c>
      <c r="AC19" s="44">
        <v>1</v>
      </c>
      <c r="AD19" s="44">
        <f t="shared" si="39"/>
        <v>0</v>
      </c>
      <c r="AF19" s="28">
        <v>11</v>
      </c>
      <c r="AG19" s="28" t="s">
        <v>10</v>
      </c>
      <c r="AH19" s="70" t="s">
        <v>31</v>
      </c>
      <c r="AI19" s="127">
        <f t="shared" si="40"/>
        <v>11.4</v>
      </c>
      <c r="AJ19" s="30"/>
      <c r="AK19" s="30">
        <v>11.4</v>
      </c>
      <c r="AL19" s="127">
        <f t="shared" si="41"/>
        <v>11.4</v>
      </c>
      <c r="AM19" s="30"/>
      <c r="AN19" s="30">
        <v>11.4</v>
      </c>
      <c r="AO19" s="451">
        <f t="shared" si="6"/>
        <v>0.95</v>
      </c>
      <c r="AP19" s="451"/>
      <c r="AQ19" s="451">
        <f t="shared" si="6"/>
        <v>0.95</v>
      </c>
      <c r="AR19" s="451">
        <f t="shared" si="6"/>
        <v>0.95</v>
      </c>
      <c r="AS19" s="451"/>
      <c r="AT19" s="451">
        <f t="shared" si="6"/>
        <v>0.95</v>
      </c>
      <c r="AU19" s="451">
        <f t="shared" si="42"/>
        <v>0</v>
      </c>
      <c r="AV19" s="451">
        <f t="shared" si="42"/>
        <v>0</v>
      </c>
      <c r="AW19" s="451">
        <f t="shared" si="42"/>
        <v>0</v>
      </c>
      <c r="AY19" s="28">
        <v>11</v>
      </c>
      <c r="AZ19" s="28" t="s">
        <v>10</v>
      </c>
      <c r="BA19" s="70" t="s">
        <v>31</v>
      </c>
      <c r="BB19" s="28">
        <v>78</v>
      </c>
      <c r="BC19" s="28">
        <v>78</v>
      </c>
      <c r="BD19" s="44">
        <f t="shared" si="43"/>
        <v>0</v>
      </c>
      <c r="BE19" s="44">
        <v>78</v>
      </c>
      <c r="BF19" s="44">
        <v>78</v>
      </c>
      <c r="BG19" s="44">
        <f t="shared" si="7"/>
        <v>0</v>
      </c>
      <c r="BH19" s="45">
        <f t="shared" si="8"/>
        <v>7</v>
      </c>
      <c r="BI19" s="45">
        <f t="shared" si="9"/>
        <v>7</v>
      </c>
      <c r="BJ19" s="44">
        <f t="shared" si="10"/>
        <v>0</v>
      </c>
      <c r="BK19" s="28">
        <v>1096</v>
      </c>
      <c r="BL19" s="28">
        <v>1096</v>
      </c>
      <c r="BM19" s="44">
        <f t="shared" si="44"/>
        <v>0</v>
      </c>
      <c r="BN19" s="44">
        <v>1096</v>
      </c>
      <c r="BO19" s="44">
        <v>1096</v>
      </c>
      <c r="BP19" s="44">
        <f t="shared" si="45"/>
        <v>0</v>
      </c>
      <c r="BQ19" s="45">
        <f t="shared" si="46"/>
        <v>14</v>
      </c>
      <c r="BR19" s="45">
        <f t="shared" si="46"/>
        <v>14</v>
      </c>
      <c r="BS19" s="45">
        <f t="shared" si="47"/>
        <v>0</v>
      </c>
      <c r="BT19" s="452">
        <v>8</v>
      </c>
      <c r="BU19" s="67">
        <v>21</v>
      </c>
      <c r="BV19" s="67">
        <v>20</v>
      </c>
      <c r="BW19" s="44">
        <f t="shared" si="11"/>
        <v>-1</v>
      </c>
      <c r="BX19" s="44">
        <v>21</v>
      </c>
      <c r="BY19" s="44">
        <v>20</v>
      </c>
      <c r="BZ19" s="44">
        <f t="shared" si="12"/>
        <v>-1</v>
      </c>
      <c r="CA19" s="67">
        <v>252</v>
      </c>
      <c r="CB19" s="67">
        <v>219</v>
      </c>
      <c r="CC19" s="44">
        <f t="shared" si="48"/>
        <v>-33</v>
      </c>
      <c r="CD19" s="44">
        <v>252</v>
      </c>
      <c r="CE19" s="44">
        <v>219</v>
      </c>
      <c r="CF19" s="44">
        <f t="shared" si="13"/>
        <v>-33</v>
      </c>
      <c r="CG19" s="28">
        <v>47</v>
      </c>
      <c r="CH19" s="28">
        <v>47</v>
      </c>
      <c r="CI19" s="44">
        <f t="shared" si="14"/>
        <v>0</v>
      </c>
      <c r="CJ19" s="44">
        <v>47</v>
      </c>
      <c r="CK19" s="44">
        <v>47</v>
      </c>
      <c r="CL19" s="44">
        <f t="shared" si="15"/>
        <v>0</v>
      </c>
      <c r="CM19" s="44">
        <v>11</v>
      </c>
      <c r="CN19" s="44">
        <v>11</v>
      </c>
      <c r="CO19" s="44">
        <f t="shared" si="16"/>
        <v>0</v>
      </c>
      <c r="CP19" s="44">
        <v>11</v>
      </c>
      <c r="CQ19" s="44">
        <v>11</v>
      </c>
      <c r="CR19" s="44">
        <f t="shared" si="17"/>
        <v>0</v>
      </c>
      <c r="CS19" s="28">
        <v>790</v>
      </c>
      <c r="CT19" s="28">
        <v>781</v>
      </c>
      <c r="CU19" s="44">
        <f t="shared" si="18"/>
        <v>-9</v>
      </c>
      <c r="CV19" s="44">
        <v>790</v>
      </c>
      <c r="CW19" s="44">
        <v>781</v>
      </c>
      <c r="CX19" s="44">
        <f t="shared" si="19"/>
        <v>-9</v>
      </c>
      <c r="CY19" s="67">
        <v>149</v>
      </c>
      <c r="CZ19" s="67">
        <v>135</v>
      </c>
      <c r="DA19" s="44">
        <f t="shared" si="20"/>
        <v>-14</v>
      </c>
      <c r="DB19" s="44">
        <v>149</v>
      </c>
      <c r="DC19" s="44">
        <v>135</v>
      </c>
      <c r="DD19" s="44">
        <f t="shared" si="21"/>
        <v>-14</v>
      </c>
      <c r="DF19" s="28">
        <v>11</v>
      </c>
      <c r="DG19" s="28" t="s">
        <v>10</v>
      </c>
      <c r="DH19" s="70" t="s">
        <v>31</v>
      </c>
      <c r="DI19" s="28">
        <v>2041</v>
      </c>
      <c r="DJ19" s="28">
        <v>2117</v>
      </c>
      <c r="DK19" s="44">
        <f t="shared" si="49"/>
        <v>76</v>
      </c>
      <c r="DL19" s="67">
        <v>926</v>
      </c>
      <c r="DM19" s="67">
        <v>1019</v>
      </c>
      <c r="DN19" s="44">
        <f t="shared" si="22"/>
        <v>93</v>
      </c>
      <c r="DO19" s="44">
        <v>86662</v>
      </c>
      <c r="DP19" s="44">
        <v>100454</v>
      </c>
      <c r="DQ19" s="44">
        <f t="shared" si="50"/>
        <v>13792</v>
      </c>
      <c r="DR19" s="67">
        <v>18200</v>
      </c>
      <c r="DS19" s="67">
        <v>17096</v>
      </c>
      <c r="DT19" s="44">
        <f t="shared" si="51"/>
        <v>-1104</v>
      </c>
      <c r="DU19" s="45">
        <f t="shared" si="23"/>
        <v>170</v>
      </c>
      <c r="DV19" s="45">
        <f t="shared" si="24"/>
        <v>176</v>
      </c>
      <c r="DW19" s="45">
        <f t="shared" si="52"/>
        <v>6</v>
      </c>
      <c r="DX19" s="452">
        <v>7</v>
      </c>
      <c r="DY19" s="28">
        <v>910</v>
      </c>
      <c r="DZ19" s="28">
        <v>912</v>
      </c>
      <c r="EA19" s="44">
        <f t="shared" si="53"/>
        <v>2</v>
      </c>
      <c r="EB19" s="67">
        <v>379</v>
      </c>
      <c r="EC19" s="67">
        <v>418</v>
      </c>
      <c r="ED19" s="44">
        <f t="shared" si="54"/>
        <v>39</v>
      </c>
      <c r="EE19" s="127">
        <f t="shared" si="55"/>
        <v>44.6</v>
      </c>
      <c r="EF19" s="127">
        <f t="shared" si="55"/>
        <v>43.1</v>
      </c>
      <c r="EG19" s="127">
        <f t="shared" si="56"/>
        <v>-1.5</v>
      </c>
      <c r="EH19" s="28">
        <v>25105</v>
      </c>
      <c r="EI19" s="28">
        <v>28035</v>
      </c>
      <c r="EJ19" s="44">
        <f t="shared" si="25"/>
        <v>2930</v>
      </c>
      <c r="EK19" s="67">
        <v>5405</v>
      </c>
      <c r="EL19" s="67">
        <v>7214</v>
      </c>
      <c r="EM19" s="44">
        <f t="shared" si="26"/>
        <v>1809</v>
      </c>
      <c r="EN19" s="45">
        <f t="shared" si="57"/>
        <v>28</v>
      </c>
      <c r="EO19" s="45">
        <f t="shared" si="57"/>
        <v>31</v>
      </c>
      <c r="EP19" s="45">
        <f t="shared" si="58"/>
        <v>3</v>
      </c>
      <c r="EQ19" s="452">
        <v>12</v>
      </c>
      <c r="ER19" s="24"/>
      <c r="ES19" s="28">
        <v>11</v>
      </c>
      <c r="ET19" s="28" t="s">
        <v>10</v>
      </c>
      <c r="EU19" s="70" t="s">
        <v>31</v>
      </c>
      <c r="EV19" s="67">
        <v>65</v>
      </c>
      <c r="EW19" s="67">
        <v>65</v>
      </c>
      <c r="EX19" s="44">
        <f t="shared" si="59"/>
        <v>0</v>
      </c>
      <c r="EY19" s="67">
        <v>58</v>
      </c>
      <c r="EZ19" s="67">
        <v>58</v>
      </c>
      <c r="FA19" s="44">
        <f t="shared" si="27"/>
        <v>0</v>
      </c>
      <c r="FB19" s="67">
        <v>34</v>
      </c>
      <c r="FC19" s="67">
        <v>33</v>
      </c>
      <c r="FD19" s="44">
        <f t="shared" si="28"/>
        <v>-1</v>
      </c>
      <c r="FE19" s="67">
        <v>9</v>
      </c>
      <c r="FF19" s="67">
        <v>9</v>
      </c>
      <c r="FG19" s="44">
        <f t="shared" si="60"/>
        <v>0</v>
      </c>
      <c r="FH19" s="67">
        <v>23</v>
      </c>
      <c r="FI19" s="67">
        <v>21</v>
      </c>
      <c r="FJ19" s="44">
        <f t="shared" si="29"/>
        <v>-2</v>
      </c>
      <c r="FK19" s="127">
        <f t="shared" si="61"/>
        <v>94.1</v>
      </c>
      <c r="FL19" s="127">
        <f t="shared" si="61"/>
        <v>90.9</v>
      </c>
      <c r="FM19" s="452">
        <v>4</v>
      </c>
      <c r="FN19" s="45">
        <f t="shared" si="30"/>
        <v>3</v>
      </c>
      <c r="FO19" s="45">
        <f t="shared" si="31"/>
        <v>3</v>
      </c>
      <c r="FP19" s="44">
        <f t="shared" si="32"/>
        <v>0</v>
      </c>
      <c r="FQ19" s="125"/>
      <c r="FR19" s="28">
        <v>11</v>
      </c>
      <c r="FS19" s="28" t="s">
        <v>10</v>
      </c>
      <c r="FT19" s="70" t="s">
        <v>31</v>
      </c>
      <c r="FU19" s="383">
        <f t="shared" si="62"/>
        <v>80046.299999999988</v>
      </c>
      <c r="FV19" s="381">
        <f t="shared" si="33"/>
        <v>6671</v>
      </c>
      <c r="FW19" s="81">
        <v>35439.9</v>
      </c>
      <c r="FX19" s="81">
        <v>39022</v>
      </c>
      <c r="FY19" s="81">
        <v>5584.4</v>
      </c>
      <c r="FZ19" s="81">
        <v>1440.6</v>
      </c>
      <c r="GA19" s="81"/>
      <c r="GB19" s="127">
        <f t="shared" si="63"/>
        <v>93</v>
      </c>
      <c r="GC19" s="270">
        <v>79516</v>
      </c>
      <c r="GD19" s="81">
        <v>60075.6</v>
      </c>
      <c r="GE19" s="81"/>
      <c r="GF19" s="81">
        <v>1606.3</v>
      </c>
      <c r="GG19" s="81"/>
      <c r="GH19" s="81">
        <v>577.70000000000005</v>
      </c>
    </row>
    <row r="20" spans="1:190" s="22" customFormat="1" x14ac:dyDescent="0.2">
      <c r="A20" s="28">
        <v>12</v>
      </c>
      <c r="B20" s="28" t="s">
        <v>11</v>
      </c>
      <c r="C20" s="70" t="s">
        <v>32</v>
      </c>
      <c r="D20" s="44">
        <f t="shared" si="34"/>
        <v>22</v>
      </c>
      <c r="E20" s="28"/>
      <c r="F20" s="28">
        <v>22</v>
      </c>
      <c r="G20" s="44">
        <f t="shared" si="0"/>
        <v>22</v>
      </c>
      <c r="H20" s="28"/>
      <c r="I20" s="28">
        <v>22</v>
      </c>
      <c r="J20" s="28">
        <v>1473</v>
      </c>
      <c r="K20" s="28">
        <v>1473</v>
      </c>
      <c r="L20" s="44">
        <f t="shared" si="35"/>
        <v>0</v>
      </c>
      <c r="M20" s="45">
        <f t="shared" si="36"/>
        <v>67</v>
      </c>
      <c r="N20" s="45">
        <f t="shared" si="37"/>
        <v>67</v>
      </c>
      <c r="O20" s="44">
        <f t="shared" si="1"/>
        <v>0</v>
      </c>
      <c r="P20" s="28">
        <v>22</v>
      </c>
      <c r="Q20" s="28">
        <v>22</v>
      </c>
      <c r="R20" s="44">
        <f t="shared" si="2"/>
        <v>0</v>
      </c>
      <c r="S20" s="28">
        <v>3</v>
      </c>
      <c r="T20" s="28">
        <v>4</v>
      </c>
      <c r="U20" s="44">
        <f t="shared" si="3"/>
        <v>1</v>
      </c>
      <c r="V20" s="28">
        <v>1</v>
      </c>
      <c r="W20" s="28">
        <v>1</v>
      </c>
      <c r="X20" s="44">
        <f t="shared" si="4"/>
        <v>0</v>
      </c>
      <c r="Y20" s="127">
        <f t="shared" si="38"/>
        <v>18.2</v>
      </c>
      <c r="Z20" s="127">
        <f t="shared" si="38"/>
        <v>22.7</v>
      </c>
      <c r="AA20" s="127">
        <f t="shared" si="5"/>
        <v>4.5</v>
      </c>
      <c r="AB20" s="44">
        <v>1</v>
      </c>
      <c r="AC20" s="44">
        <v>1</v>
      </c>
      <c r="AD20" s="44">
        <f t="shared" si="39"/>
        <v>0</v>
      </c>
      <c r="AF20" s="28">
        <v>12</v>
      </c>
      <c r="AG20" s="28" t="s">
        <v>11</v>
      </c>
      <c r="AH20" s="70" t="s">
        <v>32</v>
      </c>
      <c r="AI20" s="127">
        <f t="shared" si="40"/>
        <v>16.7</v>
      </c>
      <c r="AJ20" s="30"/>
      <c r="AK20" s="30">
        <v>16.7</v>
      </c>
      <c r="AL20" s="127">
        <f t="shared" si="41"/>
        <v>16.5</v>
      </c>
      <c r="AM20" s="30"/>
      <c r="AN20" s="30">
        <v>16.5</v>
      </c>
      <c r="AO20" s="451">
        <f t="shared" si="6"/>
        <v>0.76</v>
      </c>
      <c r="AP20" s="451"/>
      <c r="AQ20" s="451">
        <f t="shared" si="6"/>
        <v>0.76</v>
      </c>
      <c r="AR20" s="451">
        <f t="shared" si="6"/>
        <v>0.75</v>
      </c>
      <c r="AS20" s="451"/>
      <c r="AT20" s="451">
        <f t="shared" si="6"/>
        <v>0.75</v>
      </c>
      <c r="AU20" s="451">
        <f t="shared" si="42"/>
        <v>-1.0000000000000009E-2</v>
      </c>
      <c r="AV20" s="451">
        <f t="shared" si="42"/>
        <v>0</v>
      </c>
      <c r="AW20" s="451">
        <f t="shared" si="42"/>
        <v>-1.0000000000000009E-2</v>
      </c>
      <c r="AY20" s="28">
        <v>12</v>
      </c>
      <c r="AZ20" s="28" t="s">
        <v>11</v>
      </c>
      <c r="BA20" s="70" t="s">
        <v>32</v>
      </c>
      <c r="BB20" s="28">
        <v>133</v>
      </c>
      <c r="BC20" s="28">
        <v>133</v>
      </c>
      <c r="BD20" s="44">
        <f t="shared" si="43"/>
        <v>0</v>
      </c>
      <c r="BE20" s="44">
        <v>133</v>
      </c>
      <c r="BF20" s="44">
        <v>133</v>
      </c>
      <c r="BG20" s="44">
        <f t="shared" si="7"/>
        <v>0</v>
      </c>
      <c r="BH20" s="45">
        <f t="shared" si="8"/>
        <v>6</v>
      </c>
      <c r="BI20" s="45">
        <f t="shared" si="9"/>
        <v>6</v>
      </c>
      <c r="BJ20" s="44">
        <f t="shared" si="10"/>
        <v>0</v>
      </c>
      <c r="BK20" s="28">
        <v>1983</v>
      </c>
      <c r="BL20" s="28">
        <v>2034</v>
      </c>
      <c r="BM20" s="44">
        <f t="shared" si="44"/>
        <v>51</v>
      </c>
      <c r="BN20" s="44">
        <v>1983</v>
      </c>
      <c r="BO20" s="44">
        <v>2034</v>
      </c>
      <c r="BP20" s="44">
        <f t="shared" si="45"/>
        <v>51</v>
      </c>
      <c r="BQ20" s="45">
        <f t="shared" si="46"/>
        <v>15</v>
      </c>
      <c r="BR20" s="45">
        <f t="shared" si="46"/>
        <v>15</v>
      </c>
      <c r="BS20" s="45">
        <f t="shared" si="47"/>
        <v>0</v>
      </c>
      <c r="BT20" s="452">
        <v>7</v>
      </c>
      <c r="BU20" s="67">
        <v>42</v>
      </c>
      <c r="BV20" s="67">
        <v>48</v>
      </c>
      <c r="BW20" s="44">
        <f t="shared" si="11"/>
        <v>6</v>
      </c>
      <c r="BX20" s="44">
        <v>42</v>
      </c>
      <c r="BY20" s="44">
        <v>48</v>
      </c>
      <c r="BZ20" s="44">
        <f t="shared" si="12"/>
        <v>6</v>
      </c>
      <c r="CA20" s="67">
        <v>610</v>
      </c>
      <c r="CB20" s="67">
        <v>722</v>
      </c>
      <c r="CC20" s="44">
        <f t="shared" si="48"/>
        <v>112</v>
      </c>
      <c r="CD20" s="44">
        <v>610</v>
      </c>
      <c r="CE20" s="44">
        <v>722</v>
      </c>
      <c r="CF20" s="44">
        <f t="shared" si="13"/>
        <v>112</v>
      </c>
      <c r="CG20" s="28">
        <v>88</v>
      </c>
      <c r="CH20" s="28">
        <v>87</v>
      </c>
      <c r="CI20" s="44">
        <f t="shared" si="14"/>
        <v>-1</v>
      </c>
      <c r="CJ20" s="44">
        <v>88</v>
      </c>
      <c r="CK20" s="44">
        <v>87</v>
      </c>
      <c r="CL20" s="44">
        <f t="shared" si="15"/>
        <v>-1</v>
      </c>
      <c r="CM20" s="44">
        <v>28</v>
      </c>
      <c r="CN20" s="44">
        <v>31</v>
      </c>
      <c r="CO20" s="44">
        <f t="shared" si="16"/>
        <v>3</v>
      </c>
      <c r="CP20" s="44">
        <v>28</v>
      </c>
      <c r="CQ20" s="44">
        <v>31</v>
      </c>
      <c r="CR20" s="44">
        <f t="shared" si="17"/>
        <v>3</v>
      </c>
      <c r="CS20" s="28">
        <v>1211</v>
      </c>
      <c r="CT20" s="28">
        <v>1243</v>
      </c>
      <c r="CU20" s="44">
        <f t="shared" si="18"/>
        <v>32</v>
      </c>
      <c r="CV20" s="44">
        <v>1211</v>
      </c>
      <c r="CW20" s="44">
        <v>1243</v>
      </c>
      <c r="CX20" s="44">
        <f t="shared" si="19"/>
        <v>32</v>
      </c>
      <c r="CY20" s="67">
        <v>354</v>
      </c>
      <c r="CZ20" s="67">
        <v>419</v>
      </c>
      <c r="DA20" s="44">
        <f t="shared" si="20"/>
        <v>65</v>
      </c>
      <c r="DB20" s="44">
        <v>354</v>
      </c>
      <c r="DC20" s="44">
        <v>419</v>
      </c>
      <c r="DD20" s="44">
        <f t="shared" si="21"/>
        <v>65</v>
      </c>
      <c r="DF20" s="28">
        <v>12</v>
      </c>
      <c r="DG20" s="28" t="s">
        <v>11</v>
      </c>
      <c r="DH20" s="70" t="s">
        <v>32</v>
      </c>
      <c r="DI20" s="28">
        <v>2744</v>
      </c>
      <c r="DJ20" s="28">
        <v>3077</v>
      </c>
      <c r="DK20" s="44">
        <f t="shared" si="49"/>
        <v>333</v>
      </c>
      <c r="DL20" s="67">
        <v>1049</v>
      </c>
      <c r="DM20" s="67">
        <v>1164</v>
      </c>
      <c r="DN20" s="44">
        <f t="shared" si="22"/>
        <v>115</v>
      </c>
      <c r="DO20" s="44">
        <v>173882</v>
      </c>
      <c r="DP20" s="44">
        <v>202739</v>
      </c>
      <c r="DQ20" s="44">
        <f t="shared" si="50"/>
        <v>28857</v>
      </c>
      <c r="DR20" s="67">
        <v>25317</v>
      </c>
      <c r="DS20" s="67">
        <v>32055</v>
      </c>
      <c r="DT20" s="44">
        <f t="shared" si="51"/>
        <v>6738</v>
      </c>
      <c r="DU20" s="45">
        <f t="shared" si="23"/>
        <v>125</v>
      </c>
      <c r="DV20" s="45">
        <f t="shared" si="24"/>
        <v>140</v>
      </c>
      <c r="DW20" s="45">
        <f t="shared" si="52"/>
        <v>15</v>
      </c>
      <c r="DX20" s="452">
        <v>12</v>
      </c>
      <c r="DY20" s="28">
        <v>825</v>
      </c>
      <c r="DZ20" s="28">
        <v>870</v>
      </c>
      <c r="EA20" s="44">
        <f t="shared" si="53"/>
        <v>45</v>
      </c>
      <c r="EB20" s="67">
        <v>175</v>
      </c>
      <c r="EC20" s="67">
        <v>171</v>
      </c>
      <c r="ED20" s="44">
        <f t="shared" si="54"/>
        <v>-4</v>
      </c>
      <c r="EE20" s="127">
        <f t="shared" si="55"/>
        <v>30.1</v>
      </c>
      <c r="EF20" s="127">
        <f t="shared" si="55"/>
        <v>28.3</v>
      </c>
      <c r="EG20" s="127">
        <f t="shared" si="56"/>
        <v>-1.8000000000000007</v>
      </c>
      <c r="EH20" s="28">
        <v>13074</v>
      </c>
      <c r="EI20" s="28">
        <v>15436</v>
      </c>
      <c r="EJ20" s="44">
        <f t="shared" si="25"/>
        <v>2362</v>
      </c>
      <c r="EK20" s="67">
        <v>3273</v>
      </c>
      <c r="EL20" s="67">
        <v>3920</v>
      </c>
      <c r="EM20" s="44">
        <f t="shared" si="26"/>
        <v>647</v>
      </c>
      <c r="EN20" s="45">
        <f t="shared" si="57"/>
        <v>16</v>
      </c>
      <c r="EO20" s="45">
        <f t="shared" si="57"/>
        <v>18</v>
      </c>
      <c r="EP20" s="45">
        <f t="shared" si="58"/>
        <v>2</v>
      </c>
      <c r="EQ20" s="452">
        <v>17</v>
      </c>
      <c r="ER20" s="24"/>
      <c r="ES20" s="28">
        <v>12</v>
      </c>
      <c r="ET20" s="28" t="s">
        <v>11</v>
      </c>
      <c r="EU20" s="70" t="s">
        <v>32</v>
      </c>
      <c r="EV20" s="67">
        <v>91</v>
      </c>
      <c r="EW20" s="67">
        <v>84</v>
      </c>
      <c r="EX20" s="44">
        <f t="shared" si="59"/>
        <v>-7</v>
      </c>
      <c r="EY20" s="67">
        <v>91</v>
      </c>
      <c r="EZ20" s="67">
        <v>84</v>
      </c>
      <c r="FA20" s="44">
        <f t="shared" si="27"/>
        <v>-7</v>
      </c>
      <c r="FB20" s="67">
        <v>58</v>
      </c>
      <c r="FC20" s="67">
        <v>56</v>
      </c>
      <c r="FD20" s="44">
        <f t="shared" si="28"/>
        <v>-2</v>
      </c>
      <c r="FE20" s="67">
        <v>3</v>
      </c>
      <c r="FF20" s="67">
        <v>9</v>
      </c>
      <c r="FG20" s="44">
        <f t="shared" si="60"/>
        <v>6</v>
      </c>
      <c r="FH20" s="67">
        <v>19</v>
      </c>
      <c r="FI20" s="67">
        <v>47</v>
      </c>
      <c r="FJ20" s="44">
        <f t="shared" si="29"/>
        <v>28</v>
      </c>
      <c r="FK20" s="127">
        <f t="shared" si="61"/>
        <v>37.9</v>
      </c>
      <c r="FL20" s="127">
        <f t="shared" si="61"/>
        <v>100</v>
      </c>
      <c r="FM20" s="452">
        <v>1</v>
      </c>
      <c r="FN20" s="45">
        <f t="shared" si="30"/>
        <v>3</v>
      </c>
      <c r="FO20" s="45">
        <f t="shared" si="31"/>
        <v>3</v>
      </c>
      <c r="FP20" s="44">
        <f t="shared" si="32"/>
        <v>0</v>
      </c>
      <c r="FQ20" s="125"/>
      <c r="FR20" s="28">
        <v>12</v>
      </c>
      <c r="FS20" s="28" t="s">
        <v>11</v>
      </c>
      <c r="FT20" s="70" t="s">
        <v>32</v>
      </c>
      <c r="FU20" s="383">
        <f t="shared" si="62"/>
        <v>89750.999999999985</v>
      </c>
      <c r="FV20" s="381">
        <f t="shared" si="33"/>
        <v>4080</v>
      </c>
      <c r="FW20" s="81">
        <v>84582.2</v>
      </c>
      <c r="FX20" s="81"/>
      <c r="FY20" s="81">
        <v>4771.3999999999996</v>
      </c>
      <c r="FZ20" s="81">
        <v>2402</v>
      </c>
      <c r="GA20" s="81">
        <v>397.4</v>
      </c>
      <c r="GB20" s="127">
        <f t="shared" si="63"/>
        <v>94.2</v>
      </c>
      <c r="GC20" s="270">
        <v>88660.6</v>
      </c>
      <c r="GD20" s="81">
        <v>51743.6</v>
      </c>
      <c r="GE20" s="81"/>
      <c r="GF20" s="81">
        <v>5629.7</v>
      </c>
      <c r="GG20" s="81"/>
      <c r="GH20" s="81">
        <v>5443.1</v>
      </c>
    </row>
    <row r="21" spans="1:190" s="22" customFormat="1" x14ac:dyDescent="0.2">
      <c r="A21" s="28">
        <v>13</v>
      </c>
      <c r="B21" s="28" t="s">
        <v>12</v>
      </c>
      <c r="C21" s="70" t="s">
        <v>33</v>
      </c>
      <c r="D21" s="44">
        <f t="shared" si="34"/>
        <v>6</v>
      </c>
      <c r="E21" s="28"/>
      <c r="F21" s="28">
        <v>6</v>
      </c>
      <c r="G21" s="44">
        <f t="shared" si="0"/>
        <v>6</v>
      </c>
      <c r="H21" s="28"/>
      <c r="I21" s="28">
        <v>6</v>
      </c>
      <c r="J21" s="28">
        <v>372</v>
      </c>
      <c r="K21" s="28">
        <v>372</v>
      </c>
      <c r="L21" s="44">
        <f t="shared" si="35"/>
        <v>0</v>
      </c>
      <c r="M21" s="45">
        <f t="shared" si="36"/>
        <v>62</v>
      </c>
      <c r="N21" s="45">
        <f t="shared" si="37"/>
        <v>62</v>
      </c>
      <c r="O21" s="44">
        <f t="shared" si="1"/>
        <v>0</v>
      </c>
      <c r="P21" s="28">
        <v>6</v>
      </c>
      <c r="Q21" s="28">
        <v>6</v>
      </c>
      <c r="R21" s="44">
        <f t="shared" si="2"/>
        <v>0</v>
      </c>
      <c r="S21" s="28">
        <v>1</v>
      </c>
      <c r="T21" s="28">
        <v>1</v>
      </c>
      <c r="U21" s="44">
        <f t="shared" si="3"/>
        <v>0</v>
      </c>
      <c r="V21" s="28"/>
      <c r="W21" s="28"/>
      <c r="X21" s="44">
        <f t="shared" si="4"/>
        <v>0</v>
      </c>
      <c r="Y21" s="127">
        <f t="shared" si="38"/>
        <v>16.7</v>
      </c>
      <c r="Z21" s="127">
        <f t="shared" si="38"/>
        <v>16.7</v>
      </c>
      <c r="AA21" s="127">
        <f t="shared" si="5"/>
        <v>0</v>
      </c>
      <c r="AB21" s="44">
        <v>1</v>
      </c>
      <c r="AC21" s="44">
        <v>1</v>
      </c>
      <c r="AD21" s="44">
        <f t="shared" si="39"/>
        <v>0</v>
      </c>
      <c r="AF21" s="28">
        <v>13</v>
      </c>
      <c r="AG21" s="28" t="s">
        <v>12</v>
      </c>
      <c r="AH21" s="70" t="s">
        <v>33</v>
      </c>
      <c r="AI21" s="127">
        <f t="shared" si="40"/>
        <v>6.4</v>
      </c>
      <c r="AJ21" s="30"/>
      <c r="AK21" s="30">
        <v>6.4</v>
      </c>
      <c r="AL21" s="127">
        <f t="shared" si="41"/>
        <v>6.5</v>
      </c>
      <c r="AM21" s="30"/>
      <c r="AN21" s="30">
        <v>6.5</v>
      </c>
      <c r="AO21" s="451">
        <f t="shared" si="6"/>
        <v>1.07</v>
      </c>
      <c r="AP21" s="451"/>
      <c r="AQ21" s="451">
        <f t="shared" si="6"/>
        <v>1.07</v>
      </c>
      <c r="AR21" s="451">
        <f t="shared" si="6"/>
        <v>1.08</v>
      </c>
      <c r="AS21" s="451"/>
      <c r="AT21" s="451">
        <f t="shared" si="6"/>
        <v>1.08</v>
      </c>
      <c r="AU21" s="451">
        <f t="shared" si="42"/>
        <v>1.0000000000000009E-2</v>
      </c>
      <c r="AV21" s="451">
        <f t="shared" si="42"/>
        <v>0</v>
      </c>
      <c r="AW21" s="451">
        <f t="shared" si="42"/>
        <v>1.0000000000000009E-2</v>
      </c>
      <c r="AY21" s="28">
        <v>13</v>
      </c>
      <c r="AZ21" s="28" t="s">
        <v>12</v>
      </c>
      <c r="BA21" s="70" t="s">
        <v>33</v>
      </c>
      <c r="BB21" s="28">
        <v>27</v>
      </c>
      <c r="BC21" s="28">
        <v>26</v>
      </c>
      <c r="BD21" s="44">
        <f t="shared" si="43"/>
        <v>-1</v>
      </c>
      <c r="BE21" s="44">
        <v>27</v>
      </c>
      <c r="BF21" s="44">
        <v>26</v>
      </c>
      <c r="BG21" s="44">
        <f t="shared" si="7"/>
        <v>-1</v>
      </c>
      <c r="BH21" s="45">
        <f t="shared" si="8"/>
        <v>5</v>
      </c>
      <c r="BI21" s="45">
        <f t="shared" si="9"/>
        <v>4</v>
      </c>
      <c r="BJ21" s="44">
        <f t="shared" si="10"/>
        <v>-1</v>
      </c>
      <c r="BK21" s="28">
        <v>475</v>
      </c>
      <c r="BL21" s="28">
        <v>456</v>
      </c>
      <c r="BM21" s="44">
        <f t="shared" si="44"/>
        <v>-19</v>
      </c>
      <c r="BN21" s="44">
        <v>475</v>
      </c>
      <c r="BO21" s="44">
        <v>456</v>
      </c>
      <c r="BP21" s="44">
        <f t="shared" si="45"/>
        <v>-19</v>
      </c>
      <c r="BQ21" s="45">
        <f t="shared" si="46"/>
        <v>18</v>
      </c>
      <c r="BR21" s="45">
        <f t="shared" si="46"/>
        <v>18</v>
      </c>
      <c r="BS21" s="45">
        <f t="shared" si="47"/>
        <v>0</v>
      </c>
      <c r="BT21" s="452">
        <v>4</v>
      </c>
      <c r="BU21" s="67">
        <v>12</v>
      </c>
      <c r="BV21" s="67">
        <v>8</v>
      </c>
      <c r="BW21" s="44">
        <f t="shared" si="11"/>
        <v>-4</v>
      </c>
      <c r="BX21" s="44">
        <v>12</v>
      </c>
      <c r="BY21" s="44">
        <v>8</v>
      </c>
      <c r="BZ21" s="44">
        <f t="shared" si="12"/>
        <v>-4</v>
      </c>
      <c r="CA21" s="67">
        <v>247</v>
      </c>
      <c r="CB21" s="67">
        <v>155</v>
      </c>
      <c r="CC21" s="44">
        <f t="shared" si="48"/>
        <v>-92</v>
      </c>
      <c r="CD21" s="44">
        <v>247</v>
      </c>
      <c r="CE21" s="44">
        <v>155</v>
      </c>
      <c r="CF21" s="44">
        <f t="shared" si="13"/>
        <v>-92</v>
      </c>
      <c r="CG21" s="28">
        <v>13</v>
      </c>
      <c r="CH21" s="28">
        <v>15</v>
      </c>
      <c r="CI21" s="44">
        <f t="shared" si="14"/>
        <v>2</v>
      </c>
      <c r="CJ21" s="44">
        <v>13</v>
      </c>
      <c r="CK21" s="44">
        <v>15</v>
      </c>
      <c r="CL21" s="44">
        <f t="shared" si="15"/>
        <v>2</v>
      </c>
      <c r="CM21" s="44">
        <v>8</v>
      </c>
      <c r="CN21" s="44">
        <v>6</v>
      </c>
      <c r="CO21" s="44">
        <f t="shared" si="16"/>
        <v>-2</v>
      </c>
      <c r="CP21" s="44">
        <v>8</v>
      </c>
      <c r="CQ21" s="44">
        <v>6</v>
      </c>
      <c r="CR21" s="44">
        <f t="shared" si="17"/>
        <v>-2</v>
      </c>
      <c r="CS21" s="28">
        <v>308</v>
      </c>
      <c r="CT21" s="28">
        <v>312</v>
      </c>
      <c r="CU21" s="44">
        <f t="shared" si="18"/>
        <v>4</v>
      </c>
      <c r="CV21" s="44">
        <v>308</v>
      </c>
      <c r="CW21" s="44">
        <v>312</v>
      </c>
      <c r="CX21" s="44">
        <f t="shared" si="19"/>
        <v>4</v>
      </c>
      <c r="CY21" s="67">
        <v>196</v>
      </c>
      <c r="CZ21" s="67">
        <v>119</v>
      </c>
      <c r="DA21" s="44">
        <f t="shared" si="20"/>
        <v>-77</v>
      </c>
      <c r="DB21" s="44">
        <v>196</v>
      </c>
      <c r="DC21" s="44">
        <v>119</v>
      </c>
      <c r="DD21" s="44">
        <f t="shared" si="21"/>
        <v>-77</v>
      </c>
      <c r="DF21" s="28">
        <v>13</v>
      </c>
      <c r="DG21" s="28" t="s">
        <v>12</v>
      </c>
      <c r="DH21" s="70" t="s">
        <v>33</v>
      </c>
      <c r="DI21" s="28">
        <v>995</v>
      </c>
      <c r="DJ21" s="28">
        <v>1208</v>
      </c>
      <c r="DK21" s="44">
        <f t="shared" si="49"/>
        <v>213</v>
      </c>
      <c r="DL21" s="67">
        <v>393</v>
      </c>
      <c r="DM21" s="67">
        <v>406</v>
      </c>
      <c r="DN21" s="44">
        <f t="shared" si="22"/>
        <v>13</v>
      </c>
      <c r="DO21" s="44">
        <v>76302</v>
      </c>
      <c r="DP21" s="44">
        <v>89020</v>
      </c>
      <c r="DQ21" s="44">
        <f t="shared" si="50"/>
        <v>12718</v>
      </c>
      <c r="DR21" s="67">
        <v>14047</v>
      </c>
      <c r="DS21" s="67">
        <v>19825</v>
      </c>
      <c r="DT21" s="44">
        <f t="shared" si="51"/>
        <v>5778</v>
      </c>
      <c r="DU21" s="45">
        <f t="shared" si="23"/>
        <v>166</v>
      </c>
      <c r="DV21" s="45">
        <f t="shared" si="24"/>
        <v>201</v>
      </c>
      <c r="DW21" s="45">
        <f t="shared" si="52"/>
        <v>35</v>
      </c>
      <c r="DX21" s="452">
        <v>5</v>
      </c>
      <c r="DY21" s="28">
        <v>319</v>
      </c>
      <c r="DZ21" s="28">
        <v>291</v>
      </c>
      <c r="EA21" s="44">
        <f t="shared" si="53"/>
        <v>-28</v>
      </c>
      <c r="EB21" s="67">
        <v>100</v>
      </c>
      <c r="EC21" s="67">
        <v>52</v>
      </c>
      <c r="ED21" s="44">
        <f t="shared" si="54"/>
        <v>-48</v>
      </c>
      <c r="EE21" s="127">
        <f t="shared" si="55"/>
        <v>32.1</v>
      </c>
      <c r="EF21" s="127">
        <f t="shared" si="55"/>
        <v>24.1</v>
      </c>
      <c r="EG21" s="127">
        <f t="shared" si="56"/>
        <v>-8</v>
      </c>
      <c r="EH21" s="28">
        <v>8836</v>
      </c>
      <c r="EI21" s="28">
        <v>8715</v>
      </c>
      <c r="EJ21" s="44">
        <f t="shared" si="25"/>
        <v>-121</v>
      </c>
      <c r="EK21" s="67">
        <v>1590</v>
      </c>
      <c r="EL21" s="67">
        <v>1074</v>
      </c>
      <c r="EM21" s="44">
        <f t="shared" si="26"/>
        <v>-516</v>
      </c>
      <c r="EN21" s="45">
        <f t="shared" si="57"/>
        <v>28</v>
      </c>
      <c r="EO21" s="45">
        <f t="shared" si="57"/>
        <v>30</v>
      </c>
      <c r="EP21" s="45">
        <f t="shared" si="58"/>
        <v>2</v>
      </c>
      <c r="EQ21" s="452">
        <v>13</v>
      </c>
      <c r="ER21" s="24"/>
      <c r="ES21" s="28">
        <v>13</v>
      </c>
      <c r="ET21" s="28" t="s">
        <v>12</v>
      </c>
      <c r="EU21" s="70" t="s">
        <v>33</v>
      </c>
      <c r="EV21" s="67">
        <v>36</v>
      </c>
      <c r="EW21" s="67">
        <v>36</v>
      </c>
      <c r="EX21" s="44">
        <f t="shared" si="59"/>
        <v>0</v>
      </c>
      <c r="EY21" s="67">
        <v>36</v>
      </c>
      <c r="EZ21" s="67">
        <v>36</v>
      </c>
      <c r="FA21" s="44">
        <f t="shared" si="27"/>
        <v>0</v>
      </c>
      <c r="FB21" s="67">
        <v>15</v>
      </c>
      <c r="FC21" s="67">
        <v>15</v>
      </c>
      <c r="FD21" s="44">
        <f t="shared" si="28"/>
        <v>0</v>
      </c>
      <c r="FE21" s="67">
        <v>3</v>
      </c>
      <c r="FF21" s="67">
        <v>5</v>
      </c>
      <c r="FG21" s="44">
        <f t="shared" si="60"/>
        <v>2</v>
      </c>
      <c r="FH21" s="67">
        <v>6</v>
      </c>
      <c r="FI21" s="67">
        <v>6</v>
      </c>
      <c r="FJ21" s="44">
        <f t="shared" si="29"/>
        <v>0</v>
      </c>
      <c r="FK21" s="127">
        <f t="shared" si="61"/>
        <v>60</v>
      </c>
      <c r="FL21" s="127">
        <f t="shared" si="61"/>
        <v>73.3</v>
      </c>
      <c r="FM21" s="452">
        <v>12</v>
      </c>
      <c r="FN21" s="45">
        <f t="shared" si="30"/>
        <v>3</v>
      </c>
      <c r="FO21" s="45">
        <f t="shared" si="31"/>
        <v>3</v>
      </c>
      <c r="FP21" s="44">
        <f t="shared" si="32"/>
        <v>0</v>
      </c>
      <c r="FQ21" s="125"/>
      <c r="FR21" s="28">
        <v>13</v>
      </c>
      <c r="FS21" s="28" t="s">
        <v>12</v>
      </c>
      <c r="FT21" s="70" t="s">
        <v>33</v>
      </c>
      <c r="FU21" s="383">
        <f t="shared" si="62"/>
        <v>41065.599999999999</v>
      </c>
      <c r="FV21" s="381">
        <f t="shared" si="33"/>
        <v>6844</v>
      </c>
      <c r="FW21" s="81">
        <v>26308.400000000001</v>
      </c>
      <c r="FX21" s="81">
        <v>13664.8</v>
      </c>
      <c r="FY21" s="81">
        <v>1091.8</v>
      </c>
      <c r="FZ21" s="81"/>
      <c r="GA21" s="81">
        <v>0.6</v>
      </c>
      <c r="GB21" s="127">
        <f t="shared" si="63"/>
        <v>97.3</v>
      </c>
      <c r="GC21" s="270">
        <v>41058.1</v>
      </c>
      <c r="GD21" s="81">
        <v>28157.200000000001</v>
      </c>
      <c r="GE21" s="81"/>
      <c r="GF21" s="81">
        <v>2015.9</v>
      </c>
      <c r="GG21" s="81">
        <v>41.4</v>
      </c>
      <c r="GH21" s="81">
        <v>519.70000000000005</v>
      </c>
    </row>
    <row r="22" spans="1:190" s="22" customFormat="1" x14ac:dyDescent="0.2">
      <c r="A22" s="28">
        <v>14</v>
      </c>
      <c r="B22" s="28" t="s">
        <v>13</v>
      </c>
      <c r="C22" s="70" t="s">
        <v>34</v>
      </c>
      <c r="D22" s="44">
        <f t="shared" si="34"/>
        <v>39</v>
      </c>
      <c r="E22" s="28"/>
      <c r="F22" s="28">
        <v>39</v>
      </c>
      <c r="G22" s="44">
        <f t="shared" si="0"/>
        <v>39</v>
      </c>
      <c r="H22" s="28"/>
      <c r="I22" s="28">
        <v>39</v>
      </c>
      <c r="J22" s="28">
        <v>5827</v>
      </c>
      <c r="K22" s="28">
        <v>5627</v>
      </c>
      <c r="L22" s="44">
        <f t="shared" si="35"/>
        <v>-200</v>
      </c>
      <c r="M22" s="45">
        <f t="shared" si="36"/>
        <v>149</v>
      </c>
      <c r="N22" s="45">
        <f t="shared" si="37"/>
        <v>144</v>
      </c>
      <c r="O22" s="44">
        <f t="shared" si="1"/>
        <v>-5</v>
      </c>
      <c r="P22" s="28">
        <v>43</v>
      </c>
      <c r="Q22" s="28">
        <v>43</v>
      </c>
      <c r="R22" s="44">
        <f t="shared" si="2"/>
        <v>0</v>
      </c>
      <c r="S22" s="28">
        <v>10</v>
      </c>
      <c r="T22" s="28">
        <v>9</v>
      </c>
      <c r="U22" s="44">
        <f t="shared" si="3"/>
        <v>-1</v>
      </c>
      <c r="V22" s="28">
        <v>1</v>
      </c>
      <c r="W22" s="28">
        <v>1</v>
      </c>
      <c r="X22" s="44">
        <f t="shared" si="4"/>
        <v>0</v>
      </c>
      <c r="Y22" s="127">
        <f t="shared" si="38"/>
        <v>25.6</v>
      </c>
      <c r="Z22" s="127">
        <f t="shared" si="38"/>
        <v>23.3</v>
      </c>
      <c r="AA22" s="127">
        <f t="shared" si="5"/>
        <v>-2.3000000000000007</v>
      </c>
      <c r="AB22" s="44">
        <v>2</v>
      </c>
      <c r="AC22" s="44">
        <v>2</v>
      </c>
      <c r="AD22" s="44">
        <f t="shared" si="39"/>
        <v>0</v>
      </c>
      <c r="AF22" s="28">
        <v>14</v>
      </c>
      <c r="AG22" s="28" t="s">
        <v>13</v>
      </c>
      <c r="AH22" s="70" t="s">
        <v>34</v>
      </c>
      <c r="AI22" s="127">
        <f t="shared" si="40"/>
        <v>88.8</v>
      </c>
      <c r="AJ22" s="30"/>
      <c r="AK22" s="30">
        <v>88.8</v>
      </c>
      <c r="AL22" s="127">
        <f t="shared" si="41"/>
        <v>89.3</v>
      </c>
      <c r="AM22" s="30"/>
      <c r="AN22" s="30">
        <v>89.3</v>
      </c>
      <c r="AO22" s="451">
        <f t="shared" si="6"/>
        <v>2.2799999999999998</v>
      </c>
      <c r="AP22" s="451"/>
      <c r="AQ22" s="451">
        <f t="shared" si="6"/>
        <v>2.2799999999999998</v>
      </c>
      <c r="AR22" s="451">
        <f t="shared" si="6"/>
        <v>2.29</v>
      </c>
      <c r="AS22" s="451"/>
      <c r="AT22" s="451">
        <f t="shared" si="6"/>
        <v>2.29</v>
      </c>
      <c r="AU22" s="451">
        <f t="shared" si="42"/>
        <v>1.0000000000000231E-2</v>
      </c>
      <c r="AV22" s="451">
        <f t="shared" si="42"/>
        <v>0</v>
      </c>
      <c r="AW22" s="451">
        <f t="shared" si="42"/>
        <v>1.0000000000000231E-2</v>
      </c>
      <c r="AY22" s="28">
        <v>14</v>
      </c>
      <c r="AZ22" s="28" t="s">
        <v>13</v>
      </c>
      <c r="BA22" s="70" t="s">
        <v>34</v>
      </c>
      <c r="BB22" s="28">
        <v>346</v>
      </c>
      <c r="BC22" s="28">
        <v>351</v>
      </c>
      <c r="BD22" s="44">
        <f t="shared" si="43"/>
        <v>5</v>
      </c>
      <c r="BE22" s="44">
        <v>346</v>
      </c>
      <c r="BF22" s="44">
        <v>351</v>
      </c>
      <c r="BG22" s="44">
        <f t="shared" si="7"/>
        <v>5</v>
      </c>
      <c r="BH22" s="45">
        <f t="shared" si="8"/>
        <v>9</v>
      </c>
      <c r="BI22" s="45">
        <f t="shared" si="9"/>
        <v>9</v>
      </c>
      <c r="BJ22" s="44">
        <f t="shared" si="10"/>
        <v>0</v>
      </c>
      <c r="BK22" s="28">
        <v>4311</v>
      </c>
      <c r="BL22" s="28">
        <v>4312</v>
      </c>
      <c r="BM22" s="44">
        <f t="shared" si="44"/>
        <v>1</v>
      </c>
      <c r="BN22" s="44">
        <v>4311</v>
      </c>
      <c r="BO22" s="44">
        <v>4312</v>
      </c>
      <c r="BP22" s="44">
        <f t="shared" si="45"/>
        <v>1</v>
      </c>
      <c r="BQ22" s="45">
        <f t="shared" si="46"/>
        <v>12</v>
      </c>
      <c r="BR22" s="45">
        <f t="shared" si="46"/>
        <v>12</v>
      </c>
      <c r="BS22" s="45">
        <f t="shared" si="47"/>
        <v>0</v>
      </c>
      <c r="BT22" s="452">
        <v>10</v>
      </c>
      <c r="BU22" s="67">
        <v>171</v>
      </c>
      <c r="BV22" s="67">
        <v>168</v>
      </c>
      <c r="BW22" s="44">
        <f t="shared" si="11"/>
        <v>-3</v>
      </c>
      <c r="BX22" s="44">
        <v>171</v>
      </c>
      <c r="BY22" s="44">
        <v>168</v>
      </c>
      <c r="BZ22" s="44">
        <f t="shared" si="12"/>
        <v>-3</v>
      </c>
      <c r="CA22" s="67">
        <v>2142</v>
      </c>
      <c r="CB22" s="67">
        <v>2106</v>
      </c>
      <c r="CC22" s="44">
        <f t="shared" si="48"/>
        <v>-36</v>
      </c>
      <c r="CD22" s="44">
        <v>2142</v>
      </c>
      <c r="CE22" s="44">
        <v>2106</v>
      </c>
      <c r="CF22" s="44">
        <f t="shared" si="13"/>
        <v>-36</v>
      </c>
      <c r="CG22" s="28">
        <v>224</v>
      </c>
      <c r="CH22" s="28">
        <v>220</v>
      </c>
      <c r="CI22" s="44">
        <f t="shared" si="14"/>
        <v>-4</v>
      </c>
      <c r="CJ22" s="44">
        <v>224</v>
      </c>
      <c r="CK22" s="44">
        <v>220</v>
      </c>
      <c r="CL22" s="44">
        <f t="shared" si="15"/>
        <v>-4</v>
      </c>
      <c r="CM22" s="44">
        <v>108</v>
      </c>
      <c r="CN22" s="44">
        <v>94</v>
      </c>
      <c r="CO22" s="44">
        <f t="shared" si="16"/>
        <v>-14</v>
      </c>
      <c r="CP22" s="44">
        <v>108</v>
      </c>
      <c r="CQ22" s="44">
        <v>94</v>
      </c>
      <c r="CR22" s="44">
        <f t="shared" si="17"/>
        <v>-14</v>
      </c>
      <c r="CS22" s="28">
        <v>2627</v>
      </c>
      <c r="CT22" s="28">
        <v>2540</v>
      </c>
      <c r="CU22" s="44">
        <f t="shared" si="18"/>
        <v>-87</v>
      </c>
      <c r="CV22" s="44">
        <v>2627</v>
      </c>
      <c r="CW22" s="44">
        <v>2540</v>
      </c>
      <c r="CX22" s="44">
        <f t="shared" si="19"/>
        <v>-87</v>
      </c>
      <c r="CY22" s="67">
        <v>1366</v>
      </c>
      <c r="CZ22" s="67">
        <v>1183</v>
      </c>
      <c r="DA22" s="44">
        <f t="shared" si="20"/>
        <v>-183</v>
      </c>
      <c r="DB22" s="44">
        <v>1366</v>
      </c>
      <c r="DC22" s="44">
        <v>1183</v>
      </c>
      <c r="DD22" s="44">
        <f t="shared" si="21"/>
        <v>-183</v>
      </c>
      <c r="DF22" s="28">
        <v>14</v>
      </c>
      <c r="DG22" s="28" t="s">
        <v>13</v>
      </c>
      <c r="DH22" s="70" t="s">
        <v>34</v>
      </c>
      <c r="DI22" s="28">
        <v>3263</v>
      </c>
      <c r="DJ22" s="28">
        <v>3181</v>
      </c>
      <c r="DK22" s="44">
        <f t="shared" si="49"/>
        <v>-82</v>
      </c>
      <c r="DL22" s="67">
        <v>1655</v>
      </c>
      <c r="DM22" s="67">
        <v>1636</v>
      </c>
      <c r="DN22" s="44">
        <f t="shared" si="22"/>
        <v>-19</v>
      </c>
      <c r="DO22" s="44">
        <v>238825</v>
      </c>
      <c r="DP22" s="44">
        <v>199167</v>
      </c>
      <c r="DQ22" s="44">
        <f t="shared" si="50"/>
        <v>-39658</v>
      </c>
      <c r="DR22" s="67">
        <v>70505</v>
      </c>
      <c r="DS22" s="67">
        <v>70541</v>
      </c>
      <c r="DT22" s="44">
        <f t="shared" si="51"/>
        <v>36</v>
      </c>
      <c r="DU22" s="45">
        <f t="shared" si="23"/>
        <v>84</v>
      </c>
      <c r="DV22" s="45">
        <f t="shared" si="24"/>
        <v>82</v>
      </c>
      <c r="DW22" s="45">
        <f t="shared" si="52"/>
        <v>-2</v>
      </c>
      <c r="DX22" s="452">
        <v>19</v>
      </c>
      <c r="DY22" s="28">
        <v>130</v>
      </c>
      <c r="DZ22" s="28">
        <v>70</v>
      </c>
      <c r="EA22" s="44">
        <f t="shared" si="53"/>
        <v>-60</v>
      </c>
      <c r="EB22" s="67">
        <v>37</v>
      </c>
      <c r="EC22" s="67">
        <v>26</v>
      </c>
      <c r="ED22" s="44">
        <f t="shared" si="54"/>
        <v>-11</v>
      </c>
      <c r="EE22" s="127">
        <f t="shared" si="55"/>
        <v>4</v>
      </c>
      <c r="EF22" s="127">
        <f t="shared" si="55"/>
        <v>2.2000000000000002</v>
      </c>
      <c r="EG22" s="127">
        <f t="shared" si="56"/>
        <v>-1.7999999999999998</v>
      </c>
      <c r="EH22" s="28">
        <v>5286</v>
      </c>
      <c r="EI22" s="28">
        <v>3476</v>
      </c>
      <c r="EJ22" s="44">
        <f t="shared" si="25"/>
        <v>-1810</v>
      </c>
      <c r="EK22" s="67">
        <v>1713</v>
      </c>
      <c r="EL22" s="67">
        <v>1109</v>
      </c>
      <c r="EM22" s="44">
        <f t="shared" si="26"/>
        <v>-604</v>
      </c>
      <c r="EN22" s="45">
        <f t="shared" si="57"/>
        <v>41</v>
      </c>
      <c r="EO22" s="45">
        <f t="shared" si="57"/>
        <v>50</v>
      </c>
      <c r="EP22" s="45">
        <f t="shared" si="58"/>
        <v>9</v>
      </c>
      <c r="EQ22" s="452">
        <v>7</v>
      </c>
      <c r="ER22" s="24"/>
      <c r="ES22" s="28">
        <v>14</v>
      </c>
      <c r="ET22" s="28" t="s">
        <v>13</v>
      </c>
      <c r="EU22" s="70" t="s">
        <v>34</v>
      </c>
      <c r="EV22" s="67">
        <v>281</v>
      </c>
      <c r="EW22" s="67">
        <v>281</v>
      </c>
      <c r="EX22" s="44">
        <f t="shared" si="59"/>
        <v>0</v>
      </c>
      <c r="EY22" s="67">
        <v>242</v>
      </c>
      <c r="EZ22" s="67">
        <v>260</v>
      </c>
      <c r="FA22" s="44">
        <f t="shared" si="27"/>
        <v>18</v>
      </c>
      <c r="FB22" s="67">
        <v>163</v>
      </c>
      <c r="FC22" s="67">
        <v>171</v>
      </c>
      <c r="FD22" s="44">
        <f t="shared" si="28"/>
        <v>8</v>
      </c>
      <c r="FE22" s="67">
        <v>65</v>
      </c>
      <c r="FF22" s="67">
        <v>75</v>
      </c>
      <c r="FG22" s="44">
        <f t="shared" si="60"/>
        <v>10</v>
      </c>
      <c r="FH22" s="67">
        <v>75</v>
      </c>
      <c r="FI22" s="67">
        <v>77</v>
      </c>
      <c r="FJ22" s="44">
        <f t="shared" si="29"/>
        <v>2</v>
      </c>
      <c r="FK22" s="127">
        <f t="shared" si="61"/>
        <v>85.9</v>
      </c>
      <c r="FL22" s="127">
        <f t="shared" si="61"/>
        <v>88.9</v>
      </c>
      <c r="FM22" s="452">
        <v>5</v>
      </c>
      <c r="FN22" s="45">
        <f t="shared" si="30"/>
        <v>4</v>
      </c>
      <c r="FO22" s="45">
        <f t="shared" si="31"/>
        <v>4</v>
      </c>
      <c r="FP22" s="44">
        <f t="shared" si="32"/>
        <v>0</v>
      </c>
      <c r="FQ22" s="125"/>
      <c r="FR22" s="28">
        <v>14</v>
      </c>
      <c r="FS22" s="28" t="s">
        <v>13</v>
      </c>
      <c r="FT22" s="70" t="s">
        <v>34</v>
      </c>
      <c r="FU22" s="383">
        <f t="shared" si="62"/>
        <v>202030.3</v>
      </c>
      <c r="FV22" s="381">
        <f t="shared" si="33"/>
        <v>5180</v>
      </c>
      <c r="FW22" s="81">
        <v>122513.29999999999</v>
      </c>
      <c r="FX22" s="81">
        <v>76775.5</v>
      </c>
      <c r="FY22" s="81">
        <v>1985.8</v>
      </c>
      <c r="FZ22" s="81">
        <v>1427.3000000000002</v>
      </c>
      <c r="GA22" s="81">
        <v>755.7</v>
      </c>
      <c r="GB22" s="127">
        <f t="shared" si="63"/>
        <v>98.6</v>
      </c>
      <c r="GC22" s="270">
        <v>201307.09999999998</v>
      </c>
      <c r="GD22" s="81">
        <v>150826.09999999998</v>
      </c>
      <c r="GE22" s="81">
        <v>1104.5999999999999</v>
      </c>
      <c r="GF22" s="81">
        <v>4601.0000000000009</v>
      </c>
      <c r="GG22" s="81">
        <v>194.10000000000002</v>
      </c>
      <c r="GH22" s="81">
        <v>6815.3000000000011</v>
      </c>
    </row>
    <row r="23" spans="1:190" s="22" customFormat="1" x14ac:dyDescent="0.2">
      <c r="A23" s="28">
        <v>15</v>
      </c>
      <c r="B23" s="28" t="s">
        <v>14</v>
      </c>
      <c r="C23" s="70" t="s">
        <v>35</v>
      </c>
      <c r="D23" s="44">
        <f t="shared" si="34"/>
        <v>14</v>
      </c>
      <c r="E23" s="28"/>
      <c r="F23" s="28">
        <v>14</v>
      </c>
      <c r="G23" s="44">
        <f t="shared" si="0"/>
        <v>12</v>
      </c>
      <c r="H23" s="28"/>
      <c r="I23" s="28">
        <v>12</v>
      </c>
      <c r="J23" s="28">
        <v>1686</v>
      </c>
      <c r="K23" s="28">
        <v>1580</v>
      </c>
      <c r="L23" s="44">
        <f t="shared" si="35"/>
        <v>-106</v>
      </c>
      <c r="M23" s="45">
        <f t="shared" si="36"/>
        <v>120</v>
      </c>
      <c r="N23" s="45">
        <f t="shared" si="37"/>
        <v>132</v>
      </c>
      <c r="O23" s="44">
        <f t="shared" si="1"/>
        <v>12</v>
      </c>
      <c r="P23" s="28">
        <v>14</v>
      </c>
      <c r="Q23" s="28">
        <v>12</v>
      </c>
      <c r="R23" s="44">
        <f t="shared" si="2"/>
        <v>-2</v>
      </c>
      <c r="S23" s="28">
        <v>2</v>
      </c>
      <c r="T23" s="28">
        <v>1</v>
      </c>
      <c r="U23" s="44">
        <f t="shared" si="3"/>
        <v>-1</v>
      </c>
      <c r="V23" s="28"/>
      <c r="W23" s="28"/>
      <c r="X23" s="44">
        <f t="shared" si="4"/>
        <v>0</v>
      </c>
      <c r="Y23" s="127">
        <f t="shared" si="38"/>
        <v>14.3</v>
      </c>
      <c r="Z23" s="127">
        <f t="shared" si="38"/>
        <v>8.3000000000000007</v>
      </c>
      <c r="AA23" s="127">
        <f t="shared" si="5"/>
        <v>-6</v>
      </c>
      <c r="AB23" s="44"/>
      <c r="AC23" s="44"/>
      <c r="AD23" s="44">
        <f t="shared" si="39"/>
        <v>0</v>
      </c>
      <c r="AF23" s="28">
        <v>15</v>
      </c>
      <c r="AG23" s="28" t="s">
        <v>14</v>
      </c>
      <c r="AH23" s="70" t="s">
        <v>35</v>
      </c>
      <c r="AI23" s="127">
        <f t="shared" si="40"/>
        <v>11.7</v>
      </c>
      <c r="AJ23" s="30"/>
      <c r="AK23" s="30">
        <v>11.7</v>
      </c>
      <c r="AL23" s="127">
        <f t="shared" si="41"/>
        <v>11.6</v>
      </c>
      <c r="AM23" s="30"/>
      <c r="AN23" s="30">
        <v>11.6</v>
      </c>
      <c r="AO23" s="451">
        <f t="shared" si="6"/>
        <v>0.84</v>
      </c>
      <c r="AP23" s="451"/>
      <c r="AQ23" s="451">
        <f t="shared" si="6"/>
        <v>0.84</v>
      </c>
      <c r="AR23" s="451">
        <f t="shared" si="6"/>
        <v>0.97</v>
      </c>
      <c r="AS23" s="451"/>
      <c r="AT23" s="451">
        <f t="shared" si="6"/>
        <v>0.97</v>
      </c>
      <c r="AU23" s="451">
        <f t="shared" si="42"/>
        <v>0.13</v>
      </c>
      <c r="AV23" s="451">
        <f t="shared" si="42"/>
        <v>0</v>
      </c>
      <c r="AW23" s="451">
        <f t="shared" si="42"/>
        <v>0.13</v>
      </c>
      <c r="AY23" s="28">
        <v>15</v>
      </c>
      <c r="AZ23" s="28" t="s">
        <v>14</v>
      </c>
      <c r="BA23" s="70" t="s">
        <v>35</v>
      </c>
      <c r="BB23" s="28">
        <v>89</v>
      </c>
      <c r="BC23" s="28">
        <v>89</v>
      </c>
      <c r="BD23" s="44">
        <f t="shared" si="43"/>
        <v>0</v>
      </c>
      <c r="BE23" s="44">
        <v>89</v>
      </c>
      <c r="BF23" s="44">
        <v>89</v>
      </c>
      <c r="BG23" s="44">
        <f t="shared" si="7"/>
        <v>0</v>
      </c>
      <c r="BH23" s="45">
        <f t="shared" si="8"/>
        <v>6</v>
      </c>
      <c r="BI23" s="45">
        <f t="shared" si="9"/>
        <v>7</v>
      </c>
      <c r="BJ23" s="44">
        <f t="shared" si="10"/>
        <v>1</v>
      </c>
      <c r="BK23" s="28">
        <v>1175</v>
      </c>
      <c r="BL23" s="28">
        <v>1157</v>
      </c>
      <c r="BM23" s="44">
        <f t="shared" si="44"/>
        <v>-18</v>
      </c>
      <c r="BN23" s="44">
        <v>1175</v>
      </c>
      <c r="BO23" s="44">
        <v>1157</v>
      </c>
      <c r="BP23" s="44">
        <f t="shared" si="45"/>
        <v>-18</v>
      </c>
      <c r="BQ23" s="45">
        <f t="shared" si="46"/>
        <v>13</v>
      </c>
      <c r="BR23" s="45">
        <f t="shared" si="46"/>
        <v>13</v>
      </c>
      <c r="BS23" s="45">
        <f t="shared" si="47"/>
        <v>0</v>
      </c>
      <c r="BT23" s="452">
        <v>9</v>
      </c>
      <c r="BU23" s="67">
        <v>24</v>
      </c>
      <c r="BV23" s="67">
        <v>25</v>
      </c>
      <c r="BW23" s="44">
        <f t="shared" si="11"/>
        <v>1</v>
      </c>
      <c r="BX23" s="44">
        <v>24</v>
      </c>
      <c r="BY23" s="44">
        <v>25</v>
      </c>
      <c r="BZ23" s="44">
        <f t="shared" si="12"/>
        <v>1</v>
      </c>
      <c r="CA23" s="67">
        <v>349</v>
      </c>
      <c r="CB23" s="67">
        <v>345</v>
      </c>
      <c r="CC23" s="44">
        <f t="shared" si="48"/>
        <v>-4</v>
      </c>
      <c r="CD23" s="44">
        <v>349</v>
      </c>
      <c r="CE23" s="44">
        <v>345</v>
      </c>
      <c r="CF23" s="44">
        <f t="shared" si="13"/>
        <v>-4</v>
      </c>
      <c r="CG23" s="28">
        <v>53</v>
      </c>
      <c r="CH23" s="28">
        <v>70</v>
      </c>
      <c r="CI23" s="44">
        <f t="shared" si="14"/>
        <v>17</v>
      </c>
      <c r="CJ23" s="44">
        <v>53</v>
      </c>
      <c r="CK23" s="44">
        <v>70</v>
      </c>
      <c r="CL23" s="44">
        <f t="shared" si="15"/>
        <v>17</v>
      </c>
      <c r="CM23" s="44">
        <v>16</v>
      </c>
      <c r="CN23" s="44">
        <v>19</v>
      </c>
      <c r="CO23" s="44">
        <f t="shared" si="16"/>
        <v>3</v>
      </c>
      <c r="CP23" s="44">
        <v>16</v>
      </c>
      <c r="CQ23" s="44">
        <v>19</v>
      </c>
      <c r="CR23" s="44">
        <f t="shared" si="17"/>
        <v>3</v>
      </c>
      <c r="CS23" s="28">
        <v>700</v>
      </c>
      <c r="CT23" s="28">
        <v>903</v>
      </c>
      <c r="CU23" s="44">
        <f t="shared" si="18"/>
        <v>203</v>
      </c>
      <c r="CV23" s="44">
        <v>700</v>
      </c>
      <c r="CW23" s="44">
        <v>903</v>
      </c>
      <c r="CX23" s="44">
        <f t="shared" si="19"/>
        <v>203</v>
      </c>
      <c r="CY23" s="67">
        <v>209</v>
      </c>
      <c r="CZ23" s="67">
        <v>222</v>
      </c>
      <c r="DA23" s="44">
        <f t="shared" si="20"/>
        <v>13</v>
      </c>
      <c r="DB23" s="44">
        <v>209</v>
      </c>
      <c r="DC23" s="44">
        <v>222</v>
      </c>
      <c r="DD23" s="44">
        <f t="shared" si="21"/>
        <v>13</v>
      </c>
      <c r="DF23" s="28">
        <v>15</v>
      </c>
      <c r="DG23" s="28" t="s">
        <v>14</v>
      </c>
      <c r="DH23" s="70" t="s">
        <v>35</v>
      </c>
      <c r="DI23" s="28">
        <v>1510</v>
      </c>
      <c r="DJ23" s="28">
        <v>1478</v>
      </c>
      <c r="DK23" s="44">
        <f t="shared" si="49"/>
        <v>-32</v>
      </c>
      <c r="DL23" s="67">
        <v>290</v>
      </c>
      <c r="DM23" s="67">
        <v>317</v>
      </c>
      <c r="DN23" s="44">
        <f t="shared" si="22"/>
        <v>27</v>
      </c>
      <c r="DO23" s="44">
        <v>120331</v>
      </c>
      <c r="DP23" s="44">
        <v>97748</v>
      </c>
      <c r="DQ23" s="44">
        <f t="shared" si="50"/>
        <v>-22583</v>
      </c>
      <c r="DR23" s="67">
        <v>11078</v>
      </c>
      <c r="DS23" s="67">
        <v>12356</v>
      </c>
      <c r="DT23" s="44">
        <f t="shared" si="51"/>
        <v>1278</v>
      </c>
      <c r="DU23" s="45">
        <f t="shared" si="23"/>
        <v>108</v>
      </c>
      <c r="DV23" s="45">
        <f t="shared" si="24"/>
        <v>123</v>
      </c>
      <c r="DW23" s="45">
        <f t="shared" si="52"/>
        <v>15</v>
      </c>
      <c r="DX23" s="452">
        <v>14</v>
      </c>
      <c r="DY23" s="28">
        <v>383</v>
      </c>
      <c r="DZ23" s="28">
        <v>393</v>
      </c>
      <c r="EA23" s="44">
        <f t="shared" si="53"/>
        <v>10</v>
      </c>
      <c r="EB23" s="67">
        <v>75</v>
      </c>
      <c r="EC23" s="67">
        <v>67</v>
      </c>
      <c r="ED23" s="44">
        <f t="shared" si="54"/>
        <v>-8</v>
      </c>
      <c r="EE23" s="127">
        <f t="shared" si="55"/>
        <v>25.4</v>
      </c>
      <c r="EF23" s="127">
        <f t="shared" si="55"/>
        <v>26.6</v>
      </c>
      <c r="EG23" s="127">
        <f t="shared" si="56"/>
        <v>1.2000000000000028</v>
      </c>
      <c r="EH23" s="28">
        <v>33364</v>
      </c>
      <c r="EI23" s="28">
        <v>26561</v>
      </c>
      <c r="EJ23" s="44">
        <f t="shared" si="25"/>
        <v>-6803</v>
      </c>
      <c r="EK23" s="67">
        <v>2954</v>
      </c>
      <c r="EL23" s="67">
        <v>2609</v>
      </c>
      <c r="EM23" s="44">
        <f t="shared" si="26"/>
        <v>-345</v>
      </c>
      <c r="EN23" s="45">
        <f t="shared" si="57"/>
        <v>87</v>
      </c>
      <c r="EO23" s="45">
        <f t="shared" si="57"/>
        <v>68</v>
      </c>
      <c r="EP23" s="45">
        <f t="shared" si="58"/>
        <v>-19</v>
      </c>
      <c r="EQ23" s="452">
        <v>5</v>
      </c>
      <c r="ER23" s="24"/>
      <c r="ES23" s="28">
        <v>15</v>
      </c>
      <c r="ET23" s="28" t="s">
        <v>14</v>
      </c>
      <c r="EU23" s="70" t="s">
        <v>35</v>
      </c>
      <c r="EV23" s="67">
        <v>62</v>
      </c>
      <c r="EW23" s="67">
        <v>62</v>
      </c>
      <c r="EX23" s="44">
        <f t="shared" si="59"/>
        <v>0</v>
      </c>
      <c r="EY23" s="67">
        <v>55</v>
      </c>
      <c r="EZ23" s="67">
        <v>53</v>
      </c>
      <c r="FA23" s="44">
        <f t="shared" si="27"/>
        <v>-2</v>
      </c>
      <c r="FB23" s="67">
        <v>32</v>
      </c>
      <c r="FC23" s="67">
        <v>31</v>
      </c>
      <c r="FD23" s="44">
        <f t="shared" si="28"/>
        <v>-1</v>
      </c>
      <c r="FE23" s="67">
        <v>6</v>
      </c>
      <c r="FF23" s="67">
        <v>6</v>
      </c>
      <c r="FG23" s="44">
        <f t="shared" si="60"/>
        <v>0</v>
      </c>
      <c r="FH23" s="67">
        <v>17</v>
      </c>
      <c r="FI23" s="67">
        <v>19</v>
      </c>
      <c r="FJ23" s="44">
        <f t="shared" si="29"/>
        <v>2</v>
      </c>
      <c r="FK23" s="127">
        <f t="shared" si="61"/>
        <v>71.900000000000006</v>
      </c>
      <c r="FL23" s="127">
        <f t="shared" si="61"/>
        <v>80.599999999999994</v>
      </c>
      <c r="FM23" s="452">
        <v>7</v>
      </c>
      <c r="FN23" s="45">
        <f t="shared" si="30"/>
        <v>2</v>
      </c>
      <c r="FO23" s="45">
        <f t="shared" si="31"/>
        <v>3</v>
      </c>
      <c r="FP23" s="44">
        <f t="shared" si="32"/>
        <v>1</v>
      </c>
      <c r="FQ23" s="125"/>
      <c r="FR23" s="28">
        <v>15</v>
      </c>
      <c r="FS23" s="28" t="s">
        <v>14</v>
      </c>
      <c r="FT23" s="70" t="s">
        <v>35</v>
      </c>
      <c r="FU23" s="383">
        <f t="shared" si="62"/>
        <v>56837.1</v>
      </c>
      <c r="FV23" s="381">
        <f t="shared" si="33"/>
        <v>4736</v>
      </c>
      <c r="FW23" s="81">
        <v>30111.200000000001</v>
      </c>
      <c r="FX23" s="81">
        <v>26150.799999999999</v>
      </c>
      <c r="FY23" s="81">
        <v>550.1</v>
      </c>
      <c r="FZ23" s="81"/>
      <c r="GA23" s="81">
        <v>25</v>
      </c>
      <c r="GB23" s="127">
        <f t="shared" si="63"/>
        <v>99</v>
      </c>
      <c r="GC23" s="270">
        <v>56077.7</v>
      </c>
      <c r="GD23" s="81">
        <v>45177</v>
      </c>
      <c r="GE23" s="81"/>
      <c r="GF23" s="81">
        <v>684.6</v>
      </c>
      <c r="GG23" s="81"/>
      <c r="GH23" s="81">
        <v>129.19999999999999</v>
      </c>
    </row>
    <row r="24" spans="1:190" s="22" customFormat="1" x14ac:dyDescent="0.2">
      <c r="A24" s="28">
        <v>16</v>
      </c>
      <c r="B24" s="28" t="s">
        <v>15</v>
      </c>
      <c r="C24" s="70" t="s">
        <v>36</v>
      </c>
      <c r="D24" s="44">
        <f t="shared" si="34"/>
        <v>12</v>
      </c>
      <c r="E24" s="28"/>
      <c r="F24" s="28">
        <v>12</v>
      </c>
      <c r="G24" s="44">
        <f t="shared" si="0"/>
        <v>12</v>
      </c>
      <c r="H24" s="28"/>
      <c r="I24" s="28">
        <v>12</v>
      </c>
      <c r="J24" s="28">
        <v>1062</v>
      </c>
      <c r="K24" s="28">
        <v>1062</v>
      </c>
      <c r="L24" s="44">
        <f t="shared" si="35"/>
        <v>0</v>
      </c>
      <c r="M24" s="45">
        <f t="shared" si="36"/>
        <v>89</v>
      </c>
      <c r="N24" s="45">
        <f t="shared" si="37"/>
        <v>89</v>
      </c>
      <c r="O24" s="44">
        <f t="shared" si="1"/>
        <v>0</v>
      </c>
      <c r="P24" s="28">
        <v>12</v>
      </c>
      <c r="Q24" s="28">
        <v>12</v>
      </c>
      <c r="R24" s="44">
        <f t="shared" si="2"/>
        <v>0</v>
      </c>
      <c r="S24" s="28">
        <v>7</v>
      </c>
      <c r="T24" s="28"/>
      <c r="U24" s="44">
        <f t="shared" si="3"/>
        <v>-7</v>
      </c>
      <c r="V24" s="28"/>
      <c r="W24" s="28"/>
      <c r="X24" s="44">
        <f t="shared" si="4"/>
        <v>0</v>
      </c>
      <c r="Y24" s="127">
        <f t="shared" si="38"/>
        <v>58.3</v>
      </c>
      <c r="Z24" s="127">
        <f t="shared" si="38"/>
        <v>0</v>
      </c>
      <c r="AA24" s="127">
        <f t="shared" si="5"/>
        <v>-58.3</v>
      </c>
      <c r="AB24" s="44"/>
      <c r="AC24" s="44"/>
      <c r="AD24" s="44">
        <f t="shared" si="39"/>
        <v>0</v>
      </c>
      <c r="AF24" s="28">
        <v>16</v>
      </c>
      <c r="AG24" s="28" t="s">
        <v>15</v>
      </c>
      <c r="AH24" s="70" t="s">
        <v>36</v>
      </c>
      <c r="AI24" s="127">
        <f t="shared" si="40"/>
        <v>19.899999999999999</v>
      </c>
      <c r="AJ24" s="30"/>
      <c r="AK24" s="30">
        <v>19.899999999999999</v>
      </c>
      <c r="AL24" s="127">
        <f t="shared" si="41"/>
        <v>19.600000000000001</v>
      </c>
      <c r="AM24" s="30"/>
      <c r="AN24" s="30">
        <v>19.600000000000001</v>
      </c>
      <c r="AO24" s="451">
        <f t="shared" si="6"/>
        <v>1.66</v>
      </c>
      <c r="AP24" s="451"/>
      <c r="AQ24" s="451">
        <f t="shared" si="6"/>
        <v>1.66</v>
      </c>
      <c r="AR24" s="451">
        <f t="shared" si="6"/>
        <v>1.63</v>
      </c>
      <c r="AS24" s="451"/>
      <c r="AT24" s="451">
        <f t="shared" si="6"/>
        <v>1.63</v>
      </c>
      <c r="AU24" s="451">
        <f t="shared" si="42"/>
        <v>-3.0000000000000027E-2</v>
      </c>
      <c r="AV24" s="451">
        <f t="shared" si="42"/>
        <v>0</v>
      </c>
      <c r="AW24" s="451">
        <f t="shared" si="42"/>
        <v>-3.0000000000000027E-2</v>
      </c>
      <c r="AY24" s="28">
        <v>16</v>
      </c>
      <c r="AZ24" s="28" t="s">
        <v>15</v>
      </c>
      <c r="BA24" s="70" t="s">
        <v>36</v>
      </c>
      <c r="BB24" s="28">
        <v>47</v>
      </c>
      <c r="BC24" s="28">
        <v>43</v>
      </c>
      <c r="BD24" s="44">
        <f t="shared" si="43"/>
        <v>-4</v>
      </c>
      <c r="BE24" s="44">
        <v>47</v>
      </c>
      <c r="BF24" s="44">
        <v>43</v>
      </c>
      <c r="BG24" s="44">
        <f t="shared" si="7"/>
        <v>-4</v>
      </c>
      <c r="BH24" s="45">
        <f t="shared" si="8"/>
        <v>4</v>
      </c>
      <c r="BI24" s="45">
        <f t="shared" si="9"/>
        <v>4</v>
      </c>
      <c r="BJ24" s="44">
        <f t="shared" si="10"/>
        <v>0</v>
      </c>
      <c r="BK24" s="28">
        <v>640</v>
      </c>
      <c r="BL24" s="28">
        <v>588</v>
      </c>
      <c r="BM24" s="44">
        <f t="shared" si="44"/>
        <v>-52</v>
      </c>
      <c r="BN24" s="44">
        <v>640</v>
      </c>
      <c r="BO24" s="44">
        <v>588</v>
      </c>
      <c r="BP24" s="44">
        <f t="shared" si="45"/>
        <v>-52</v>
      </c>
      <c r="BQ24" s="45">
        <f t="shared" si="46"/>
        <v>14</v>
      </c>
      <c r="BR24" s="45">
        <f t="shared" si="46"/>
        <v>14</v>
      </c>
      <c r="BS24" s="45">
        <f t="shared" si="47"/>
        <v>0</v>
      </c>
      <c r="BT24" s="452">
        <v>8</v>
      </c>
      <c r="BU24" s="67">
        <v>27</v>
      </c>
      <c r="BV24" s="67">
        <v>24</v>
      </c>
      <c r="BW24" s="44">
        <f t="shared" si="11"/>
        <v>-3</v>
      </c>
      <c r="BX24" s="44">
        <v>27</v>
      </c>
      <c r="BY24" s="44">
        <v>24</v>
      </c>
      <c r="BZ24" s="44">
        <f t="shared" si="12"/>
        <v>-3</v>
      </c>
      <c r="CA24" s="67">
        <v>381</v>
      </c>
      <c r="CB24" s="67">
        <v>338</v>
      </c>
      <c r="CC24" s="44">
        <f t="shared" si="48"/>
        <v>-43</v>
      </c>
      <c r="CD24" s="44">
        <v>381</v>
      </c>
      <c r="CE24" s="44">
        <v>338</v>
      </c>
      <c r="CF24" s="44">
        <f t="shared" si="13"/>
        <v>-43</v>
      </c>
      <c r="CG24" s="28">
        <v>23</v>
      </c>
      <c r="CH24" s="28">
        <v>20</v>
      </c>
      <c r="CI24" s="44">
        <f t="shared" si="14"/>
        <v>-3</v>
      </c>
      <c r="CJ24" s="44">
        <v>23</v>
      </c>
      <c r="CK24" s="44">
        <v>20</v>
      </c>
      <c r="CL24" s="44">
        <f t="shared" si="15"/>
        <v>-3</v>
      </c>
      <c r="CM24" s="44">
        <v>11</v>
      </c>
      <c r="CN24" s="44">
        <v>8</v>
      </c>
      <c r="CO24" s="44">
        <f t="shared" si="16"/>
        <v>-3</v>
      </c>
      <c r="CP24" s="44">
        <v>11</v>
      </c>
      <c r="CQ24" s="44">
        <v>8</v>
      </c>
      <c r="CR24" s="44">
        <f t="shared" si="17"/>
        <v>-3</v>
      </c>
      <c r="CS24" s="28">
        <v>311</v>
      </c>
      <c r="CT24" s="28">
        <v>269</v>
      </c>
      <c r="CU24" s="44">
        <f t="shared" si="18"/>
        <v>-42</v>
      </c>
      <c r="CV24" s="44">
        <v>311</v>
      </c>
      <c r="CW24" s="44">
        <v>269</v>
      </c>
      <c r="CX24" s="44">
        <f t="shared" si="19"/>
        <v>-42</v>
      </c>
      <c r="CY24" s="67">
        <v>164</v>
      </c>
      <c r="CZ24" s="67">
        <v>119</v>
      </c>
      <c r="DA24" s="44">
        <f t="shared" si="20"/>
        <v>-45</v>
      </c>
      <c r="DB24" s="44">
        <v>164</v>
      </c>
      <c r="DC24" s="44">
        <v>119</v>
      </c>
      <c r="DD24" s="44">
        <f t="shared" si="21"/>
        <v>-45</v>
      </c>
      <c r="DF24" s="28">
        <v>16</v>
      </c>
      <c r="DG24" s="28" t="s">
        <v>15</v>
      </c>
      <c r="DH24" s="70" t="s">
        <v>36</v>
      </c>
      <c r="DI24" s="28">
        <v>1751</v>
      </c>
      <c r="DJ24" s="28">
        <v>1765</v>
      </c>
      <c r="DK24" s="44">
        <f t="shared" si="49"/>
        <v>14</v>
      </c>
      <c r="DL24" s="67">
        <v>1007</v>
      </c>
      <c r="DM24" s="67">
        <v>998</v>
      </c>
      <c r="DN24" s="44">
        <f t="shared" si="22"/>
        <v>-9</v>
      </c>
      <c r="DO24" s="44">
        <v>77200</v>
      </c>
      <c r="DP24" s="44">
        <v>79473</v>
      </c>
      <c r="DQ24" s="44">
        <f t="shared" si="50"/>
        <v>2273</v>
      </c>
      <c r="DR24" s="67">
        <v>24494</v>
      </c>
      <c r="DS24" s="67">
        <v>23922</v>
      </c>
      <c r="DT24" s="44">
        <f t="shared" si="51"/>
        <v>-572</v>
      </c>
      <c r="DU24" s="45">
        <f t="shared" si="23"/>
        <v>146</v>
      </c>
      <c r="DV24" s="45">
        <f t="shared" si="24"/>
        <v>147</v>
      </c>
      <c r="DW24" s="45">
        <f t="shared" si="52"/>
        <v>1</v>
      </c>
      <c r="DX24" s="452">
        <v>10</v>
      </c>
      <c r="DY24" s="28">
        <v>452</v>
      </c>
      <c r="DZ24" s="28">
        <v>294</v>
      </c>
      <c r="EA24" s="44">
        <f t="shared" si="53"/>
        <v>-158</v>
      </c>
      <c r="EB24" s="67">
        <v>213</v>
      </c>
      <c r="EC24" s="67">
        <v>133</v>
      </c>
      <c r="ED24" s="44">
        <f t="shared" si="54"/>
        <v>-80</v>
      </c>
      <c r="EE24" s="127">
        <f t="shared" si="55"/>
        <v>25.8</v>
      </c>
      <c r="EF24" s="127">
        <f t="shared" si="55"/>
        <v>16.7</v>
      </c>
      <c r="EG24" s="127">
        <f t="shared" si="56"/>
        <v>-9.1000000000000014</v>
      </c>
      <c r="EH24" s="28">
        <v>8163</v>
      </c>
      <c r="EI24" s="28">
        <v>5527</v>
      </c>
      <c r="EJ24" s="44">
        <f t="shared" si="25"/>
        <v>-2636</v>
      </c>
      <c r="EK24" s="67">
        <v>3727</v>
      </c>
      <c r="EL24" s="67">
        <v>2163</v>
      </c>
      <c r="EM24" s="44">
        <f t="shared" si="26"/>
        <v>-1564</v>
      </c>
      <c r="EN24" s="45">
        <f t="shared" si="57"/>
        <v>18</v>
      </c>
      <c r="EO24" s="45">
        <f t="shared" si="57"/>
        <v>19</v>
      </c>
      <c r="EP24" s="45">
        <f t="shared" si="58"/>
        <v>1</v>
      </c>
      <c r="EQ24" s="452">
        <v>16</v>
      </c>
      <c r="ER24" s="24"/>
      <c r="ES24" s="28">
        <v>16</v>
      </c>
      <c r="ET24" s="28" t="s">
        <v>15</v>
      </c>
      <c r="EU24" s="70" t="s">
        <v>36</v>
      </c>
      <c r="EV24" s="67">
        <v>46</v>
      </c>
      <c r="EW24" s="67">
        <v>45</v>
      </c>
      <c r="EX24" s="44">
        <f t="shared" si="59"/>
        <v>-1</v>
      </c>
      <c r="EY24" s="67">
        <v>46</v>
      </c>
      <c r="EZ24" s="67">
        <v>45</v>
      </c>
      <c r="FA24" s="44">
        <f t="shared" si="27"/>
        <v>-1</v>
      </c>
      <c r="FB24" s="67">
        <v>29</v>
      </c>
      <c r="FC24" s="67">
        <v>29</v>
      </c>
      <c r="FD24" s="44">
        <f t="shared" si="28"/>
        <v>0</v>
      </c>
      <c r="FE24" s="67">
        <v>3</v>
      </c>
      <c r="FF24" s="67">
        <v>3</v>
      </c>
      <c r="FG24" s="44">
        <f t="shared" si="60"/>
        <v>0</v>
      </c>
      <c r="FH24" s="67">
        <v>20</v>
      </c>
      <c r="FI24" s="67">
        <v>20</v>
      </c>
      <c r="FJ24" s="44">
        <f t="shared" si="29"/>
        <v>0</v>
      </c>
      <c r="FK24" s="127">
        <f t="shared" si="61"/>
        <v>79.3</v>
      </c>
      <c r="FL24" s="127">
        <f t="shared" si="61"/>
        <v>79.3</v>
      </c>
      <c r="FM24" s="452">
        <v>8</v>
      </c>
      <c r="FN24" s="45">
        <f t="shared" si="30"/>
        <v>2</v>
      </c>
      <c r="FO24" s="45">
        <f t="shared" si="31"/>
        <v>2</v>
      </c>
      <c r="FP24" s="44">
        <f t="shared" si="32"/>
        <v>0</v>
      </c>
      <c r="FQ24" s="125"/>
      <c r="FR24" s="28">
        <v>16</v>
      </c>
      <c r="FS24" s="28" t="s">
        <v>15</v>
      </c>
      <c r="FT24" s="70" t="s">
        <v>36</v>
      </c>
      <c r="FU24" s="383">
        <f t="shared" si="62"/>
        <v>40176</v>
      </c>
      <c r="FV24" s="381">
        <f t="shared" si="33"/>
        <v>3348</v>
      </c>
      <c r="FW24" s="81">
        <v>18829.900000000001</v>
      </c>
      <c r="FX24" s="81">
        <v>20511.5</v>
      </c>
      <c r="FY24" s="81">
        <v>834.6</v>
      </c>
      <c r="FZ24" s="81"/>
      <c r="GA24" s="81"/>
      <c r="GB24" s="127">
        <f t="shared" si="63"/>
        <v>97.9</v>
      </c>
      <c r="GC24" s="270">
        <v>39406.9</v>
      </c>
      <c r="GD24" s="81">
        <v>35108.800000000003</v>
      </c>
      <c r="GE24" s="81"/>
      <c r="GF24" s="81"/>
      <c r="GG24" s="81"/>
      <c r="GH24" s="81"/>
    </row>
    <row r="25" spans="1:190" s="22" customFormat="1" x14ac:dyDescent="0.2">
      <c r="A25" s="28">
        <v>17</v>
      </c>
      <c r="B25" s="28" t="s">
        <v>17</v>
      </c>
      <c r="C25" s="70" t="s">
        <v>37</v>
      </c>
      <c r="D25" s="44">
        <f t="shared" si="34"/>
        <v>2</v>
      </c>
      <c r="E25" s="28">
        <v>1</v>
      </c>
      <c r="F25" s="66">
        <v>1</v>
      </c>
      <c r="G25" s="44">
        <f t="shared" si="0"/>
        <v>2</v>
      </c>
      <c r="H25" s="28">
        <v>1</v>
      </c>
      <c r="I25" s="66">
        <v>1</v>
      </c>
      <c r="J25" s="28">
        <v>162</v>
      </c>
      <c r="K25" s="28">
        <v>162</v>
      </c>
      <c r="L25" s="44">
        <f t="shared" si="35"/>
        <v>0</v>
      </c>
      <c r="M25" s="45">
        <f t="shared" si="36"/>
        <v>81</v>
      </c>
      <c r="N25" s="45">
        <f t="shared" si="37"/>
        <v>81</v>
      </c>
      <c r="O25" s="44">
        <f t="shared" si="1"/>
        <v>0</v>
      </c>
      <c r="P25" s="28">
        <v>2</v>
      </c>
      <c r="Q25" s="28">
        <v>2</v>
      </c>
      <c r="R25" s="44">
        <f t="shared" si="2"/>
        <v>0</v>
      </c>
      <c r="S25" s="28">
        <v>2</v>
      </c>
      <c r="T25" s="28">
        <v>2</v>
      </c>
      <c r="U25" s="44">
        <f t="shared" si="3"/>
        <v>0</v>
      </c>
      <c r="V25" s="28"/>
      <c r="W25" s="28"/>
      <c r="X25" s="44">
        <f t="shared" si="4"/>
        <v>0</v>
      </c>
      <c r="Y25" s="127">
        <f t="shared" si="38"/>
        <v>100</v>
      </c>
      <c r="Z25" s="127">
        <f t="shared" si="38"/>
        <v>100</v>
      </c>
      <c r="AA25" s="127">
        <f t="shared" si="5"/>
        <v>0</v>
      </c>
      <c r="AB25" s="44"/>
      <c r="AC25" s="44"/>
      <c r="AD25" s="44">
        <f t="shared" si="39"/>
        <v>0</v>
      </c>
      <c r="AF25" s="28">
        <v>17</v>
      </c>
      <c r="AG25" s="28" t="s">
        <v>17</v>
      </c>
      <c r="AH25" s="70" t="s">
        <v>37</v>
      </c>
      <c r="AI25" s="127">
        <f t="shared" si="40"/>
        <v>2.6</v>
      </c>
      <c r="AJ25" s="30">
        <v>1.8</v>
      </c>
      <c r="AK25" s="30">
        <v>0.8</v>
      </c>
      <c r="AL25" s="127">
        <f t="shared" si="41"/>
        <v>2.6</v>
      </c>
      <c r="AM25" s="30">
        <v>1.8</v>
      </c>
      <c r="AN25" s="30">
        <v>0.8</v>
      </c>
      <c r="AO25" s="451">
        <f t="shared" si="6"/>
        <v>1.3</v>
      </c>
      <c r="AP25" s="451">
        <f t="shared" si="6"/>
        <v>1.8</v>
      </c>
      <c r="AQ25" s="451">
        <f t="shared" si="6"/>
        <v>0.8</v>
      </c>
      <c r="AR25" s="451">
        <f t="shared" si="6"/>
        <v>1.3</v>
      </c>
      <c r="AS25" s="451">
        <f t="shared" si="6"/>
        <v>1.8</v>
      </c>
      <c r="AT25" s="451">
        <f t="shared" si="6"/>
        <v>0.8</v>
      </c>
      <c r="AU25" s="451">
        <f t="shared" si="42"/>
        <v>0</v>
      </c>
      <c r="AV25" s="451">
        <f t="shared" si="42"/>
        <v>0</v>
      </c>
      <c r="AW25" s="451">
        <f t="shared" si="42"/>
        <v>0</v>
      </c>
      <c r="AY25" s="28">
        <v>17</v>
      </c>
      <c r="AZ25" s="28" t="s">
        <v>17</v>
      </c>
      <c r="BA25" s="70" t="s">
        <v>37</v>
      </c>
      <c r="BB25" s="28">
        <v>8</v>
      </c>
      <c r="BC25" s="28">
        <v>8</v>
      </c>
      <c r="BD25" s="44">
        <f t="shared" si="43"/>
        <v>0</v>
      </c>
      <c r="BE25" s="44">
        <v>4</v>
      </c>
      <c r="BF25" s="44">
        <v>4</v>
      </c>
      <c r="BG25" s="44">
        <f t="shared" si="7"/>
        <v>0</v>
      </c>
      <c r="BH25" s="45">
        <f t="shared" si="8"/>
        <v>4</v>
      </c>
      <c r="BI25" s="45">
        <f t="shared" si="9"/>
        <v>4</v>
      </c>
      <c r="BJ25" s="44">
        <f t="shared" si="10"/>
        <v>0</v>
      </c>
      <c r="BK25" s="28">
        <v>95</v>
      </c>
      <c r="BL25" s="28">
        <v>101</v>
      </c>
      <c r="BM25" s="44">
        <f t="shared" si="44"/>
        <v>6</v>
      </c>
      <c r="BN25" s="44">
        <v>47</v>
      </c>
      <c r="BO25" s="44">
        <v>50</v>
      </c>
      <c r="BP25" s="44">
        <f t="shared" si="45"/>
        <v>3</v>
      </c>
      <c r="BQ25" s="45">
        <f t="shared" si="46"/>
        <v>12</v>
      </c>
      <c r="BR25" s="45">
        <f t="shared" si="46"/>
        <v>13</v>
      </c>
      <c r="BS25" s="45">
        <f t="shared" si="47"/>
        <v>1</v>
      </c>
      <c r="BT25" s="452">
        <v>9</v>
      </c>
      <c r="BU25" s="67">
        <v>2</v>
      </c>
      <c r="BV25" s="67">
        <v>2</v>
      </c>
      <c r="BW25" s="44">
        <f t="shared" si="11"/>
        <v>0</v>
      </c>
      <c r="BX25" s="44">
        <v>1</v>
      </c>
      <c r="BY25" s="44">
        <v>1</v>
      </c>
      <c r="BZ25" s="44">
        <f t="shared" si="12"/>
        <v>0</v>
      </c>
      <c r="CA25" s="67">
        <v>35</v>
      </c>
      <c r="CB25" s="67">
        <v>41</v>
      </c>
      <c r="CC25" s="44">
        <f t="shared" si="48"/>
        <v>6</v>
      </c>
      <c r="CD25" s="44">
        <v>12</v>
      </c>
      <c r="CE25" s="44">
        <v>15</v>
      </c>
      <c r="CF25" s="44">
        <f t="shared" si="13"/>
        <v>3</v>
      </c>
      <c r="CG25" s="28">
        <v>6</v>
      </c>
      <c r="CH25" s="28">
        <v>6</v>
      </c>
      <c r="CI25" s="44">
        <f t="shared" si="14"/>
        <v>0</v>
      </c>
      <c r="CJ25" s="44">
        <v>3</v>
      </c>
      <c r="CK25" s="44">
        <v>3</v>
      </c>
      <c r="CL25" s="44">
        <f t="shared" si="15"/>
        <v>0</v>
      </c>
      <c r="CM25" s="44">
        <v>2</v>
      </c>
      <c r="CN25" s="44">
        <v>2</v>
      </c>
      <c r="CO25" s="44">
        <f t="shared" si="16"/>
        <v>0</v>
      </c>
      <c r="CP25" s="44">
        <v>1</v>
      </c>
      <c r="CQ25" s="44">
        <v>1</v>
      </c>
      <c r="CR25" s="44">
        <f t="shared" si="17"/>
        <v>0</v>
      </c>
      <c r="CS25" s="28">
        <v>72</v>
      </c>
      <c r="CT25" s="28">
        <v>78</v>
      </c>
      <c r="CU25" s="44">
        <f t="shared" si="18"/>
        <v>6</v>
      </c>
      <c r="CV25" s="44">
        <v>35</v>
      </c>
      <c r="CW25" s="44">
        <v>38</v>
      </c>
      <c r="CX25" s="44">
        <f t="shared" si="19"/>
        <v>3</v>
      </c>
      <c r="CY25" s="67">
        <v>35</v>
      </c>
      <c r="CZ25" s="67">
        <v>35</v>
      </c>
      <c r="DA25" s="44">
        <f t="shared" si="20"/>
        <v>0</v>
      </c>
      <c r="DB25" s="44">
        <v>12</v>
      </c>
      <c r="DC25" s="44">
        <v>12</v>
      </c>
      <c r="DD25" s="44">
        <f t="shared" si="21"/>
        <v>0</v>
      </c>
      <c r="DF25" s="28">
        <v>17</v>
      </c>
      <c r="DG25" s="28" t="s">
        <v>17</v>
      </c>
      <c r="DH25" s="70" t="s">
        <v>37</v>
      </c>
      <c r="DI25" s="28">
        <v>234</v>
      </c>
      <c r="DJ25" s="28">
        <v>251</v>
      </c>
      <c r="DK25" s="44">
        <f t="shared" si="49"/>
        <v>17</v>
      </c>
      <c r="DL25" s="67">
        <v>119</v>
      </c>
      <c r="DM25" s="67">
        <v>130</v>
      </c>
      <c r="DN25" s="44">
        <f t="shared" si="22"/>
        <v>11</v>
      </c>
      <c r="DO25" s="44">
        <v>13743</v>
      </c>
      <c r="DP25" s="44">
        <v>19002</v>
      </c>
      <c r="DQ25" s="44">
        <f t="shared" si="50"/>
        <v>5259</v>
      </c>
      <c r="DR25" s="44">
        <v>4695</v>
      </c>
      <c r="DS25" s="44">
        <v>3976</v>
      </c>
      <c r="DT25" s="44">
        <f t="shared" si="51"/>
        <v>-719</v>
      </c>
      <c r="DU25" s="45">
        <f t="shared" si="23"/>
        <v>117</v>
      </c>
      <c r="DV25" s="45">
        <f t="shared" si="24"/>
        <v>126</v>
      </c>
      <c r="DW25" s="45">
        <f t="shared" si="52"/>
        <v>9</v>
      </c>
      <c r="DX25" s="452">
        <v>13</v>
      </c>
      <c r="DY25" s="28">
        <v>42</v>
      </c>
      <c r="DZ25" s="28">
        <v>30</v>
      </c>
      <c r="EA25" s="44">
        <f t="shared" si="53"/>
        <v>-12</v>
      </c>
      <c r="EB25" s="67">
        <v>11</v>
      </c>
      <c r="EC25" s="67">
        <v>14</v>
      </c>
      <c r="ED25" s="44">
        <f t="shared" si="54"/>
        <v>3</v>
      </c>
      <c r="EE25" s="127">
        <f t="shared" si="55"/>
        <v>17.899999999999999</v>
      </c>
      <c r="EF25" s="127">
        <f t="shared" si="55"/>
        <v>12</v>
      </c>
      <c r="EG25" s="127">
        <f t="shared" si="56"/>
        <v>-5.8999999999999986</v>
      </c>
      <c r="EH25" s="28">
        <v>1572</v>
      </c>
      <c r="EI25" s="28">
        <v>1294</v>
      </c>
      <c r="EJ25" s="44">
        <f t="shared" si="25"/>
        <v>-278</v>
      </c>
      <c r="EK25" s="67">
        <v>407</v>
      </c>
      <c r="EL25" s="67">
        <v>358</v>
      </c>
      <c r="EM25" s="44">
        <f t="shared" si="26"/>
        <v>-49</v>
      </c>
      <c r="EN25" s="45">
        <f t="shared" si="57"/>
        <v>37</v>
      </c>
      <c r="EO25" s="45">
        <f t="shared" si="57"/>
        <v>43</v>
      </c>
      <c r="EP25" s="45">
        <f t="shared" si="58"/>
        <v>6</v>
      </c>
      <c r="EQ25" s="452">
        <v>8</v>
      </c>
      <c r="ER25" s="24"/>
      <c r="ES25" s="28">
        <v>17</v>
      </c>
      <c r="ET25" s="28" t="s">
        <v>17</v>
      </c>
      <c r="EU25" s="70" t="s">
        <v>37</v>
      </c>
      <c r="EV25" s="67">
        <v>18</v>
      </c>
      <c r="EW25" s="67">
        <v>18</v>
      </c>
      <c r="EX25" s="44">
        <f t="shared" si="59"/>
        <v>0</v>
      </c>
      <c r="EY25" s="67">
        <v>17</v>
      </c>
      <c r="EZ25" s="67">
        <v>17</v>
      </c>
      <c r="FA25" s="44">
        <f t="shared" si="27"/>
        <v>0</v>
      </c>
      <c r="FB25" s="67">
        <v>9</v>
      </c>
      <c r="FC25" s="67">
        <v>9</v>
      </c>
      <c r="FD25" s="44">
        <f t="shared" si="28"/>
        <v>0</v>
      </c>
      <c r="FE25" s="67">
        <v>4</v>
      </c>
      <c r="FF25" s="67">
        <v>4</v>
      </c>
      <c r="FG25" s="44">
        <f t="shared" si="60"/>
        <v>0</v>
      </c>
      <c r="FH25" s="67">
        <v>3</v>
      </c>
      <c r="FI25" s="67">
        <v>1</v>
      </c>
      <c r="FJ25" s="44">
        <f t="shared" si="29"/>
        <v>-2</v>
      </c>
      <c r="FK25" s="127">
        <f t="shared" si="61"/>
        <v>77.8</v>
      </c>
      <c r="FL25" s="127">
        <f t="shared" si="61"/>
        <v>55.6</v>
      </c>
      <c r="FM25" s="452">
        <v>16</v>
      </c>
      <c r="FN25" s="45">
        <f t="shared" si="30"/>
        <v>5</v>
      </c>
      <c r="FO25" s="45">
        <f t="shared" si="31"/>
        <v>5</v>
      </c>
      <c r="FP25" s="44">
        <f t="shared" si="32"/>
        <v>0</v>
      </c>
      <c r="FQ25" s="125"/>
      <c r="FR25" s="28">
        <v>17</v>
      </c>
      <c r="FS25" s="28" t="s">
        <v>17</v>
      </c>
      <c r="FT25" s="70" t="s">
        <v>37</v>
      </c>
      <c r="FU25" s="383">
        <f t="shared" si="62"/>
        <v>19702.599999999999</v>
      </c>
      <c r="FV25" s="381">
        <f t="shared" si="33"/>
        <v>9851</v>
      </c>
      <c r="FW25" s="81">
        <v>9573.4</v>
      </c>
      <c r="FX25" s="81">
        <v>9904.2000000000007</v>
      </c>
      <c r="FY25" s="81">
        <v>225</v>
      </c>
      <c r="FZ25" s="81">
        <v>84</v>
      </c>
      <c r="GA25" s="352"/>
      <c r="GB25" s="127">
        <f t="shared" si="63"/>
        <v>98.9</v>
      </c>
      <c r="GC25" s="270">
        <v>19692.3</v>
      </c>
      <c r="GD25" s="81">
        <v>16848.599999999999</v>
      </c>
      <c r="GE25" s="81"/>
      <c r="GF25" s="81">
        <v>541.1</v>
      </c>
      <c r="GG25" s="81"/>
      <c r="GH25" s="81">
        <v>197.7</v>
      </c>
    </row>
    <row r="26" spans="1:190" s="22" customFormat="1" x14ac:dyDescent="0.2">
      <c r="A26" s="28">
        <v>18</v>
      </c>
      <c r="B26" s="28" t="s">
        <v>16</v>
      </c>
      <c r="C26" s="70" t="s">
        <v>38</v>
      </c>
      <c r="D26" s="44">
        <f t="shared" si="34"/>
        <v>1</v>
      </c>
      <c r="E26" s="28">
        <v>1</v>
      </c>
      <c r="F26" s="28"/>
      <c r="G26" s="44">
        <f t="shared" si="0"/>
        <v>1</v>
      </c>
      <c r="H26" s="28">
        <v>1</v>
      </c>
      <c r="I26" s="28"/>
      <c r="J26" s="28">
        <v>385</v>
      </c>
      <c r="K26" s="28">
        <v>385</v>
      </c>
      <c r="L26" s="44">
        <f t="shared" si="35"/>
        <v>0</v>
      </c>
      <c r="M26" s="45">
        <f t="shared" si="36"/>
        <v>385</v>
      </c>
      <c r="N26" s="45">
        <f t="shared" si="37"/>
        <v>385</v>
      </c>
      <c r="O26" s="44">
        <f t="shared" si="1"/>
        <v>0</v>
      </c>
      <c r="P26" s="28">
        <v>5</v>
      </c>
      <c r="Q26" s="28">
        <v>5</v>
      </c>
      <c r="R26" s="44">
        <f t="shared" si="2"/>
        <v>0</v>
      </c>
      <c r="S26" s="28"/>
      <c r="T26" s="28"/>
      <c r="U26" s="44">
        <f t="shared" si="3"/>
        <v>0</v>
      </c>
      <c r="V26" s="28"/>
      <c r="W26" s="28"/>
      <c r="X26" s="44">
        <f t="shared" si="4"/>
        <v>0</v>
      </c>
      <c r="Y26" s="127">
        <f t="shared" si="38"/>
        <v>0</v>
      </c>
      <c r="Z26" s="127">
        <f t="shared" si="38"/>
        <v>0</v>
      </c>
      <c r="AA26" s="127">
        <f t="shared" si="5"/>
        <v>0</v>
      </c>
      <c r="AB26" s="44"/>
      <c r="AC26" s="44"/>
      <c r="AD26" s="44">
        <f t="shared" si="39"/>
        <v>0</v>
      </c>
      <c r="AF26" s="28">
        <v>18</v>
      </c>
      <c r="AG26" s="28" t="s">
        <v>16</v>
      </c>
      <c r="AH26" s="70" t="s">
        <v>38</v>
      </c>
      <c r="AI26" s="127">
        <f t="shared" si="40"/>
        <v>38.1</v>
      </c>
      <c r="AJ26" s="30">
        <v>38.1</v>
      </c>
      <c r="AK26" s="30"/>
      <c r="AL26" s="127">
        <f t="shared" si="41"/>
        <v>37.5</v>
      </c>
      <c r="AM26" s="30">
        <v>37.5</v>
      </c>
      <c r="AN26" s="30"/>
      <c r="AO26" s="451">
        <f t="shared" si="6"/>
        <v>38.1</v>
      </c>
      <c r="AP26" s="451">
        <f t="shared" si="6"/>
        <v>38.1</v>
      </c>
      <c r="AQ26" s="451"/>
      <c r="AR26" s="451">
        <f t="shared" si="6"/>
        <v>37.5</v>
      </c>
      <c r="AS26" s="451">
        <f t="shared" si="6"/>
        <v>37.5</v>
      </c>
      <c r="AT26" s="451"/>
      <c r="AU26" s="451">
        <f t="shared" si="42"/>
        <v>-0.60000000000000142</v>
      </c>
      <c r="AV26" s="451">
        <f t="shared" si="42"/>
        <v>-0.60000000000000142</v>
      </c>
      <c r="AW26" s="451">
        <f t="shared" si="42"/>
        <v>0</v>
      </c>
      <c r="AY26" s="28">
        <v>18</v>
      </c>
      <c r="AZ26" s="28" t="s">
        <v>16</v>
      </c>
      <c r="BA26" s="70" t="s">
        <v>38</v>
      </c>
      <c r="BB26" s="28">
        <v>44</v>
      </c>
      <c r="BC26" s="28">
        <v>36</v>
      </c>
      <c r="BD26" s="44">
        <f t="shared" si="43"/>
        <v>-8</v>
      </c>
      <c r="BE26" s="44"/>
      <c r="BF26" s="44"/>
      <c r="BG26" s="44">
        <f t="shared" si="7"/>
        <v>0</v>
      </c>
      <c r="BH26" s="45">
        <f t="shared" si="8"/>
        <v>44</v>
      </c>
      <c r="BI26" s="45">
        <f t="shared" si="9"/>
        <v>36</v>
      </c>
      <c r="BJ26" s="44">
        <f t="shared" si="10"/>
        <v>-8</v>
      </c>
      <c r="BK26" s="28">
        <v>846</v>
      </c>
      <c r="BL26" s="28">
        <v>592</v>
      </c>
      <c r="BM26" s="44">
        <f t="shared" si="44"/>
        <v>-254</v>
      </c>
      <c r="BN26" s="44"/>
      <c r="BO26" s="44"/>
      <c r="BP26" s="44">
        <f t="shared" si="45"/>
        <v>0</v>
      </c>
      <c r="BQ26" s="45">
        <f t="shared" si="46"/>
        <v>19</v>
      </c>
      <c r="BR26" s="45">
        <f t="shared" si="46"/>
        <v>16</v>
      </c>
      <c r="BS26" s="45">
        <f t="shared" si="47"/>
        <v>-3</v>
      </c>
      <c r="BT26" s="452">
        <v>6</v>
      </c>
      <c r="BU26" s="67">
        <v>20</v>
      </c>
      <c r="BV26" s="67">
        <v>17</v>
      </c>
      <c r="BW26" s="44">
        <f t="shared" si="11"/>
        <v>-3</v>
      </c>
      <c r="BX26" s="44"/>
      <c r="BY26" s="44"/>
      <c r="BZ26" s="44">
        <f t="shared" si="12"/>
        <v>0</v>
      </c>
      <c r="CA26" s="67">
        <v>382</v>
      </c>
      <c r="CB26" s="67">
        <v>258</v>
      </c>
      <c r="CC26" s="44">
        <f t="shared" si="48"/>
        <v>-124</v>
      </c>
      <c r="CD26" s="44"/>
      <c r="CE26" s="44"/>
      <c r="CF26" s="44">
        <f t="shared" si="13"/>
        <v>0</v>
      </c>
      <c r="CG26" s="28">
        <v>27</v>
      </c>
      <c r="CH26" s="28">
        <v>28</v>
      </c>
      <c r="CI26" s="44">
        <f t="shared" si="14"/>
        <v>1</v>
      </c>
      <c r="CJ26" s="44"/>
      <c r="CK26" s="44">
        <v>0</v>
      </c>
      <c r="CL26" s="44">
        <f t="shared" si="15"/>
        <v>0</v>
      </c>
      <c r="CM26" s="44">
        <v>13</v>
      </c>
      <c r="CN26" s="44">
        <v>8</v>
      </c>
      <c r="CO26" s="44">
        <f t="shared" si="16"/>
        <v>-5</v>
      </c>
      <c r="CP26" s="44"/>
      <c r="CQ26" s="44"/>
      <c r="CR26" s="44">
        <f t="shared" si="17"/>
        <v>0</v>
      </c>
      <c r="CS26" s="28">
        <v>410</v>
      </c>
      <c r="CT26" s="28">
        <v>434</v>
      </c>
      <c r="CU26" s="44">
        <f t="shared" si="18"/>
        <v>24</v>
      </c>
      <c r="CV26" s="44"/>
      <c r="CW26" s="44"/>
      <c r="CX26" s="44">
        <f t="shared" si="19"/>
        <v>0</v>
      </c>
      <c r="CY26" s="67">
        <v>199</v>
      </c>
      <c r="CZ26" s="67">
        <v>141</v>
      </c>
      <c r="DA26" s="44">
        <f t="shared" si="20"/>
        <v>-58</v>
      </c>
      <c r="DB26" s="44"/>
      <c r="DC26" s="44"/>
      <c r="DD26" s="44">
        <f t="shared" si="21"/>
        <v>0</v>
      </c>
      <c r="DF26" s="28">
        <v>18</v>
      </c>
      <c r="DG26" s="28" t="s">
        <v>16</v>
      </c>
      <c r="DH26" s="70" t="s">
        <v>38</v>
      </c>
      <c r="DI26" s="28">
        <v>567</v>
      </c>
      <c r="DJ26" s="28">
        <v>668</v>
      </c>
      <c r="DK26" s="44">
        <f t="shared" si="49"/>
        <v>101</v>
      </c>
      <c r="DL26" s="67">
        <v>196</v>
      </c>
      <c r="DM26" s="67">
        <v>257</v>
      </c>
      <c r="DN26" s="44">
        <f t="shared" si="22"/>
        <v>61</v>
      </c>
      <c r="DO26" s="44">
        <v>257515</v>
      </c>
      <c r="DP26" s="44">
        <v>300434</v>
      </c>
      <c r="DQ26" s="44">
        <f t="shared" si="50"/>
        <v>42919</v>
      </c>
      <c r="DR26" s="44">
        <v>30565</v>
      </c>
      <c r="DS26" s="44">
        <v>13532</v>
      </c>
      <c r="DT26" s="44">
        <f t="shared" si="51"/>
        <v>-17033</v>
      </c>
      <c r="DU26" s="45">
        <f t="shared" si="23"/>
        <v>567</v>
      </c>
      <c r="DV26" s="45">
        <f t="shared" si="24"/>
        <v>668</v>
      </c>
      <c r="DW26" s="45">
        <f t="shared" si="52"/>
        <v>101</v>
      </c>
      <c r="DX26" s="452">
        <v>1</v>
      </c>
      <c r="DY26" s="28">
        <v>68</v>
      </c>
      <c r="DZ26" s="28">
        <v>62</v>
      </c>
      <c r="EA26" s="44">
        <f t="shared" si="53"/>
        <v>-6</v>
      </c>
      <c r="EB26" s="67">
        <v>16</v>
      </c>
      <c r="EC26" s="67">
        <v>16</v>
      </c>
      <c r="ED26" s="44">
        <f t="shared" si="54"/>
        <v>0</v>
      </c>
      <c r="EE26" s="127">
        <f t="shared" si="55"/>
        <v>12</v>
      </c>
      <c r="EF26" s="127">
        <f t="shared" si="55"/>
        <v>9.3000000000000007</v>
      </c>
      <c r="EG26" s="127">
        <f t="shared" si="56"/>
        <v>-2.6999999999999993</v>
      </c>
      <c r="EH26" s="28">
        <v>20449</v>
      </c>
      <c r="EI26" s="28">
        <v>18025</v>
      </c>
      <c r="EJ26" s="44">
        <f t="shared" si="25"/>
        <v>-2424</v>
      </c>
      <c r="EK26" s="67">
        <v>4963</v>
      </c>
      <c r="EL26" s="67">
        <v>2478</v>
      </c>
      <c r="EM26" s="44">
        <f t="shared" si="26"/>
        <v>-2485</v>
      </c>
      <c r="EN26" s="45">
        <f t="shared" si="57"/>
        <v>301</v>
      </c>
      <c r="EO26" s="45">
        <f t="shared" si="57"/>
        <v>291</v>
      </c>
      <c r="EP26" s="45">
        <f t="shared" si="58"/>
        <v>-10</v>
      </c>
      <c r="EQ26" s="452">
        <v>1</v>
      </c>
      <c r="ER26" s="24"/>
      <c r="ES26" s="28">
        <v>18</v>
      </c>
      <c r="ET26" s="28" t="s">
        <v>16</v>
      </c>
      <c r="EU26" s="70" t="s">
        <v>38</v>
      </c>
      <c r="EV26" s="67">
        <v>33</v>
      </c>
      <c r="EW26" s="67">
        <v>35</v>
      </c>
      <c r="EX26" s="44">
        <f t="shared" si="59"/>
        <v>2</v>
      </c>
      <c r="EY26" s="67">
        <v>33</v>
      </c>
      <c r="EZ26" s="67">
        <v>35</v>
      </c>
      <c r="FA26" s="44">
        <f t="shared" si="27"/>
        <v>2</v>
      </c>
      <c r="FB26" s="67">
        <v>31</v>
      </c>
      <c r="FC26" s="67">
        <v>33</v>
      </c>
      <c r="FD26" s="44">
        <f t="shared" si="28"/>
        <v>2</v>
      </c>
      <c r="FE26" s="67">
        <v>16</v>
      </c>
      <c r="FF26" s="67">
        <v>17</v>
      </c>
      <c r="FG26" s="44">
        <f t="shared" si="60"/>
        <v>1</v>
      </c>
      <c r="FH26" s="67">
        <v>10</v>
      </c>
      <c r="FI26" s="67">
        <v>9</v>
      </c>
      <c r="FJ26" s="44">
        <f t="shared" si="29"/>
        <v>-1</v>
      </c>
      <c r="FK26" s="127">
        <f t="shared" si="61"/>
        <v>83.9</v>
      </c>
      <c r="FL26" s="127">
        <f t="shared" si="61"/>
        <v>78.8</v>
      </c>
      <c r="FM26" s="452">
        <v>9</v>
      </c>
      <c r="FN26" s="45">
        <f t="shared" si="30"/>
        <v>31</v>
      </c>
      <c r="FO26" s="45">
        <f t="shared" si="31"/>
        <v>33</v>
      </c>
      <c r="FP26" s="44">
        <f t="shared" si="32"/>
        <v>2</v>
      </c>
      <c r="FQ26" s="125"/>
      <c r="FR26" s="28">
        <v>18</v>
      </c>
      <c r="FS26" s="28" t="s">
        <v>16</v>
      </c>
      <c r="FT26" s="70" t="s">
        <v>38</v>
      </c>
      <c r="FU26" s="383">
        <f t="shared" si="62"/>
        <v>101908.2</v>
      </c>
      <c r="FV26" s="381">
        <f t="shared" si="33"/>
        <v>101908</v>
      </c>
      <c r="FW26" s="81">
        <v>53473.2</v>
      </c>
      <c r="FX26" s="81">
        <v>38630.300000000003</v>
      </c>
      <c r="FY26" s="81">
        <v>8964</v>
      </c>
      <c r="FZ26" s="81">
        <v>726</v>
      </c>
      <c r="GA26" s="81">
        <v>840.7</v>
      </c>
      <c r="GB26" s="127">
        <f t="shared" si="63"/>
        <v>90.4</v>
      </c>
      <c r="GC26" s="270">
        <v>101296.8</v>
      </c>
      <c r="GD26" s="81">
        <v>72549.899999999994</v>
      </c>
      <c r="GE26" s="352"/>
      <c r="GF26" s="81">
        <v>3197.1</v>
      </c>
      <c r="GG26" s="355"/>
      <c r="GH26" s="81">
        <v>2917</v>
      </c>
    </row>
    <row r="27" spans="1:190" s="22" customFormat="1" ht="12.75" customHeight="1" x14ac:dyDescent="0.2">
      <c r="A27" s="28">
        <v>19</v>
      </c>
      <c r="B27" s="31" t="s">
        <v>137</v>
      </c>
      <c r="C27" s="70" t="s">
        <v>39</v>
      </c>
      <c r="D27" s="44">
        <f t="shared" si="34"/>
        <v>5</v>
      </c>
      <c r="E27" s="28">
        <v>5</v>
      </c>
      <c r="F27" s="28"/>
      <c r="G27" s="44">
        <f t="shared" si="0"/>
        <v>5</v>
      </c>
      <c r="H27" s="28">
        <v>5</v>
      </c>
      <c r="I27" s="28"/>
      <c r="J27" s="216">
        <v>947</v>
      </c>
      <c r="K27" s="216">
        <v>947</v>
      </c>
      <c r="L27" s="44">
        <f t="shared" si="35"/>
        <v>0</v>
      </c>
      <c r="M27" s="45">
        <f t="shared" si="36"/>
        <v>189</v>
      </c>
      <c r="N27" s="45">
        <f t="shared" si="37"/>
        <v>189</v>
      </c>
      <c r="O27" s="44">
        <f t="shared" si="1"/>
        <v>0</v>
      </c>
      <c r="P27" s="28">
        <v>9</v>
      </c>
      <c r="Q27" s="28">
        <v>10</v>
      </c>
      <c r="R27" s="44">
        <f t="shared" si="2"/>
        <v>1</v>
      </c>
      <c r="S27" s="28">
        <v>6</v>
      </c>
      <c r="T27" s="28">
        <v>9</v>
      </c>
      <c r="U27" s="44">
        <f t="shared" si="3"/>
        <v>3</v>
      </c>
      <c r="V27" s="28"/>
      <c r="W27" s="28"/>
      <c r="X27" s="44">
        <f t="shared" si="4"/>
        <v>0</v>
      </c>
      <c r="Y27" s="127">
        <f t="shared" si="38"/>
        <v>66.7</v>
      </c>
      <c r="Z27" s="127">
        <f t="shared" si="38"/>
        <v>90</v>
      </c>
      <c r="AA27" s="127">
        <f t="shared" si="5"/>
        <v>23.299999999999997</v>
      </c>
      <c r="AB27" s="44"/>
      <c r="AC27" s="44"/>
      <c r="AD27" s="44">
        <f t="shared" si="39"/>
        <v>0</v>
      </c>
      <c r="AF27" s="28">
        <v>19</v>
      </c>
      <c r="AG27" s="31" t="s">
        <v>137</v>
      </c>
      <c r="AH27" s="70" t="s">
        <v>39</v>
      </c>
      <c r="AI27" s="127">
        <f t="shared" si="40"/>
        <v>572</v>
      </c>
      <c r="AJ27" s="30">
        <v>572</v>
      </c>
      <c r="AK27" s="30"/>
      <c r="AL27" s="127">
        <f t="shared" si="41"/>
        <v>565.79999999999995</v>
      </c>
      <c r="AM27" s="30">
        <v>565.79999999999995</v>
      </c>
      <c r="AN27" s="30"/>
      <c r="AO27" s="451">
        <f t="shared" si="6"/>
        <v>114.4</v>
      </c>
      <c r="AP27" s="451">
        <f t="shared" si="6"/>
        <v>114.4</v>
      </c>
      <c r="AQ27" s="451"/>
      <c r="AR27" s="451">
        <f t="shared" si="6"/>
        <v>113.16</v>
      </c>
      <c r="AS27" s="451">
        <f t="shared" si="6"/>
        <v>113.16</v>
      </c>
      <c r="AT27" s="451"/>
      <c r="AU27" s="451">
        <f t="shared" si="42"/>
        <v>-1.2400000000000091</v>
      </c>
      <c r="AV27" s="451">
        <f t="shared" si="42"/>
        <v>-1.2400000000000091</v>
      </c>
      <c r="AW27" s="451">
        <f t="shared" si="42"/>
        <v>0</v>
      </c>
      <c r="AY27" s="28">
        <v>19</v>
      </c>
      <c r="AZ27" s="31" t="s">
        <v>137</v>
      </c>
      <c r="BA27" s="70" t="s">
        <v>39</v>
      </c>
      <c r="BB27" s="28">
        <v>87</v>
      </c>
      <c r="BC27" s="28">
        <v>91</v>
      </c>
      <c r="BD27" s="44">
        <f t="shared" si="43"/>
        <v>4</v>
      </c>
      <c r="BE27" s="44"/>
      <c r="BF27" s="44"/>
      <c r="BG27" s="44">
        <f t="shared" si="7"/>
        <v>0</v>
      </c>
      <c r="BH27" s="45">
        <f t="shared" si="8"/>
        <v>17</v>
      </c>
      <c r="BI27" s="45">
        <f t="shared" si="9"/>
        <v>18</v>
      </c>
      <c r="BJ27" s="44">
        <f t="shared" si="10"/>
        <v>1</v>
      </c>
      <c r="BK27" s="28">
        <v>1844</v>
      </c>
      <c r="BL27" s="28">
        <v>1880</v>
      </c>
      <c r="BM27" s="44">
        <f t="shared" si="44"/>
        <v>36</v>
      </c>
      <c r="BN27" s="44"/>
      <c r="BO27" s="44"/>
      <c r="BP27" s="44">
        <f t="shared" si="45"/>
        <v>0</v>
      </c>
      <c r="BQ27" s="45">
        <f t="shared" si="46"/>
        <v>21</v>
      </c>
      <c r="BR27" s="45">
        <f t="shared" si="46"/>
        <v>21</v>
      </c>
      <c r="BS27" s="45">
        <f t="shared" si="47"/>
        <v>0</v>
      </c>
      <c r="BT27" s="452">
        <v>2</v>
      </c>
      <c r="BU27" s="67">
        <v>43</v>
      </c>
      <c r="BV27" s="67">
        <v>44</v>
      </c>
      <c r="BW27" s="44">
        <f t="shared" si="11"/>
        <v>1</v>
      </c>
      <c r="BX27" s="44"/>
      <c r="BY27" s="44"/>
      <c r="BZ27" s="44">
        <f t="shared" si="12"/>
        <v>0</v>
      </c>
      <c r="CA27" s="216">
        <v>1052</v>
      </c>
      <c r="CB27" s="216">
        <v>1100</v>
      </c>
      <c r="CC27" s="44">
        <f t="shared" si="48"/>
        <v>48</v>
      </c>
      <c r="CD27" s="44"/>
      <c r="CE27" s="44"/>
      <c r="CF27" s="44">
        <f t="shared" si="13"/>
        <v>0</v>
      </c>
      <c r="CG27" s="28">
        <v>76</v>
      </c>
      <c r="CH27" s="28">
        <v>80</v>
      </c>
      <c r="CI27" s="44">
        <f t="shared" si="14"/>
        <v>4</v>
      </c>
      <c r="CJ27" s="44"/>
      <c r="CK27" s="44">
        <v>0</v>
      </c>
      <c r="CL27" s="44">
        <f t="shared" si="15"/>
        <v>0</v>
      </c>
      <c r="CM27" s="44">
        <v>36</v>
      </c>
      <c r="CN27" s="44">
        <v>39</v>
      </c>
      <c r="CO27" s="44">
        <f t="shared" si="16"/>
        <v>3</v>
      </c>
      <c r="CP27" s="44"/>
      <c r="CQ27" s="44"/>
      <c r="CR27" s="44">
        <f t="shared" si="17"/>
        <v>0</v>
      </c>
      <c r="CS27" s="28">
        <v>1602</v>
      </c>
      <c r="CT27" s="28">
        <v>1609</v>
      </c>
      <c r="CU27" s="44">
        <f t="shared" si="18"/>
        <v>7</v>
      </c>
      <c r="CV27" s="44"/>
      <c r="CW27" s="44"/>
      <c r="CX27" s="44">
        <f t="shared" si="19"/>
        <v>0</v>
      </c>
      <c r="CY27" s="67">
        <v>924</v>
      </c>
      <c r="CZ27" s="67">
        <v>725</v>
      </c>
      <c r="DA27" s="44">
        <f t="shared" si="20"/>
        <v>-199</v>
      </c>
      <c r="DB27" s="44"/>
      <c r="DC27" s="44"/>
      <c r="DD27" s="44">
        <f t="shared" si="21"/>
        <v>0</v>
      </c>
      <c r="DF27" s="28">
        <v>19</v>
      </c>
      <c r="DG27" s="31" t="s">
        <v>137</v>
      </c>
      <c r="DH27" s="70" t="s">
        <v>39</v>
      </c>
      <c r="DI27" s="67">
        <v>1238</v>
      </c>
      <c r="DJ27" s="67">
        <v>1210</v>
      </c>
      <c r="DK27" s="44">
        <f t="shared" si="49"/>
        <v>-28</v>
      </c>
      <c r="DL27" s="67">
        <v>570</v>
      </c>
      <c r="DM27" s="67">
        <v>606</v>
      </c>
      <c r="DN27" s="44">
        <f t="shared" si="22"/>
        <v>36</v>
      </c>
      <c r="DO27" s="217">
        <v>360379</v>
      </c>
      <c r="DP27" s="217">
        <v>454381</v>
      </c>
      <c r="DQ27" s="44">
        <f t="shared" si="50"/>
        <v>94002</v>
      </c>
      <c r="DR27" s="217">
        <v>78324</v>
      </c>
      <c r="DS27" s="217">
        <v>105049</v>
      </c>
      <c r="DT27" s="44">
        <f t="shared" si="51"/>
        <v>26725</v>
      </c>
      <c r="DU27" s="45">
        <f t="shared" si="23"/>
        <v>248</v>
      </c>
      <c r="DV27" s="45">
        <f t="shared" si="24"/>
        <v>242</v>
      </c>
      <c r="DW27" s="45">
        <f t="shared" si="52"/>
        <v>-6</v>
      </c>
      <c r="DX27" s="452">
        <v>4</v>
      </c>
      <c r="DY27" s="28">
        <v>441</v>
      </c>
      <c r="DZ27" s="28">
        <v>414</v>
      </c>
      <c r="EA27" s="44">
        <f t="shared" si="53"/>
        <v>-27</v>
      </c>
      <c r="EB27" s="67">
        <v>159</v>
      </c>
      <c r="EC27" s="67">
        <v>185</v>
      </c>
      <c r="ED27" s="44">
        <f t="shared" si="54"/>
        <v>26</v>
      </c>
      <c r="EE27" s="127">
        <f t="shared" si="55"/>
        <v>35.6</v>
      </c>
      <c r="EF27" s="127">
        <f t="shared" si="55"/>
        <v>34.200000000000003</v>
      </c>
      <c r="EG27" s="127">
        <f t="shared" si="56"/>
        <v>-1.3999999999999986</v>
      </c>
      <c r="EH27" s="28">
        <v>128664</v>
      </c>
      <c r="EI27" s="28">
        <v>113240</v>
      </c>
      <c r="EJ27" s="44">
        <f t="shared" si="25"/>
        <v>-15424</v>
      </c>
      <c r="EK27" s="67">
        <v>25193</v>
      </c>
      <c r="EL27" s="67">
        <v>32318</v>
      </c>
      <c r="EM27" s="44">
        <f t="shared" si="26"/>
        <v>7125</v>
      </c>
      <c r="EN27" s="45">
        <f t="shared" si="57"/>
        <v>292</v>
      </c>
      <c r="EO27" s="45">
        <f t="shared" si="57"/>
        <v>274</v>
      </c>
      <c r="EP27" s="45">
        <f t="shared" si="58"/>
        <v>-18</v>
      </c>
      <c r="EQ27" s="452">
        <v>2</v>
      </c>
      <c r="ER27" s="24"/>
      <c r="ES27" s="28">
        <v>19</v>
      </c>
      <c r="ET27" s="31" t="s">
        <v>137</v>
      </c>
      <c r="EU27" s="70" t="s">
        <v>39</v>
      </c>
      <c r="EV27" s="69">
        <v>288</v>
      </c>
      <c r="EW27" s="69">
        <v>294</v>
      </c>
      <c r="EX27" s="44">
        <f t="shared" si="59"/>
        <v>6</v>
      </c>
      <c r="EY27" s="67">
        <v>275</v>
      </c>
      <c r="EZ27" s="67">
        <v>282</v>
      </c>
      <c r="FA27" s="44">
        <f t="shared" si="27"/>
        <v>7</v>
      </c>
      <c r="FB27" s="69">
        <v>206</v>
      </c>
      <c r="FC27" s="69">
        <v>216</v>
      </c>
      <c r="FD27" s="44">
        <f t="shared" si="28"/>
        <v>10</v>
      </c>
      <c r="FE27" s="69">
        <v>127</v>
      </c>
      <c r="FF27" s="69">
        <v>135</v>
      </c>
      <c r="FG27" s="44">
        <f t="shared" si="60"/>
        <v>8</v>
      </c>
      <c r="FH27" s="69">
        <v>53</v>
      </c>
      <c r="FI27" s="69">
        <v>66</v>
      </c>
      <c r="FJ27" s="44">
        <f t="shared" si="29"/>
        <v>13</v>
      </c>
      <c r="FK27" s="127">
        <f t="shared" si="61"/>
        <v>87.4</v>
      </c>
      <c r="FL27" s="127">
        <f t="shared" si="61"/>
        <v>93.1</v>
      </c>
      <c r="FM27" s="452">
        <v>3</v>
      </c>
      <c r="FN27" s="45">
        <f t="shared" si="30"/>
        <v>41</v>
      </c>
      <c r="FO27" s="45">
        <f t="shared" si="31"/>
        <v>43</v>
      </c>
      <c r="FP27" s="44">
        <f t="shared" si="32"/>
        <v>2</v>
      </c>
      <c r="FQ27" s="125"/>
      <c r="FR27" s="28">
        <v>19</v>
      </c>
      <c r="FS27" s="31" t="s">
        <v>137</v>
      </c>
      <c r="FT27" s="70" t="s">
        <v>39</v>
      </c>
      <c r="FU27" s="383">
        <f t="shared" si="62"/>
        <v>256735.5</v>
      </c>
      <c r="FV27" s="381">
        <f t="shared" si="33"/>
        <v>51347</v>
      </c>
      <c r="FW27" s="81">
        <v>227632.3</v>
      </c>
      <c r="FX27" s="350">
        <v>242</v>
      </c>
      <c r="FY27" s="350">
        <v>28240.6</v>
      </c>
      <c r="FZ27" s="350">
        <v>6680</v>
      </c>
      <c r="GA27" s="350">
        <v>620.6</v>
      </c>
      <c r="GB27" s="127">
        <f t="shared" si="63"/>
        <v>88.8</v>
      </c>
      <c r="GC27" s="353">
        <v>250616.8</v>
      </c>
      <c r="GD27" s="350">
        <v>178175.5</v>
      </c>
      <c r="GE27" s="350"/>
      <c r="GF27" s="350">
        <v>4572.3999999999996</v>
      </c>
      <c r="GG27" s="355"/>
      <c r="GH27" s="81">
        <v>22762</v>
      </c>
    </row>
    <row r="28" spans="1:190" s="22" customFormat="1" x14ac:dyDescent="0.2">
      <c r="A28" s="28">
        <v>20</v>
      </c>
      <c r="B28" s="28" t="s">
        <v>120</v>
      </c>
      <c r="C28" s="70" t="s">
        <v>40</v>
      </c>
      <c r="D28" s="44">
        <f t="shared" si="34"/>
        <v>2</v>
      </c>
      <c r="E28" s="28">
        <v>1</v>
      </c>
      <c r="F28" s="28">
        <v>1</v>
      </c>
      <c r="G28" s="44">
        <f t="shared" si="0"/>
        <v>2</v>
      </c>
      <c r="H28" s="28">
        <v>1</v>
      </c>
      <c r="I28" s="28">
        <v>1</v>
      </c>
      <c r="J28" s="67">
        <v>661</v>
      </c>
      <c r="K28" s="67">
        <v>661</v>
      </c>
      <c r="L28" s="44">
        <f t="shared" si="35"/>
        <v>0</v>
      </c>
      <c r="M28" s="45">
        <f t="shared" si="36"/>
        <v>331</v>
      </c>
      <c r="N28" s="45">
        <f t="shared" si="37"/>
        <v>331</v>
      </c>
      <c r="O28" s="44">
        <f t="shared" si="1"/>
        <v>0</v>
      </c>
      <c r="P28" s="28">
        <v>2</v>
      </c>
      <c r="Q28" s="28">
        <v>2</v>
      </c>
      <c r="R28" s="44">
        <f t="shared" si="2"/>
        <v>0</v>
      </c>
      <c r="S28" s="28">
        <v>1</v>
      </c>
      <c r="T28" s="28">
        <v>1</v>
      </c>
      <c r="U28" s="44">
        <f t="shared" si="3"/>
        <v>0</v>
      </c>
      <c r="V28" s="28"/>
      <c r="W28" s="28"/>
      <c r="X28" s="44">
        <f t="shared" si="4"/>
        <v>0</v>
      </c>
      <c r="Y28" s="127">
        <f t="shared" si="38"/>
        <v>50</v>
      </c>
      <c r="Z28" s="127">
        <f t="shared" si="38"/>
        <v>50</v>
      </c>
      <c r="AA28" s="127">
        <f t="shared" si="5"/>
        <v>0</v>
      </c>
      <c r="AB28" s="44"/>
      <c r="AC28" s="44"/>
      <c r="AD28" s="44">
        <f t="shared" si="39"/>
        <v>0</v>
      </c>
      <c r="AF28" s="28">
        <v>20</v>
      </c>
      <c r="AG28" s="28" t="s">
        <v>120</v>
      </c>
      <c r="AH28" s="70" t="s">
        <v>40</v>
      </c>
      <c r="AI28" s="127">
        <f t="shared" si="40"/>
        <v>112</v>
      </c>
      <c r="AJ28" s="30">
        <v>105.8</v>
      </c>
      <c r="AK28" s="30">
        <v>6.2</v>
      </c>
      <c r="AL28" s="127">
        <f t="shared" si="41"/>
        <v>111.5</v>
      </c>
      <c r="AM28" s="30">
        <v>105.3</v>
      </c>
      <c r="AN28" s="30">
        <v>6.2</v>
      </c>
      <c r="AO28" s="451">
        <f t="shared" si="6"/>
        <v>56</v>
      </c>
      <c r="AP28" s="451">
        <f t="shared" si="6"/>
        <v>105.8</v>
      </c>
      <c r="AQ28" s="451">
        <f t="shared" si="6"/>
        <v>6.2</v>
      </c>
      <c r="AR28" s="451">
        <f t="shared" si="6"/>
        <v>55.75</v>
      </c>
      <c r="AS28" s="451">
        <f t="shared" si="6"/>
        <v>105.3</v>
      </c>
      <c r="AT28" s="451">
        <f t="shared" si="6"/>
        <v>6.2</v>
      </c>
      <c r="AU28" s="451">
        <f t="shared" si="42"/>
        <v>-0.25</v>
      </c>
      <c r="AV28" s="451">
        <f t="shared" si="42"/>
        <v>-0.5</v>
      </c>
      <c r="AW28" s="451">
        <f t="shared" si="42"/>
        <v>0</v>
      </c>
      <c r="AX28" s="24"/>
      <c r="AY28" s="28">
        <v>20</v>
      </c>
      <c r="AZ28" s="28" t="s">
        <v>120</v>
      </c>
      <c r="BA28" s="70" t="s">
        <v>40</v>
      </c>
      <c r="BB28" s="28">
        <v>40</v>
      </c>
      <c r="BC28" s="28">
        <v>41</v>
      </c>
      <c r="BD28" s="44">
        <f t="shared" si="43"/>
        <v>1</v>
      </c>
      <c r="BE28" s="44">
        <v>10</v>
      </c>
      <c r="BF28" s="44">
        <v>11</v>
      </c>
      <c r="BG28" s="44">
        <f t="shared" si="7"/>
        <v>1</v>
      </c>
      <c r="BH28" s="45">
        <f t="shared" si="8"/>
        <v>20</v>
      </c>
      <c r="BI28" s="45">
        <f t="shared" si="9"/>
        <v>21</v>
      </c>
      <c r="BJ28" s="44">
        <f t="shared" si="10"/>
        <v>1</v>
      </c>
      <c r="BK28" s="28">
        <v>1209</v>
      </c>
      <c r="BL28" s="28">
        <v>1281</v>
      </c>
      <c r="BM28" s="44">
        <f t="shared" si="44"/>
        <v>72</v>
      </c>
      <c r="BN28" s="44">
        <v>160</v>
      </c>
      <c r="BO28" s="44">
        <v>152</v>
      </c>
      <c r="BP28" s="44">
        <f t="shared" si="45"/>
        <v>-8</v>
      </c>
      <c r="BQ28" s="45">
        <f t="shared" si="46"/>
        <v>30</v>
      </c>
      <c r="BR28" s="45">
        <f t="shared" si="46"/>
        <v>31</v>
      </c>
      <c r="BS28" s="45">
        <f t="shared" si="47"/>
        <v>1</v>
      </c>
      <c r="BT28" s="452">
        <v>1</v>
      </c>
      <c r="BU28" s="67">
        <v>16</v>
      </c>
      <c r="BV28" s="67">
        <v>16</v>
      </c>
      <c r="BW28" s="44">
        <f t="shared" si="11"/>
        <v>0</v>
      </c>
      <c r="BX28" s="44">
        <v>4</v>
      </c>
      <c r="BY28" s="44">
        <v>4</v>
      </c>
      <c r="BZ28" s="44">
        <f t="shared" si="12"/>
        <v>0</v>
      </c>
      <c r="CA28" s="67">
        <v>616</v>
      </c>
      <c r="CB28" s="67">
        <v>663</v>
      </c>
      <c r="CC28" s="44">
        <f t="shared" si="48"/>
        <v>47</v>
      </c>
      <c r="CD28" s="44">
        <v>64</v>
      </c>
      <c r="CE28" s="44">
        <v>58</v>
      </c>
      <c r="CF28" s="44">
        <f t="shared" si="13"/>
        <v>-6</v>
      </c>
      <c r="CG28" s="28">
        <v>30</v>
      </c>
      <c r="CH28" s="28">
        <v>31</v>
      </c>
      <c r="CI28" s="44">
        <f t="shared" si="14"/>
        <v>1</v>
      </c>
      <c r="CJ28" s="44">
        <v>7</v>
      </c>
      <c r="CK28" s="44">
        <v>7</v>
      </c>
      <c r="CL28" s="44">
        <f t="shared" si="15"/>
        <v>0</v>
      </c>
      <c r="CM28" s="44">
        <v>15</v>
      </c>
      <c r="CN28" s="44">
        <v>14</v>
      </c>
      <c r="CO28" s="44">
        <f t="shared" si="16"/>
        <v>-1</v>
      </c>
      <c r="CP28" s="44">
        <v>4</v>
      </c>
      <c r="CQ28" s="44">
        <v>3</v>
      </c>
      <c r="CR28" s="44">
        <f t="shared" si="17"/>
        <v>-1</v>
      </c>
      <c r="CS28" s="28">
        <v>922</v>
      </c>
      <c r="CT28" s="28">
        <v>981</v>
      </c>
      <c r="CU28" s="44">
        <f t="shared" si="18"/>
        <v>59</v>
      </c>
      <c r="CV28" s="44">
        <v>113</v>
      </c>
      <c r="CW28" s="44">
        <v>95</v>
      </c>
      <c r="CX28" s="44">
        <f t="shared" si="19"/>
        <v>-18</v>
      </c>
      <c r="CY28" s="67">
        <v>597</v>
      </c>
      <c r="CZ28" s="67">
        <v>630</v>
      </c>
      <c r="DA28" s="44">
        <f t="shared" si="20"/>
        <v>33</v>
      </c>
      <c r="DB28" s="44">
        <v>64</v>
      </c>
      <c r="DC28" s="44">
        <v>50</v>
      </c>
      <c r="DD28" s="44">
        <f t="shared" si="21"/>
        <v>-14</v>
      </c>
      <c r="DF28" s="28">
        <v>20</v>
      </c>
      <c r="DG28" s="28" t="s">
        <v>120</v>
      </c>
      <c r="DH28" s="70" t="s">
        <v>40</v>
      </c>
      <c r="DI28" s="41">
        <v>620</v>
      </c>
      <c r="DJ28" s="41">
        <v>576</v>
      </c>
      <c r="DK28" s="44">
        <f t="shared" si="49"/>
        <v>-44</v>
      </c>
      <c r="DL28" s="67">
        <v>278</v>
      </c>
      <c r="DM28" s="67">
        <v>310</v>
      </c>
      <c r="DN28" s="44">
        <f t="shared" si="22"/>
        <v>32</v>
      </c>
      <c r="DO28" s="44">
        <v>98768</v>
      </c>
      <c r="DP28" s="44">
        <v>109545</v>
      </c>
      <c r="DQ28" s="44">
        <f t="shared" si="50"/>
        <v>10777</v>
      </c>
      <c r="DR28" s="44">
        <v>21386</v>
      </c>
      <c r="DS28" s="44">
        <v>22098</v>
      </c>
      <c r="DT28" s="44">
        <f t="shared" si="51"/>
        <v>712</v>
      </c>
      <c r="DU28" s="45">
        <f t="shared" si="23"/>
        <v>310</v>
      </c>
      <c r="DV28" s="45">
        <f t="shared" si="24"/>
        <v>288</v>
      </c>
      <c r="DW28" s="45">
        <f t="shared" si="52"/>
        <v>-22</v>
      </c>
      <c r="DX28" s="452">
        <v>3</v>
      </c>
      <c r="DY28" s="67">
        <v>283</v>
      </c>
      <c r="DZ28" s="67">
        <v>242</v>
      </c>
      <c r="EA28" s="44">
        <f t="shared" si="53"/>
        <v>-41</v>
      </c>
      <c r="EB28" s="67">
        <v>113</v>
      </c>
      <c r="EC28" s="67">
        <v>141</v>
      </c>
      <c r="ED28" s="44">
        <f t="shared" si="54"/>
        <v>28</v>
      </c>
      <c r="EE28" s="127">
        <f t="shared" si="55"/>
        <v>45.6</v>
      </c>
      <c r="EF28" s="127">
        <f t="shared" si="55"/>
        <v>42</v>
      </c>
      <c r="EG28" s="127">
        <f t="shared" si="56"/>
        <v>-3.6000000000000014</v>
      </c>
      <c r="EH28" s="28">
        <v>28485</v>
      </c>
      <c r="EI28" s="28">
        <v>26490</v>
      </c>
      <c r="EJ28" s="44">
        <f t="shared" si="25"/>
        <v>-1995</v>
      </c>
      <c r="EK28" s="67">
        <v>12841</v>
      </c>
      <c r="EL28" s="67">
        <v>15115</v>
      </c>
      <c r="EM28" s="44">
        <f t="shared" si="26"/>
        <v>2274</v>
      </c>
      <c r="EN28" s="45">
        <f t="shared" si="57"/>
        <v>101</v>
      </c>
      <c r="EO28" s="45">
        <f t="shared" si="57"/>
        <v>109</v>
      </c>
      <c r="EP28" s="45">
        <f t="shared" si="58"/>
        <v>8</v>
      </c>
      <c r="EQ28" s="452">
        <v>4</v>
      </c>
      <c r="ER28" s="24"/>
      <c r="ES28" s="28">
        <v>20</v>
      </c>
      <c r="ET28" s="28" t="s">
        <v>120</v>
      </c>
      <c r="EU28" s="70" t="s">
        <v>40</v>
      </c>
      <c r="EV28" s="67">
        <v>106</v>
      </c>
      <c r="EW28" s="67">
        <v>107</v>
      </c>
      <c r="EX28" s="44">
        <f t="shared" si="59"/>
        <v>1</v>
      </c>
      <c r="EY28" s="67">
        <v>95</v>
      </c>
      <c r="EZ28" s="67">
        <v>95</v>
      </c>
      <c r="FA28" s="44">
        <f t="shared" si="27"/>
        <v>0</v>
      </c>
      <c r="FB28" s="67">
        <v>58</v>
      </c>
      <c r="FC28" s="67">
        <v>58</v>
      </c>
      <c r="FD28" s="44">
        <f t="shared" si="28"/>
        <v>0</v>
      </c>
      <c r="FE28" s="67">
        <v>26</v>
      </c>
      <c r="FF28" s="67">
        <v>26</v>
      </c>
      <c r="FG28" s="44">
        <f t="shared" si="60"/>
        <v>0</v>
      </c>
      <c r="FH28" s="67">
        <v>21</v>
      </c>
      <c r="FI28" s="67">
        <v>17</v>
      </c>
      <c r="FJ28" s="44">
        <f t="shared" si="29"/>
        <v>-4</v>
      </c>
      <c r="FK28" s="127">
        <f t="shared" si="61"/>
        <v>81</v>
      </c>
      <c r="FL28" s="127">
        <f t="shared" si="61"/>
        <v>74.099999999999994</v>
      </c>
      <c r="FM28" s="452">
        <v>10</v>
      </c>
      <c r="FN28" s="45">
        <f t="shared" si="30"/>
        <v>29</v>
      </c>
      <c r="FO28" s="45">
        <f t="shared" si="31"/>
        <v>29</v>
      </c>
      <c r="FP28" s="44">
        <f t="shared" si="32"/>
        <v>0</v>
      </c>
      <c r="FQ28" s="125"/>
      <c r="FR28" s="28">
        <v>20</v>
      </c>
      <c r="FS28" s="28" t="s">
        <v>120</v>
      </c>
      <c r="FT28" s="70" t="s">
        <v>40</v>
      </c>
      <c r="FU28" s="383">
        <f t="shared" si="62"/>
        <v>94444.900000000009</v>
      </c>
      <c r="FV28" s="381">
        <f t="shared" si="33"/>
        <v>47222</v>
      </c>
      <c r="FW28" s="81">
        <v>36681.4</v>
      </c>
      <c r="FX28" s="81">
        <v>45392.7</v>
      </c>
      <c r="FY28" s="81">
        <v>12152.8</v>
      </c>
      <c r="FZ28" s="81">
        <v>50</v>
      </c>
      <c r="GA28" s="81">
        <v>218</v>
      </c>
      <c r="GB28" s="127">
        <f t="shared" si="63"/>
        <v>86.9</v>
      </c>
      <c r="GC28" s="270">
        <v>95319</v>
      </c>
      <c r="GD28" s="81">
        <v>73074.899999999994</v>
      </c>
      <c r="GE28" s="352"/>
      <c r="GF28" s="81">
        <v>1736.1</v>
      </c>
      <c r="GG28" s="355"/>
      <c r="GH28" s="81">
        <v>5327.7</v>
      </c>
    </row>
    <row r="29" spans="1:190" s="20" customFormat="1" ht="14.25" customHeight="1" x14ac:dyDescent="0.2">
      <c r="A29" s="59"/>
      <c r="B29" s="59" t="s">
        <v>364</v>
      </c>
      <c r="C29" s="106" t="s">
        <v>41</v>
      </c>
      <c r="D29" s="280">
        <f t="shared" ref="D29:K29" si="64">SUM(D9:D28)</f>
        <v>269</v>
      </c>
      <c r="E29" s="280">
        <f>SUM(E9:E28)</f>
        <v>14</v>
      </c>
      <c r="F29" s="280">
        <f>SUM(F9:F28)</f>
        <v>255</v>
      </c>
      <c r="G29" s="280">
        <f t="shared" si="64"/>
        <v>267</v>
      </c>
      <c r="H29" s="280">
        <f t="shared" si="64"/>
        <v>14</v>
      </c>
      <c r="I29" s="280">
        <f t="shared" si="64"/>
        <v>253</v>
      </c>
      <c r="J29" s="280">
        <f t="shared" si="64"/>
        <v>25731</v>
      </c>
      <c r="K29" s="280">
        <f t="shared" si="64"/>
        <v>25295</v>
      </c>
      <c r="L29" s="280">
        <f t="shared" si="35"/>
        <v>-436</v>
      </c>
      <c r="M29" s="463">
        <f t="shared" si="36"/>
        <v>96</v>
      </c>
      <c r="N29" s="463">
        <f t="shared" si="37"/>
        <v>95</v>
      </c>
      <c r="O29" s="280">
        <f t="shared" si="1"/>
        <v>-1</v>
      </c>
      <c r="P29" s="280">
        <f>SUM(P9:P28)</f>
        <v>284</v>
      </c>
      <c r="Q29" s="280">
        <f>SUM(Q9:Q28)</f>
        <v>284</v>
      </c>
      <c r="R29" s="280">
        <f t="shared" si="2"/>
        <v>0</v>
      </c>
      <c r="S29" s="280">
        <f>SUM(S9:S28)</f>
        <v>61</v>
      </c>
      <c r="T29" s="280">
        <f>SUM(T9:T28)</f>
        <v>38</v>
      </c>
      <c r="U29" s="280">
        <f t="shared" si="3"/>
        <v>-23</v>
      </c>
      <c r="V29" s="280">
        <f>SUM(V9:V28)</f>
        <v>2</v>
      </c>
      <c r="W29" s="280">
        <f>SUM(W9:W28)</f>
        <v>2</v>
      </c>
      <c r="X29" s="280">
        <f t="shared" si="4"/>
        <v>0</v>
      </c>
      <c r="Y29" s="457">
        <f t="shared" si="38"/>
        <v>22.2</v>
      </c>
      <c r="Z29" s="457">
        <f t="shared" si="38"/>
        <v>14.1</v>
      </c>
      <c r="AA29" s="457">
        <f t="shared" si="5"/>
        <v>-8.1</v>
      </c>
      <c r="AB29" s="280">
        <f t="shared" ref="AB29:AC29" si="65">SUM(AB9:AB28)</f>
        <v>8</v>
      </c>
      <c r="AC29" s="280">
        <f t="shared" si="65"/>
        <v>7</v>
      </c>
      <c r="AD29" s="280">
        <f t="shared" si="39"/>
        <v>-1</v>
      </c>
      <c r="AF29" s="59"/>
      <c r="AG29" s="59" t="s">
        <v>0</v>
      </c>
      <c r="AH29" s="106" t="s">
        <v>41</v>
      </c>
      <c r="AI29" s="457">
        <f>SUM(AI9:AI28)</f>
        <v>1052.0999999999999</v>
      </c>
      <c r="AJ29" s="457">
        <f t="shared" ref="AJ29:AN29" si="66">SUM(AJ9:AJ28)</f>
        <v>770.5</v>
      </c>
      <c r="AK29" s="457">
        <f t="shared" si="66"/>
        <v>281.59999999999997</v>
      </c>
      <c r="AL29" s="457">
        <f t="shared" si="66"/>
        <v>1043.4000000000001</v>
      </c>
      <c r="AM29" s="457">
        <f t="shared" si="66"/>
        <v>762.89999999999986</v>
      </c>
      <c r="AN29" s="457">
        <f t="shared" si="66"/>
        <v>280.5</v>
      </c>
      <c r="AO29" s="460">
        <f t="shared" si="6"/>
        <v>3.91</v>
      </c>
      <c r="AP29" s="460">
        <f t="shared" si="6"/>
        <v>55.04</v>
      </c>
      <c r="AQ29" s="460">
        <f t="shared" si="6"/>
        <v>1.1000000000000001</v>
      </c>
      <c r="AR29" s="460">
        <f t="shared" si="6"/>
        <v>3.91</v>
      </c>
      <c r="AS29" s="460">
        <f t="shared" si="6"/>
        <v>54.49</v>
      </c>
      <c r="AT29" s="460">
        <f t="shared" si="6"/>
        <v>1.1100000000000001</v>
      </c>
      <c r="AU29" s="460">
        <f t="shared" si="42"/>
        <v>0</v>
      </c>
      <c r="AV29" s="460">
        <f t="shared" si="42"/>
        <v>-0.54999999999999716</v>
      </c>
      <c r="AW29" s="460">
        <f t="shared" si="42"/>
        <v>1.0000000000000009E-2</v>
      </c>
      <c r="AX29" s="21"/>
      <c r="AY29" s="59"/>
      <c r="AZ29" s="59" t="s">
        <v>364</v>
      </c>
      <c r="BA29" s="106" t="s">
        <v>41</v>
      </c>
      <c r="BB29" s="280">
        <f>SUM(BB9:BB28)</f>
        <v>1817</v>
      </c>
      <c r="BC29" s="280">
        <f>SUM(BC9:BC28)</f>
        <v>1816</v>
      </c>
      <c r="BD29" s="280">
        <f t="shared" si="43"/>
        <v>-1</v>
      </c>
      <c r="BE29" s="280">
        <f>SUM(BE9:BE28)</f>
        <v>1578</v>
      </c>
      <c r="BF29" s="280">
        <f>SUM(BF9:BF28)</f>
        <v>1583</v>
      </c>
      <c r="BG29" s="280">
        <f t="shared" si="7"/>
        <v>5</v>
      </c>
      <c r="BH29" s="463">
        <f t="shared" si="8"/>
        <v>7</v>
      </c>
      <c r="BI29" s="463">
        <f t="shared" si="9"/>
        <v>7</v>
      </c>
      <c r="BJ29" s="280">
        <f t="shared" si="10"/>
        <v>0</v>
      </c>
      <c r="BK29" s="280">
        <f>SUM(BK9:BK28)</f>
        <v>27967</v>
      </c>
      <c r="BL29" s="280">
        <f>SUM(BL9:BL28)</f>
        <v>27483</v>
      </c>
      <c r="BM29" s="280">
        <f t="shared" si="44"/>
        <v>-484</v>
      </c>
      <c r="BN29" s="280">
        <f>SUM(BN9:BN28)</f>
        <v>22552</v>
      </c>
      <c r="BO29" s="280">
        <f>SUM(BO9:BO28)</f>
        <v>22247</v>
      </c>
      <c r="BP29" s="280">
        <f t="shared" si="45"/>
        <v>-305</v>
      </c>
      <c r="BQ29" s="463">
        <f t="shared" si="46"/>
        <v>15</v>
      </c>
      <c r="BR29" s="463">
        <f t="shared" si="46"/>
        <v>15</v>
      </c>
      <c r="BS29" s="463">
        <f t="shared" si="47"/>
        <v>0</v>
      </c>
      <c r="BT29" s="44"/>
      <c r="BU29" s="280">
        <f>SUM(BU9:BU28)</f>
        <v>791</v>
      </c>
      <c r="BV29" s="280">
        <f>SUM(BV9:BV28)</f>
        <v>784</v>
      </c>
      <c r="BW29" s="280">
        <f t="shared" si="11"/>
        <v>-7</v>
      </c>
      <c r="BX29" s="280">
        <f>SUM(BX9:BX28)</f>
        <v>695</v>
      </c>
      <c r="BY29" s="280">
        <f>SUM(BY9:BY28)</f>
        <v>688</v>
      </c>
      <c r="BZ29" s="280">
        <f t="shared" si="12"/>
        <v>-7</v>
      </c>
      <c r="CA29" s="280">
        <f>SUM(CA9:CA28)</f>
        <v>12598</v>
      </c>
      <c r="CB29" s="280">
        <f>SUM(CB9:CB28)</f>
        <v>12398</v>
      </c>
      <c r="CC29" s="280">
        <f t="shared" si="48"/>
        <v>-200</v>
      </c>
      <c r="CD29" s="280">
        <f>SUM(CD9:CD28)</f>
        <v>9938</v>
      </c>
      <c r="CE29" s="280">
        <f>SUM(CE9:CE28)</f>
        <v>9706</v>
      </c>
      <c r="CF29" s="280">
        <f t="shared" si="13"/>
        <v>-232</v>
      </c>
      <c r="CG29" s="280">
        <f>SUM(CG9:CG28)</f>
        <v>1198</v>
      </c>
      <c r="CH29" s="280">
        <f>SUM(CH9:CH28)</f>
        <v>1238</v>
      </c>
      <c r="CI29" s="280">
        <f t="shared" si="14"/>
        <v>40</v>
      </c>
      <c r="CJ29" s="280">
        <f>SUM(CJ9:CJ28)</f>
        <v>1013</v>
      </c>
      <c r="CK29" s="280">
        <f>SUM(CK9:CK28)</f>
        <v>1048</v>
      </c>
      <c r="CL29" s="280">
        <f t="shared" si="15"/>
        <v>35</v>
      </c>
      <c r="CM29" s="280">
        <f>SUM(CM9:CM28)</f>
        <v>538</v>
      </c>
      <c r="CN29" s="280">
        <f>SUM(CN9:CN28)</f>
        <v>536</v>
      </c>
      <c r="CO29" s="280">
        <f t="shared" si="16"/>
        <v>-2</v>
      </c>
      <c r="CP29" s="280">
        <f>SUM(CP9:CP28)</f>
        <v>459</v>
      </c>
      <c r="CQ29" s="280">
        <f>SUM(CQ9:CQ28)</f>
        <v>458</v>
      </c>
      <c r="CR29" s="280">
        <f t="shared" si="17"/>
        <v>-1</v>
      </c>
      <c r="CS29" s="280">
        <f>SUM(CS9:CS28)</f>
        <v>18080</v>
      </c>
      <c r="CT29" s="280">
        <f>SUM(CT9:CT28)</f>
        <v>18311</v>
      </c>
      <c r="CU29" s="280">
        <f t="shared" si="18"/>
        <v>231</v>
      </c>
      <c r="CV29" s="280">
        <f>SUM(CV9:CV28)</f>
        <v>14084</v>
      </c>
      <c r="CW29" s="280">
        <f>SUM(CW9:CW28)</f>
        <v>14203</v>
      </c>
      <c r="CX29" s="280">
        <f t="shared" si="19"/>
        <v>119</v>
      </c>
      <c r="CY29" s="280">
        <f>SUM(CY9:CY28)</f>
        <v>8817</v>
      </c>
      <c r="CZ29" s="280">
        <f>SUM(CZ9:CZ28)</f>
        <v>8615</v>
      </c>
      <c r="DA29" s="280">
        <f t="shared" si="20"/>
        <v>-202</v>
      </c>
      <c r="DB29" s="280">
        <f>SUM(DB9:DB28)</f>
        <v>6522</v>
      </c>
      <c r="DC29" s="280">
        <f>SUM(DC9:DC28)</f>
        <v>6506</v>
      </c>
      <c r="DD29" s="280">
        <f t="shared" si="21"/>
        <v>-16</v>
      </c>
      <c r="DF29" s="59"/>
      <c r="DG29" s="59" t="s">
        <v>364</v>
      </c>
      <c r="DH29" s="106" t="s">
        <v>41</v>
      </c>
      <c r="DI29" s="280">
        <f>SUM(DI9:DI28)</f>
        <v>37623</v>
      </c>
      <c r="DJ29" s="280">
        <f>SUM(DJ9:DJ28)</f>
        <v>37956</v>
      </c>
      <c r="DK29" s="280">
        <f t="shared" si="49"/>
        <v>333</v>
      </c>
      <c r="DL29" s="280">
        <f>SUM(DL9:DL28)</f>
        <v>16328</v>
      </c>
      <c r="DM29" s="280">
        <f>SUM(DM9:DM28)</f>
        <v>15938</v>
      </c>
      <c r="DN29" s="280">
        <f t="shared" si="22"/>
        <v>-390</v>
      </c>
      <c r="DO29" s="280">
        <f>SUM(DO9:DO28)</f>
        <v>2879690</v>
      </c>
      <c r="DP29" s="280">
        <f t="shared" ref="DP29:DS29" si="67">SUM(DP9:DP28)</f>
        <v>3292214</v>
      </c>
      <c r="DQ29" s="280">
        <f t="shared" si="50"/>
        <v>412524</v>
      </c>
      <c r="DR29" s="280">
        <f t="shared" si="67"/>
        <v>622470</v>
      </c>
      <c r="DS29" s="280">
        <f t="shared" si="67"/>
        <v>696080</v>
      </c>
      <c r="DT29" s="280">
        <f t="shared" si="51"/>
        <v>73610</v>
      </c>
      <c r="DU29" s="463">
        <f t="shared" si="23"/>
        <v>140</v>
      </c>
      <c r="DV29" s="463">
        <f t="shared" si="24"/>
        <v>142</v>
      </c>
      <c r="DW29" s="463">
        <f t="shared" si="52"/>
        <v>2</v>
      </c>
      <c r="DX29" s="44"/>
      <c r="DY29" s="280">
        <f>SUM(DY9:DY28)</f>
        <v>9505</v>
      </c>
      <c r="DZ29" s="280">
        <f>SUM(DZ9:DZ28)</f>
        <v>9198</v>
      </c>
      <c r="EA29" s="280">
        <f t="shared" si="53"/>
        <v>-307</v>
      </c>
      <c r="EB29" s="280">
        <f>SUM(EB9:EB28)</f>
        <v>3341</v>
      </c>
      <c r="EC29" s="280">
        <f>SUM(EC9:EC28)</f>
        <v>2990</v>
      </c>
      <c r="ED29" s="280">
        <f t="shared" si="54"/>
        <v>-351</v>
      </c>
      <c r="EE29" s="457">
        <f t="shared" si="55"/>
        <v>25.3</v>
      </c>
      <c r="EF29" s="457">
        <f t="shared" si="55"/>
        <v>24.2</v>
      </c>
      <c r="EG29" s="457">
        <f t="shared" si="56"/>
        <v>-1.1000000000000014</v>
      </c>
      <c r="EH29" s="280">
        <f>SUM(EH9:EH28)</f>
        <v>467785</v>
      </c>
      <c r="EI29" s="280">
        <f>SUM(EI9:EI28)</f>
        <v>448782</v>
      </c>
      <c r="EJ29" s="280">
        <f t="shared" si="25"/>
        <v>-19003</v>
      </c>
      <c r="EK29" s="280">
        <f>SUM(EK9:EK28)</f>
        <v>119277</v>
      </c>
      <c r="EL29" s="280">
        <f>SUM(EL9:EL28)</f>
        <v>132487</v>
      </c>
      <c r="EM29" s="280">
        <f t="shared" si="26"/>
        <v>13210</v>
      </c>
      <c r="EN29" s="463">
        <f t="shared" si="57"/>
        <v>49</v>
      </c>
      <c r="EO29" s="463">
        <f t="shared" si="57"/>
        <v>49</v>
      </c>
      <c r="EP29" s="463">
        <f t="shared" si="58"/>
        <v>0</v>
      </c>
      <c r="EQ29" s="28"/>
      <c r="ER29" s="21"/>
      <c r="ES29" s="59"/>
      <c r="ET29" s="59" t="s">
        <v>364</v>
      </c>
      <c r="EU29" s="106" t="s">
        <v>41</v>
      </c>
      <c r="EV29" s="280">
        <f>SUM(EV9:EV28)</f>
        <v>1858</v>
      </c>
      <c r="EW29" s="280">
        <f>SUM(EW9:EW28)</f>
        <v>1846</v>
      </c>
      <c r="EX29" s="280">
        <f t="shared" si="59"/>
        <v>-12</v>
      </c>
      <c r="EY29" s="280">
        <f>SUM(EY9:EY28)</f>
        <v>1767</v>
      </c>
      <c r="EZ29" s="280">
        <f>SUM(EZ9:EZ28)</f>
        <v>1775</v>
      </c>
      <c r="FA29" s="280">
        <f t="shared" si="27"/>
        <v>8</v>
      </c>
      <c r="FB29" s="280">
        <f>SUM(FB9:FB28)</f>
        <v>1128</v>
      </c>
      <c r="FC29" s="280">
        <f>SUM(FC9:FC28)</f>
        <v>1137</v>
      </c>
      <c r="FD29" s="280">
        <f t="shared" si="28"/>
        <v>9</v>
      </c>
      <c r="FE29" s="280">
        <f>SUM(FE9:FE28)</f>
        <v>360</v>
      </c>
      <c r="FF29" s="280">
        <f>SUM(FF9:FF28)</f>
        <v>398</v>
      </c>
      <c r="FG29" s="280">
        <f t="shared" si="60"/>
        <v>38</v>
      </c>
      <c r="FH29" s="280">
        <f>SUM(FH9:FH28)</f>
        <v>470</v>
      </c>
      <c r="FI29" s="280">
        <f>SUM(FI9:FI28)</f>
        <v>508</v>
      </c>
      <c r="FJ29" s="280">
        <f t="shared" si="29"/>
        <v>38</v>
      </c>
      <c r="FK29" s="457">
        <f t="shared" si="61"/>
        <v>73.599999999999994</v>
      </c>
      <c r="FL29" s="457">
        <f t="shared" si="61"/>
        <v>79.7</v>
      </c>
      <c r="FM29" s="28"/>
      <c r="FN29" s="463">
        <f t="shared" si="30"/>
        <v>4</v>
      </c>
      <c r="FO29" s="463">
        <f t="shared" si="31"/>
        <v>4</v>
      </c>
      <c r="FP29" s="280">
        <f t="shared" si="32"/>
        <v>0</v>
      </c>
      <c r="FQ29" s="126"/>
      <c r="FR29" s="59"/>
      <c r="FS29" s="59" t="s">
        <v>364</v>
      </c>
      <c r="FT29" s="106" t="s">
        <v>41</v>
      </c>
      <c r="FU29" s="457">
        <f>SUM(FU9:FU28)</f>
        <v>1802681.7</v>
      </c>
      <c r="FV29" s="383">
        <f t="shared" si="33"/>
        <v>6752</v>
      </c>
      <c r="FW29" s="490">
        <f t="shared" ref="FW29:GA29" si="68">SUM(FW9:FW28)</f>
        <v>1087243.3</v>
      </c>
      <c r="FX29" s="490">
        <f t="shared" si="68"/>
        <v>604976.69999999995</v>
      </c>
      <c r="FY29" s="490">
        <f t="shared" si="68"/>
        <v>106997.50000000001</v>
      </c>
      <c r="FZ29" s="490">
        <f t="shared" si="68"/>
        <v>28915.799999999996</v>
      </c>
      <c r="GA29" s="490">
        <f t="shared" si="68"/>
        <v>3464.2000000000003</v>
      </c>
      <c r="GB29" s="457">
        <f t="shared" si="63"/>
        <v>93.9</v>
      </c>
      <c r="GC29" s="490">
        <f t="shared" ref="GC29:GG29" si="69">SUM(GC9:GC28)</f>
        <v>1786509.6</v>
      </c>
      <c r="GD29" s="490">
        <f t="shared" si="69"/>
        <v>1334914.3999999999</v>
      </c>
      <c r="GE29" s="490">
        <f t="shared" si="69"/>
        <v>2146.1</v>
      </c>
      <c r="GF29" s="490">
        <f t="shared" si="69"/>
        <v>52208.799999999996</v>
      </c>
      <c r="GG29" s="490">
        <f t="shared" si="69"/>
        <v>406.5</v>
      </c>
      <c r="GH29" s="490">
        <f>SUM(GH9:GH28)</f>
        <v>57637.3</v>
      </c>
    </row>
    <row r="30" spans="1:190" s="22" customFormat="1" x14ac:dyDescent="0.2">
      <c r="A30" s="28">
        <v>1</v>
      </c>
      <c r="B30" s="28" t="s">
        <v>117</v>
      </c>
      <c r="C30" s="42">
        <v>22</v>
      </c>
      <c r="D30" s="44">
        <f>E30+F30</f>
        <v>1</v>
      </c>
      <c r="E30" s="28">
        <v>1</v>
      </c>
      <c r="F30" s="28"/>
      <c r="G30" s="44">
        <f>H30+I30</f>
        <v>1</v>
      </c>
      <c r="H30" s="28">
        <v>1</v>
      </c>
      <c r="I30" s="28"/>
      <c r="J30" s="67">
        <v>50</v>
      </c>
      <c r="K30" s="67">
        <v>50</v>
      </c>
      <c r="L30" s="44">
        <f>K30-J30</f>
        <v>0</v>
      </c>
      <c r="M30" s="44"/>
      <c r="N30" s="44"/>
      <c r="O30" s="44"/>
      <c r="P30" s="28">
        <v>1</v>
      </c>
      <c r="Q30" s="28">
        <v>1</v>
      </c>
      <c r="R30" s="44">
        <f>Q30-P30</f>
        <v>0</v>
      </c>
      <c r="S30" s="28"/>
      <c r="T30" s="28">
        <v>1</v>
      </c>
      <c r="U30" s="44">
        <f>T30-S30</f>
        <v>1</v>
      </c>
      <c r="V30" s="28"/>
      <c r="W30" s="28"/>
      <c r="X30" s="44">
        <f>W30-V30</f>
        <v>0</v>
      </c>
      <c r="Y30" s="127">
        <f>ROUND((S30+V30)/P30*100,1)</f>
        <v>0</v>
      </c>
      <c r="Z30" s="127">
        <f>ROUND((T30+W30)/Q30*100,1)</f>
        <v>100</v>
      </c>
      <c r="AA30" s="127">
        <f>Z30-Y30</f>
        <v>100</v>
      </c>
      <c r="AB30" s="67">
        <v>1</v>
      </c>
      <c r="AC30" s="44">
        <v>1</v>
      </c>
      <c r="AD30" s="44">
        <f>AC30-AB30</f>
        <v>0</v>
      </c>
      <c r="AM30" s="21"/>
      <c r="AN30" s="21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8">
        <v>1</v>
      </c>
      <c r="AZ30" s="28" t="s">
        <v>117</v>
      </c>
      <c r="BA30" s="42">
        <v>22</v>
      </c>
      <c r="BB30" s="28">
        <v>18</v>
      </c>
      <c r="BC30" s="28">
        <v>18</v>
      </c>
      <c r="BD30" s="44">
        <f>BC30-BB30</f>
        <v>0</v>
      </c>
      <c r="BE30" s="44"/>
      <c r="BF30" s="44"/>
      <c r="BG30" s="44">
        <f>BF30-BE30</f>
        <v>0</v>
      </c>
      <c r="BH30" s="44"/>
      <c r="BI30" s="44"/>
      <c r="BJ30" s="44"/>
      <c r="BK30" s="28">
        <v>451</v>
      </c>
      <c r="BL30" s="28">
        <v>411</v>
      </c>
      <c r="BM30" s="44">
        <f>BL30-BK30</f>
        <v>-40</v>
      </c>
      <c r="BN30" s="44"/>
      <c r="BO30" s="44"/>
      <c r="BP30" s="44">
        <f>BO30-BN30</f>
        <v>0</v>
      </c>
      <c r="BQ30" s="45">
        <f>ROUND(BK30/BB30,0)</f>
        <v>25</v>
      </c>
      <c r="BR30" s="45">
        <f>ROUND(BL30/BC30,0)</f>
        <v>23</v>
      </c>
      <c r="BS30" s="45">
        <f>BR30-BQ30</f>
        <v>-2</v>
      </c>
      <c r="BT30" s="28"/>
      <c r="BU30" s="28"/>
      <c r="BV30" s="28"/>
      <c r="BW30" s="44">
        <f>BV30-BU30</f>
        <v>0</v>
      </c>
      <c r="BX30" s="44"/>
      <c r="BY30" s="44"/>
      <c r="BZ30" s="44">
        <f>BY30-BX30</f>
        <v>0</v>
      </c>
      <c r="CA30" s="67"/>
      <c r="CB30" s="67"/>
      <c r="CC30" s="44">
        <f>CB30-CA30</f>
        <v>0</v>
      </c>
      <c r="CD30" s="44"/>
      <c r="CE30" s="44"/>
      <c r="CF30" s="44">
        <f>CE30-CD30</f>
        <v>0</v>
      </c>
      <c r="CG30" s="28">
        <v>10</v>
      </c>
      <c r="CH30" s="28">
        <v>12</v>
      </c>
      <c r="CI30" s="44">
        <f>CH30-CG30</f>
        <v>2</v>
      </c>
      <c r="CJ30" s="44"/>
      <c r="CK30" s="44"/>
      <c r="CL30" s="44">
        <f>CK30-CJ30</f>
        <v>0</v>
      </c>
      <c r="CM30" s="44"/>
      <c r="CN30" s="44"/>
      <c r="CO30" s="44">
        <f>CN30-CM30</f>
        <v>0</v>
      </c>
      <c r="CP30" s="44"/>
      <c r="CQ30" s="44"/>
      <c r="CR30" s="44">
        <f>CQ30-CP30</f>
        <v>0</v>
      </c>
      <c r="CS30" s="28">
        <v>104</v>
      </c>
      <c r="CT30" s="28">
        <v>152</v>
      </c>
      <c r="CU30" s="44">
        <f>CT30-CS30</f>
        <v>48</v>
      </c>
      <c r="CV30" s="44"/>
      <c r="CW30" s="44"/>
      <c r="CX30" s="44">
        <f>CW30-CV30</f>
        <v>0</v>
      </c>
      <c r="CY30" s="67"/>
      <c r="CZ30" s="67"/>
      <c r="DA30" s="44">
        <f>CZ30-CY30</f>
        <v>0</v>
      </c>
      <c r="DB30" s="44"/>
      <c r="DC30" s="44"/>
      <c r="DD30" s="44">
        <f>DC30-DB30</f>
        <v>0</v>
      </c>
      <c r="DF30" s="28">
        <v>1</v>
      </c>
      <c r="DG30" s="28" t="s">
        <v>117</v>
      </c>
      <c r="DH30" s="42">
        <v>22</v>
      </c>
      <c r="DI30" s="28">
        <v>174</v>
      </c>
      <c r="DJ30" s="28">
        <v>188</v>
      </c>
      <c r="DK30" s="44">
        <f>DJ30-DI30</f>
        <v>14</v>
      </c>
      <c r="DL30" s="67">
        <v>36</v>
      </c>
      <c r="DM30" s="67">
        <v>61</v>
      </c>
      <c r="DN30" s="44">
        <f>DM30-DL30</f>
        <v>25</v>
      </c>
      <c r="DO30" s="44">
        <v>40340</v>
      </c>
      <c r="DP30" s="44">
        <v>45640</v>
      </c>
      <c r="DQ30" s="44">
        <f>DP30-DO30</f>
        <v>5300</v>
      </c>
      <c r="DR30" s="217">
        <v>6800</v>
      </c>
      <c r="DS30" s="217">
        <v>7265</v>
      </c>
      <c r="DT30" s="44">
        <f>DS30-DR30</f>
        <v>465</v>
      </c>
      <c r="DU30" s="44"/>
      <c r="DV30" s="44"/>
      <c r="DW30" s="44"/>
      <c r="DX30" s="28"/>
      <c r="DY30" s="28">
        <v>51</v>
      </c>
      <c r="DZ30" s="28">
        <v>116</v>
      </c>
      <c r="EA30" s="44">
        <f>DZ30-DY30</f>
        <v>65</v>
      </c>
      <c r="EB30" s="67">
        <v>30</v>
      </c>
      <c r="EC30" s="67">
        <v>40</v>
      </c>
      <c r="ED30" s="44">
        <f>EC30-EB30</f>
        <v>10</v>
      </c>
      <c r="EE30" s="127">
        <f>ROUND(DY30/DI30*100,1)</f>
        <v>29.3</v>
      </c>
      <c r="EF30" s="127">
        <f>ROUND(DZ30/DJ30*100,1)</f>
        <v>61.7</v>
      </c>
      <c r="EG30" s="127">
        <f>EF30-EE30</f>
        <v>32.400000000000006</v>
      </c>
      <c r="EH30" s="28">
        <v>5818</v>
      </c>
      <c r="EI30" s="28">
        <v>6193</v>
      </c>
      <c r="EJ30" s="44">
        <f>EI30-EH30</f>
        <v>375</v>
      </c>
      <c r="EK30" s="67">
        <v>1718</v>
      </c>
      <c r="EL30" s="67">
        <v>3393</v>
      </c>
      <c r="EM30" s="44">
        <f>EL30-EK30</f>
        <v>1675</v>
      </c>
      <c r="EN30" s="45">
        <f>ROUND(EH30/DY30,0)</f>
        <v>114</v>
      </c>
      <c r="EO30" s="45">
        <f>ROUND(EI30/DZ30,0)</f>
        <v>53</v>
      </c>
      <c r="EP30" s="45">
        <f>EO30-EN30</f>
        <v>-61</v>
      </c>
      <c r="EQ30" s="28"/>
      <c r="ER30" s="24"/>
      <c r="ES30" s="28">
        <v>1</v>
      </c>
      <c r="ET30" s="28" t="s">
        <v>117</v>
      </c>
      <c r="EU30" s="42">
        <v>22</v>
      </c>
      <c r="EV30" s="69">
        <v>18</v>
      </c>
      <c r="EW30" s="69">
        <v>15</v>
      </c>
      <c r="EX30" s="44">
        <f>EW30-EV30</f>
        <v>-3</v>
      </c>
      <c r="EY30" s="67">
        <v>18</v>
      </c>
      <c r="EZ30" s="67">
        <v>15</v>
      </c>
      <c r="FA30" s="44">
        <f>EZ30-EY30</f>
        <v>-3</v>
      </c>
      <c r="FB30" s="69">
        <v>10</v>
      </c>
      <c r="FC30" s="69">
        <v>5</v>
      </c>
      <c r="FD30" s="44">
        <f>FC30-FB30</f>
        <v>-5</v>
      </c>
      <c r="FE30" s="69">
        <v>6</v>
      </c>
      <c r="FF30" s="69">
        <v>4</v>
      </c>
      <c r="FG30" s="44">
        <f>FF30-FE30</f>
        <v>-2</v>
      </c>
      <c r="FH30" s="69">
        <v>1</v>
      </c>
      <c r="FI30" s="69"/>
      <c r="FJ30" s="44">
        <f>FI30-FH30</f>
        <v>-1</v>
      </c>
      <c r="FK30" s="127">
        <f>ROUND((FE30+FH30)/FB30*100,1)</f>
        <v>70</v>
      </c>
      <c r="FL30" s="127">
        <f>ROUND((FF30+FI30)/FC30*100,1)</f>
        <v>80</v>
      </c>
      <c r="FM30" s="28"/>
      <c r="FN30" s="44"/>
      <c r="FO30" s="44"/>
      <c r="FP30" s="44"/>
      <c r="FQ30" s="84"/>
      <c r="FR30" s="28">
        <v>1</v>
      </c>
      <c r="FS30" s="28" t="s">
        <v>117</v>
      </c>
      <c r="FT30" s="42">
        <v>22</v>
      </c>
      <c r="FU30" s="383">
        <f>FW30+FX30+FY30+GA30</f>
        <v>19241.5</v>
      </c>
      <c r="FV30" s="381">
        <f>ROUND(FU30/G30,0)</f>
        <v>19242</v>
      </c>
      <c r="FW30" s="81">
        <v>16240.6</v>
      </c>
      <c r="FX30" s="351"/>
      <c r="FY30" s="350">
        <v>3000.9</v>
      </c>
      <c r="FZ30" s="350"/>
      <c r="GA30" s="351"/>
      <c r="GB30" s="127">
        <f>ROUND((FW30+FX30)/FU30*100,1)</f>
        <v>84.4</v>
      </c>
      <c r="GC30" s="354">
        <v>20702.5</v>
      </c>
      <c r="GD30" s="218">
        <v>10251.4</v>
      </c>
      <c r="GE30" s="350"/>
      <c r="GF30" s="81">
        <v>392.1</v>
      </c>
      <c r="GG30" s="81"/>
      <c r="GH30" s="81"/>
    </row>
    <row r="31" spans="1:190" s="22" customFormat="1" x14ac:dyDescent="0.2">
      <c r="A31" s="28">
        <v>2</v>
      </c>
      <c r="B31" s="28" t="s">
        <v>571</v>
      </c>
      <c r="C31" s="42">
        <v>23</v>
      </c>
      <c r="D31" s="44">
        <f t="shared" si="34"/>
        <v>1</v>
      </c>
      <c r="E31" s="28">
        <v>1</v>
      </c>
      <c r="F31" s="28"/>
      <c r="G31" s="44">
        <f t="shared" ref="G31:G33" si="70">H31+I31</f>
        <v>1</v>
      </c>
      <c r="H31" s="28">
        <v>1</v>
      </c>
      <c r="I31" s="28"/>
      <c r="J31" s="67">
        <v>614</v>
      </c>
      <c r="K31" s="67">
        <v>614</v>
      </c>
      <c r="L31" s="44">
        <f t="shared" si="35"/>
        <v>0</v>
      </c>
      <c r="M31" s="44"/>
      <c r="N31" s="44"/>
      <c r="O31" s="44"/>
      <c r="P31" s="28">
        <v>1</v>
      </c>
      <c r="Q31" s="28">
        <v>1</v>
      </c>
      <c r="R31" s="44">
        <f t="shared" si="2"/>
        <v>0</v>
      </c>
      <c r="S31" s="28"/>
      <c r="T31" s="28"/>
      <c r="U31" s="44">
        <f t="shared" si="3"/>
        <v>0</v>
      </c>
      <c r="V31" s="28"/>
      <c r="W31" s="28"/>
      <c r="X31" s="44">
        <f t="shared" si="4"/>
        <v>0</v>
      </c>
      <c r="Y31" s="127">
        <f t="shared" si="38"/>
        <v>0</v>
      </c>
      <c r="Z31" s="127">
        <f t="shared" si="38"/>
        <v>0</v>
      </c>
      <c r="AA31" s="127">
        <f t="shared" si="5"/>
        <v>0</v>
      </c>
      <c r="AB31" s="14">
        <v>1</v>
      </c>
      <c r="AC31" s="44">
        <v>1</v>
      </c>
      <c r="AD31" s="44">
        <f t="shared" si="39"/>
        <v>0</v>
      </c>
      <c r="AM31" s="21"/>
      <c r="AN31" s="24"/>
      <c r="AR31" s="24"/>
      <c r="AS31" s="24"/>
      <c r="AT31" s="24"/>
      <c r="AU31" s="24"/>
      <c r="AV31" s="24"/>
      <c r="AW31" s="24"/>
      <c r="AX31" s="24"/>
      <c r="AY31" s="28">
        <v>2</v>
      </c>
      <c r="AZ31" s="28" t="s">
        <v>571</v>
      </c>
      <c r="BA31" s="42">
        <v>23</v>
      </c>
      <c r="BB31" s="28">
        <v>26</v>
      </c>
      <c r="BC31" s="28">
        <v>26</v>
      </c>
      <c r="BD31" s="44">
        <f t="shared" si="43"/>
        <v>0</v>
      </c>
      <c r="BE31" s="44"/>
      <c r="BF31" s="44"/>
      <c r="BG31" s="44">
        <f t="shared" si="7"/>
        <v>0</v>
      </c>
      <c r="BH31" s="44"/>
      <c r="BI31" s="44"/>
      <c r="BJ31" s="44"/>
      <c r="BK31" s="28">
        <v>1066</v>
      </c>
      <c r="BL31" s="28">
        <v>990</v>
      </c>
      <c r="BM31" s="44">
        <f t="shared" si="44"/>
        <v>-76</v>
      </c>
      <c r="BN31" s="44"/>
      <c r="BO31" s="44"/>
      <c r="BP31" s="44">
        <f t="shared" si="45"/>
        <v>0</v>
      </c>
      <c r="BQ31" s="45">
        <f>ROUND(BK31/BB31,0)</f>
        <v>41</v>
      </c>
      <c r="BR31" s="45">
        <f>ROUND(BL31/BC31,0)</f>
        <v>38</v>
      </c>
      <c r="BS31" s="45">
        <f>BR31-BQ31</f>
        <v>-3</v>
      </c>
      <c r="BT31" s="28"/>
      <c r="BU31" s="67">
        <v>16</v>
      </c>
      <c r="BV31" s="67">
        <v>16</v>
      </c>
      <c r="BW31" s="44">
        <f t="shared" si="11"/>
        <v>0</v>
      </c>
      <c r="BX31" s="44"/>
      <c r="BY31" s="44"/>
      <c r="BZ31" s="44">
        <f t="shared" si="12"/>
        <v>0</v>
      </c>
      <c r="CA31" s="67">
        <v>771</v>
      </c>
      <c r="CB31" s="67">
        <v>703</v>
      </c>
      <c r="CC31" s="44">
        <f t="shared" si="48"/>
        <v>-68</v>
      </c>
      <c r="CD31" s="44"/>
      <c r="CE31" s="44"/>
      <c r="CF31" s="44">
        <f t="shared" si="13"/>
        <v>0</v>
      </c>
      <c r="CG31" s="28">
        <v>23</v>
      </c>
      <c r="CH31" s="28">
        <v>23</v>
      </c>
      <c r="CI31" s="44">
        <f t="shared" si="14"/>
        <v>0</v>
      </c>
      <c r="CJ31" s="44"/>
      <c r="CK31" s="44"/>
      <c r="CL31" s="44">
        <f t="shared" si="15"/>
        <v>0</v>
      </c>
      <c r="CM31" s="44">
        <v>14</v>
      </c>
      <c r="CN31" s="44">
        <v>14</v>
      </c>
      <c r="CO31" s="44">
        <f t="shared" si="16"/>
        <v>0</v>
      </c>
      <c r="CP31" s="44"/>
      <c r="CQ31" s="44"/>
      <c r="CR31" s="44">
        <f t="shared" si="17"/>
        <v>0</v>
      </c>
      <c r="CS31" s="28">
        <v>995</v>
      </c>
      <c r="CT31" s="28">
        <v>950</v>
      </c>
      <c r="CU31" s="44">
        <f t="shared" si="18"/>
        <v>-45</v>
      </c>
      <c r="CV31" s="44"/>
      <c r="CW31" s="44"/>
      <c r="CX31" s="44">
        <f t="shared" si="19"/>
        <v>0</v>
      </c>
      <c r="CY31" s="67">
        <v>730</v>
      </c>
      <c r="CZ31" s="67">
        <v>688</v>
      </c>
      <c r="DA31" s="44">
        <f t="shared" si="20"/>
        <v>-42</v>
      </c>
      <c r="DB31" s="44"/>
      <c r="DC31" s="44"/>
      <c r="DD31" s="44">
        <f t="shared" si="21"/>
        <v>0</v>
      </c>
      <c r="DF31" s="28">
        <v>2</v>
      </c>
      <c r="DG31" s="28" t="s">
        <v>571</v>
      </c>
      <c r="DH31" s="42">
        <v>23</v>
      </c>
      <c r="DI31" s="28">
        <v>968</v>
      </c>
      <c r="DJ31" s="28">
        <v>980</v>
      </c>
      <c r="DK31" s="44">
        <f t="shared" si="49"/>
        <v>12</v>
      </c>
      <c r="DL31" s="67">
        <v>126</v>
      </c>
      <c r="DM31" s="67">
        <v>122</v>
      </c>
      <c r="DN31" s="44">
        <f t="shared" si="22"/>
        <v>-4</v>
      </c>
      <c r="DO31" s="44">
        <v>751206</v>
      </c>
      <c r="DP31" s="44">
        <v>592777</v>
      </c>
      <c r="DQ31" s="44">
        <f t="shared" si="50"/>
        <v>-158429</v>
      </c>
      <c r="DR31" s="217">
        <v>103159</v>
      </c>
      <c r="DS31" s="217">
        <v>69253</v>
      </c>
      <c r="DT31" s="44">
        <f t="shared" si="51"/>
        <v>-33906</v>
      </c>
      <c r="DU31" s="44"/>
      <c r="DV31" s="44"/>
      <c r="DW31" s="44"/>
      <c r="DX31" s="28"/>
      <c r="DY31" s="28">
        <v>376</v>
      </c>
      <c r="DZ31" s="28">
        <v>572</v>
      </c>
      <c r="EA31" s="44">
        <f t="shared" si="53"/>
        <v>196</v>
      </c>
      <c r="EB31" s="67">
        <v>83</v>
      </c>
      <c r="EC31" s="67">
        <v>77</v>
      </c>
      <c r="ED31" s="44">
        <f t="shared" si="54"/>
        <v>-6</v>
      </c>
      <c r="EE31" s="127">
        <f t="shared" si="55"/>
        <v>38.799999999999997</v>
      </c>
      <c r="EF31" s="127">
        <f t="shared" si="55"/>
        <v>58.4</v>
      </c>
      <c r="EG31" s="127">
        <f t="shared" si="56"/>
        <v>19.600000000000001</v>
      </c>
      <c r="EH31" s="28">
        <v>141446</v>
      </c>
      <c r="EI31" s="28">
        <v>138368</v>
      </c>
      <c r="EJ31" s="44">
        <f t="shared" si="25"/>
        <v>-3078</v>
      </c>
      <c r="EK31" s="67">
        <v>70286</v>
      </c>
      <c r="EL31" s="67">
        <v>48749</v>
      </c>
      <c r="EM31" s="44">
        <f t="shared" si="26"/>
        <v>-21537</v>
      </c>
      <c r="EN31" s="45">
        <f>ROUND(EH31/DY31,0)</f>
        <v>376</v>
      </c>
      <c r="EO31" s="45">
        <f>ROUND(EI31/DZ31,0)</f>
        <v>242</v>
      </c>
      <c r="EP31" s="45">
        <f t="shared" si="58"/>
        <v>-134</v>
      </c>
      <c r="EQ31" s="28"/>
      <c r="ER31" s="24"/>
      <c r="ES31" s="28">
        <v>2</v>
      </c>
      <c r="ET31" s="28" t="s">
        <v>571</v>
      </c>
      <c r="EU31" s="42">
        <v>23</v>
      </c>
      <c r="EV31" s="69">
        <v>111</v>
      </c>
      <c r="EW31" s="69">
        <v>110</v>
      </c>
      <c r="EX31" s="44">
        <f t="shared" si="59"/>
        <v>-1</v>
      </c>
      <c r="EY31" s="67">
        <v>99</v>
      </c>
      <c r="EZ31" s="67">
        <v>96</v>
      </c>
      <c r="FA31" s="44">
        <f t="shared" si="27"/>
        <v>-3</v>
      </c>
      <c r="FB31" s="69">
        <v>61</v>
      </c>
      <c r="FC31" s="69">
        <v>56</v>
      </c>
      <c r="FD31" s="44">
        <f t="shared" si="28"/>
        <v>-5</v>
      </c>
      <c r="FE31" s="69">
        <v>21</v>
      </c>
      <c r="FF31" s="69">
        <v>20</v>
      </c>
      <c r="FG31" s="44">
        <f t="shared" si="60"/>
        <v>-1</v>
      </c>
      <c r="FH31" s="69">
        <v>1</v>
      </c>
      <c r="FI31" s="69">
        <v>2</v>
      </c>
      <c r="FJ31" s="44">
        <f t="shared" si="29"/>
        <v>1</v>
      </c>
      <c r="FK31" s="127">
        <f t="shared" si="61"/>
        <v>36.1</v>
      </c>
      <c r="FL31" s="127">
        <f t="shared" si="61"/>
        <v>39.299999999999997</v>
      </c>
      <c r="FM31" s="28"/>
      <c r="FN31" s="44"/>
      <c r="FO31" s="44"/>
      <c r="FP31" s="44"/>
      <c r="FQ31" s="84"/>
      <c r="FR31" s="28">
        <v>2</v>
      </c>
      <c r="FS31" s="28" t="s">
        <v>571</v>
      </c>
      <c r="FT31" s="42">
        <v>23</v>
      </c>
      <c r="FU31" s="383">
        <f t="shared" si="62"/>
        <v>224773</v>
      </c>
      <c r="FV31" s="381">
        <f t="shared" si="33"/>
        <v>224773</v>
      </c>
      <c r="FW31" s="81">
        <v>202558.9</v>
      </c>
      <c r="FX31" s="81"/>
      <c r="FY31" s="81">
        <v>21901.200000000001</v>
      </c>
      <c r="FZ31" s="350">
        <v>25</v>
      </c>
      <c r="GA31" s="81">
        <v>312.89999999999998</v>
      </c>
      <c r="GB31" s="127">
        <f t="shared" si="63"/>
        <v>90.1</v>
      </c>
      <c r="GC31" s="354">
        <v>221946.5</v>
      </c>
      <c r="GD31" s="218">
        <v>88404.5</v>
      </c>
      <c r="GE31" s="350"/>
      <c r="GF31" s="350">
        <v>19219.900000000001</v>
      </c>
      <c r="GG31" s="350">
        <v>184.9</v>
      </c>
      <c r="GH31" s="81">
        <v>113141.2</v>
      </c>
    </row>
    <row r="32" spans="1:190" s="22" customFormat="1" ht="12.75" customHeight="1" x14ac:dyDescent="0.2">
      <c r="A32" s="28">
        <v>3</v>
      </c>
      <c r="B32" s="28" t="s">
        <v>573</v>
      </c>
      <c r="C32" s="42">
        <v>24</v>
      </c>
      <c r="D32" s="44">
        <f t="shared" si="34"/>
        <v>1</v>
      </c>
      <c r="E32" s="28">
        <v>1</v>
      </c>
      <c r="F32" s="28"/>
      <c r="G32" s="44">
        <f t="shared" si="70"/>
        <v>1</v>
      </c>
      <c r="H32" s="28">
        <v>1</v>
      </c>
      <c r="I32" s="28"/>
      <c r="J32" s="67">
        <v>170</v>
      </c>
      <c r="K32" s="67">
        <v>170</v>
      </c>
      <c r="L32" s="44">
        <f t="shared" si="35"/>
        <v>0</v>
      </c>
      <c r="M32" s="44"/>
      <c r="N32" s="44"/>
      <c r="O32" s="44"/>
      <c r="P32" s="28">
        <v>2</v>
      </c>
      <c r="Q32" s="28">
        <v>2</v>
      </c>
      <c r="R32" s="44">
        <f t="shared" si="2"/>
        <v>0</v>
      </c>
      <c r="S32" s="28">
        <v>1</v>
      </c>
      <c r="T32" s="28">
        <v>1</v>
      </c>
      <c r="U32" s="44">
        <f t="shared" si="3"/>
        <v>0</v>
      </c>
      <c r="V32" s="28"/>
      <c r="W32" s="28"/>
      <c r="X32" s="44">
        <f t="shared" si="4"/>
        <v>0</v>
      </c>
      <c r="Y32" s="127">
        <f t="shared" si="38"/>
        <v>50</v>
      </c>
      <c r="Z32" s="127">
        <f t="shared" si="38"/>
        <v>50</v>
      </c>
      <c r="AA32" s="127">
        <f t="shared" si="5"/>
        <v>0</v>
      </c>
      <c r="AB32" s="14"/>
      <c r="AC32" s="44"/>
      <c r="AD32" s="44">
        <f t="shared" si="39"/>
        <v>0</v>
      </c>
      <c r="AF32" s="117"/>
      <c r="AR32" s="24"/>
      <c r="AS32" s="24"/>
      <c r="AT32" s="24"/>
      <c r="AU32" s="24"/>
      <c r="AV32" s="24"/>
      <c r="AW32" s="24"/>
      <c r="AX32" s="24"/>
      <c r="AY32" s="28">
        <v>3</v>
      </c>
      <c r="AZ32" s="28" t="s">
        <v>573</v>
      </c>
      <c r="BA32" s="42">
        <v>24</v>
      </c>
      <c r="BB32" s="28">
        <v>15</v>
      </c>
      <c r="BC32" s="28">
        <v>15</v>
      </c>
      <c r="BD32" s="44">
        <f t="shared" si="43"/>
        <v>0</v>
      </c>
      <c r="BE32" s="44"/>
      <c r="BF32" s="44"/>
      <c r="BG32" s="44">
        <f t="shared" si="7"/>
        <v>0</v>
      </c>
      <c r="BH32" s="44"/>
      <c r="BI32" s="44"/>
      <c r="BJ32" s="44"/>
      <c r="BK32" s="28">
        <v>261</v>
      </c>
      <c r="BL32" s="28">
        <v>285</v>
      </c>
      <c r="BM32" s="44">
        <f t="shared" si="44"/>
        <v>24</v>
      </c>
      <c r="BN32" s="44"/>
      <c r="BO32" s="44"/>
      <c r="BP32" s="44">
        <f t="shared" si="45"/>
        <v>0</v>
      </c>
      <c r="BQ32" s="45">
        <f t="shared" ref="BQ32:BR35" si="71">ROUND(BK32/BB32,0)</f>
        <v>17</v>
      </c>
      <c r="BR32" s="45">
        <f t="shared" si="71"/>
        <v>19</v>
      </c>
      <c r="BS32" s="45">
        <f t="shared" ref="BS32:BS35" si="72">BR32-BQ32</f>
        <v>2</v>
      </c>
      <c r="BT32" s="28"/>
      <c r="BU32" s="67">
        <v>7</v>
      </c>
      <c r="BV32" s="67">
        <v>7</v>
      </c>
      <c r="BW32" s="44">
        <f t="shared" si="11"/>
        <v>0</v>
      </c>
      <c r="BX32" s="44"/>
      <c r="BY32" s="44"/>
      <c r="BZ32" s="44">
        <f t="shared" si="12"/>
        <v>0</v>
      </c>
      <c r="CA32" s="67">
        <v>143</v>
      </c>
      <c r="CB32" s="67">
        <v>177</v>
      </c>
      <c r="CC32" s="44">
        <f t="shared" si="48"/>
        <v>34</v>
      </c>
      <c r="CD32" s="44"/>
      <c r="CE32" s="44"/>
      <c r="CF32" s="44">
        <f t="shared" si="13"/>
        <v>0</v>
      </c>
      <c r="CG32" s="28">
        <v>9</v>
      </c>
      <c r="CH32" s="28">
        <v>9</v>
      </c>
      <c r="CI32" s="44">
        <f t="shared" si="14"/>
        <v>0</v>
      </c>
      <c r="CJ32" s="44"/>
      <c r="CK32" s="44"/>
      <c r="CL32" s="44">
        <f t="shared" si="15"/>
        <v>0</v>
      </c>
      <c r="CM32" s="44">
        <v>5</v>
      </c>
      <c r="CN32" s="44">
        <v>6</v>
      </c>
      <c r="CO32" s="44">
        <f t="shared" si="16"/>
        <v>1</v>
      </c>
      <c r="CP32" s="44"/>
      <c r="CQ32" s="44"/>
      <c r="CR32" s="44">
        <f t="shared" si="17"/>
        <v>0</v>
      </c>
      <c r="CS32" s="28">
        <v>152</v>
      </c>
      <c r="CT32" s="28">
        <v>189</v>
      </c>
      <c r="CU32" s="44">
        <f t="shared" si="18"/>
        <v>37</v>
      </c>
      <c r="CV32" s="44"/>
      <c r="CW32" s="44"/>
      <c r="CX32" s="44">
        <f t="shared" si="19"/>
        <v>0</v>
      </c>
      <c r="CY32" s="67">
        <v>70</v>
      </c>
      <c r="CZ32" s="67">
        <v>143</v>
      </c>
      <c r="DA32" s="44">
        <f t="shared" si="20"/>
        <v>73</v>
      </c>
      <c r="DB32" s="44"/>
      <c r="DC32" s="44"/>
      <c r="DD32" s="44">
        <f t="shared" si="21"/>
        <v>0</v>
      </c>
      <c r="DF32" s="28">
        <v>3</v>
      </c>
      <c r="DG32" s="28" t="s">
        <v>573</v>
      </c>
      <c r="DH32" s="42">
        <v>24</v>
      </c>
      <c r="DI32" s="28">
        <v>342</v>
      </c>
      <c r="DJ32" s="28">
        <v>362</v>
      </c>
      <c r="DK32" s="44">
        <f t="shared" si="49"/>
        <v>20</v>
      </c>
      <c r="DL32" s="67">
        <v>155</v>
      </c>
      <c r="DM32" s="67">
        <v>158</v>
      </c>
      <c r="DN32" s="44">
        <f t="shared" si="22"/>
        <v>3</v>
      </c>
      <c r="DO32" s="44">
        <v>25859</v>
      </c>
      <c r="DP32" s="44">
        <v>34578</v>
      </c>
      <c r="DQ32" s="44">
        <f t="shared" si="50"/>
        <v>8719</v>
      </c>
      <c r="DR32" s="217">
        <v>4323</v>
      </c>
      <c r="DS32" s="217">
        <v>6863</v>
      </c>
      <c r="DT32" s="44">
        <f t="shared" si="51"/>
        <v>2540</v>
      </c>
      <c r="DU32" s="44"/>
      <c r="DV32" s="44"/>
      <c r="DW32" s="44"/>
      <c r="DX32" s="28"/>
      <c r="DY32" s="28">
        <v>169</v>
      </c>
      <c r="DZ32" s="28">
        <v>209</v>
      </c>
      <c r="EA32" s="44">
        <f t="shared" si="53"/>
        <v>40</v>
      </c>
      <c r="EB32" s="67">
        <v>103</v>
      </c>
      <c r="EC32" s="67">
        <v>89</v>
      </c>
      <c r="ED32" s="44">
        <f t="shared" si="54"/>
        <v>-14</v>
      </c>
      <c r="EE32" s="127">
        <f t="shared" si="55"/>
        <v>49.4</v>
      </c>
      <c r="EF32" s="127">
        <f t="shared" si="55"/>
        <v>57.7</v>
      </c>
      <c r="EG32" s="127">
        <f t="shared" si="56"/>
        <v>8.3000000000000043</v>
      </c>
      <c r="EH32" s="28">
        <v>3342</v>
      </c>
      <c r="EI32" s="28">
        <v>3895</v>
      </c>
      <c r="EJ32" s="44">
        <f t="shared" si="25"/>
        <v>553</v>
      </c>
      <c r="EK32" s="67">
        <v>1704</v>
      </c>
      <c r="EL32" s="67">
        <v>1836</v>
      </c>
      <c r="EM32" s="44">
        <f t="shared" si="26"/>
        <v>132</v>
      </c>
      <c r="EN32" s="45">
        <f t="shared" si="57"/>
        <v>20</v>
      </c>
      <c r="EO32" s="45">
        <f t="shared" si="57"/>
        <v>19</v>
      </c>
      <c r="EP32" s="45">
        <f t="shared" si="58"/>
        <v>-1</v>
      </c>
      <c r="EQ32" s="28"/>
      <c r="ER32" s="24"/>
      <c r="ES32" s="28">
        <v>3</v>
      </c>
      <c r="ET32" s="28" t="s">
        <v>573</v>
      </c>
      <c r="EU32" s="42">
        <v>24</v>
      </c>
      <c r="EV32" s="69">
        <v>17</v>
      </c>
      <c r="EW32" s="69">
        <v>17</v>
      </c>
      <c r="EX32" s="44">
        <f t="shared" si="59"/>
        <v>0</v>
      </c>
      <c r="EY32" s="67">
        <v>12</v>
      </c>
      <c r="EZ32" s="67">
        <v>12</v>
      </c>
      <c r="FA32" s="44">
        <f t="shared" si="27"/>
        <v>0</v>
      </c>
      <c r="FB32" s="69">
        <v>7</v>
      </c>
      <c r="FC32" s="69">
        <v>7</v>
      </c>
      <c r="FD32" s="44">
        <f t="shared" si="28"/>
        <v>0</v>
      </c>
      <c r="FE32" s="69">
        <v>5</v>
      </c>
      <c r="FF32" s="69">
        <v>5</v>
      </c>
      <c r="FG32" s="44">
        <f t="shared" si="60"/>
        <v>0</v>
      </c>
      <c r="FH32" s="69">
        <v>2</v>
      </c>
      <c r="FI32" s="69">
        <v>2</v>
      </c>
      <c r="FJ32" s="44">
        <f t="shared" si="29"/>
        <v>0</v>
      </c>
      <c r="FK32" s="127">
        <f t="shared" si="61"/>
        <v>100</v>
      </c>
      <c r="FL32" s="127">
        <f t="shared" si="61"/>
        <v>100</v>
      </c>
      <c r="FM32" s="28"/>
      <c r="FN32" s="44"/>
      <c r="FO32" s="44"/>
      <c r="FP32" s="44"/>
      <c r="FQ32" s="84"/>
      <c r="FR32" s="28">
        <v>3</v>
      </c>
      <c r="FS32" s="28" t="s">
        <v>573</v>
      </c>
      <c r="FT32" s="42">
        <v>24</v>
      </c>
      <c r="FU32" s="383">
        <f t="shared" si="62"/>
        <v>15055.9</v>
      </c>
      <c r="FV32" s="381">
        <f t="shared" si="33"/>
        <v>15056</v>
      </c>
      <c r="FW32" s="81">
        <v>13658.6</v>
      </c>
      <c r="FX32" s="81"/>
      <c r="FY32" s="81">
        <v>1397.3</v>
      </c>
      <c r="FZ32" s="350">
        <v>200</v>
      </c>
      <c r="GA32" s="351"/>
      <c r="GB32" s="127">
        <f t="shared" si="63"/>
        <v>90.7</v>
      </c>
      <c r="GC32" s="354">
        <v>15503.7</v>
      </c>
      <c r="GD32" s="218">
        <v>11050.2</v>
      </c>
      <c r="GE32" s="350"/>
      <c r="GF32" s="81">
        <v>451.8</v>
      </c>
      <c r="GG32" s="81"/>
      <c r="GH32" s="81"/>
    </row>
    <row r="33" spans="1:190" s="22" customFormat="1" x14ac:dyDescent="0.2">
      <c r="A33" s="28">
        <v>4</v>
      </c>
      <c r="B33" s="28" t="s">
        <v>53</v>
      </c>
      <c r="C33" s="42">
        <v>25</v>
      </c>
      <c r="D33" s="44">
        <f t="shared" si="34"/>
        <v>1</v>
      </c>
      <c r="E33" s="28">
        <v>1</v>
      </c>
      <c r="F33" s="28"/>
      <c r="G33" s="44">
        <f t="shared" si="70"/>
        <v>1</v>
      </c>
      <c r="H33" s="28">
        <v>1</v>
      </c>
      <c r="I33" s="28"/>
      <c r="J33" s="28"/>
      <c r="K33" s="28"/>
      <c r="L33" s="44">
        <f t="shared" si="35"/>
        <v>0</v>
      </c>
      <c r="M33" s="44"/>
      <c r="N33" s="44"/>
      <c r="O33" s="44"/>
      <c r="P33" s="28">
        <v>2</v>
      </c>
      <c r="Q33" s="28">
        <v>2</v>
      </c>
      <c r="R33" s="44">
        <f t="shared" si="2"/>
        <v>0</v>
      </c>
      <c r="S33" s="28">
        <v>1</v>
      </c>
      <c r="T33" s="28">
        <v>1</v>
      </c>
      <c r="U33" s="44">
        <f t="shared" si="3"/>
        <v>0</v>
      </c>
      <c r="V33" s="28"/>
      <c r="W33" s="28"/>
      <c r="X33" s="44">
        <f t="shared" si="4"/>
        <v>0</v>
      </c>
      <c r="Y33" s="127">
        <f t="shared" si="38"/>
        <v>50</v>
      </c>
      <c r="Z33" s="127">
        <f t="shared" si="38"/>
        <v>50</v>
      </c>
      <c r="AA33" s="127">
        <f t="shared" si="5"/>
        <v>0</v>
      </c>
      <c r="AB33" s="14"/>
      <c r="AC33" s="44"/>
      <c r="AD33" s="44">
        <f t="shared" si="39"/>
        <v>0</v>
      </c>
      <c r="AR33" s="24"/>
      <c r="AS33" s="24"/>
      <c r="AT33" s="24"/>
      <c r="AU33" s="24"/>
      <c r="AV33" s="24"/>
      <c r="AW33" s="24"/>
      <c r="AX33" s="24"/>
      <c r="AY33" s="28">
        <v>4</v>
      </c>
      <c r="AZ33" s="28" t="s">
        <v>53</v>
      </c>
      <c r="BA33" s="42">
        <v>25</v>
      </c>
      <c r="BB33" s="28">
        <v>27</v>
      </c>
      <c r="BC33" s="28">
        <v>40</v>
      </c>
      <c r="BD33" s="44">
        <f t="shared" si="43"/>
        <v>13</v>
      </c>
      <c r="BE33" s="44"/>
      <c r="BF33" s="44"/>
      <c r="BG33" s="44">
        <f t="shared" si="7"/>
        <v>0</v>
      </c>
      <c r="BH33" s="44"/>
      <c r="BI33" s="44"/>
      <c r="BJ33" s="44"/>
      <c r="BK33" s="28">
        <v>346</v>
      </c>
      <c r="BL33" s="28">
        <v>544</v>
      </c>
      <c r="BM33" s="44">
        <f t="shared" si="44"/>
        <v>198</v>
      </c>
      <c r="BN33" s="44"/>
      <c r="BO33" s="44"/>
      <c r="BP33" s="44">
        <f t="shared" si="45"/>
        <v>0</v>
      </c>
      <c r="BQ33" s="45">
        <f t="shared" si="71"/>
        <v>13</v>
      </c>
      <c r="BR33" s="45">
        <f t="shared" si="71"/>
        <v>14</v>
      </c>
      <c r="BS33" s="45">
        <f t="shared" si="72"/>
        <v>1</v>
      </c>
      <c r="BT33" s="28"/>
      <c r="BU33" s="67">
        <v>9</v>
      </c>
      <c r="BV33" s="67">
        <v>9</v>
      </c>
      <c r="BW33" s="44">
        <f t="shared" si="11"/>
        <v>0</v>
      </c>
      <c r="BX33" s="44"/>
      <c r="BY33" s="44"/>
      <c r="BZ33" s="44">
        <f t="shared" si="12"/>
        <v>0</v>
      </c>
      <c r="CA33" s="67">
        <v>116</v>
      </c>
      <c r="CB33" s="67">
        <v>125</v>
      </c>
      <c r="CC33" s="44">
        <f t="shared" si="48"/>
        <v>9</v>
      </c>
      <c r="CD33" s="44"/>
      <c r="CE33" s="44"/>
      <c r="CF33" s="44">
        <f t="shared" si="13"/>
        <v>0</v>
      </c>
      <c r="CG33" s="28">
        <v>16</v>
      </c>
      <c r="CH33" s="28">
        <v>29</v>
      </c>
      <c r="CI33" s="44">
        <f t="shared" si="14"/>
        <v>13</v>
      </c>
      <c r="CJ33" s="44"/>
      <c r="CK33" s="44"/>
      <c r="CL33" s="44">
        <f t="shared" si="15"/>
        <v>0</v>
      </c>
      <c r="CM33" s="44">
        <v>7</v>
      </c>
      <c r="CN33" s="44">
        <v>4</v>
      </c>
      <c r="CO33" s="44">
        <f t="shared" si="16"/>
        <v>-3</v>
      </c>
      <c r="CP33" s="44"/>
      <c r="CQ33" s="44"/>
      <c r="CR33" s="44">
        <f t="shared" si="17"/>
        <v>0</v>
      </c>
      <c r="CS33" s="28">
        <v>212</v>
      </c>
      <c r="CT33" s="28">
        <v>385</v>
      </c>
      <c r="CU33" s="44">
        <f t="shared" si="18"/>
        <v>173</v>
      </c>
      <c r="CV33" s="44"/>
      <c r="CW33" s="44"/>
      <c r="CX33" s="44">
        <f t="shared" si="19"/>
        <v>0</v>
      </c>
      <c r="CY33" s="67">
        <v>92</v>
      </c>
      <c r="CZ33" s="67">
        <v>54</v>
      </c>
      <c r="DA33" s="44">
        <f t="shared" si="20"/>
        <v>-38</v>
      </c>
      <c r="DB33" s="44"/>
      <c r="DC33" s="44"/>
      <c r="DD33" s="44">
        <f t="shared" si="21"/>
        <v>0</v>
      </c>
      <c r="DF33" s="28">
        <v>4</v>
      </c>
      <c r="DG33" s="28" t="s">
        <v>53</v>
      </c>
      <c r="DH33" s="42">
        <v>25</v>
      </c>
      <c r="DI33" s="28">
        <v>210</v>
      </c>
      <c r="DJ33" s="28">
        <v>211</v>
      </c>
      <c r="DK33" s="44">
        <f t="shared" si="49"/>
        <v>1</v>
      </c>
      <c r="DL33" s="67">
        <v>45</v>
      </c>
      <c r="DM33" s="67">
        <v>40</v>
      </c>
      <c r="DN33" s="44">
        <f t="shared" si="22"/>
        <v>-5</v>
      </c>
      <c r="DO33" s="44">
        <v>37273</v>
      </c>
      <c r="DP33" s="44">
        <v>41146</v>
      </c>
      <c r="DQ33" s="44">
        <f t="shared" si="50"/>
        <v>3873</v>
      </c>
      <c r="DR33" s="217">
        <v>4888</v>
      </c>
      <c r="DS33" s="217">
        <v>3150</v>
      </c>
      <c r="DT33" s="44">
        <f t="shared" si="51"/>
        <v>-1738</v>
      </c>
      <c r="DU33" s="44"/>
      <c r="DV33" s="44"/>
      <c r="DW33" s="44"/>
      <c r="DX33" s="28"/>
      <c r="DY33" s="28">
        <v>94</v>
      </c>
      <c r="DZ33" s="28">
        <v>91</v>
      </c>
      <c r="EA33" s="44">
        <f t="shared" si="53"/>
        <v>-3</v>
      </c>
      <c r="EB33" s="67">
        <v>15</v>
      </c>
      <c r="EC33" s="67">
        <v>15</v>
      </c>
      <c r="ED33" s="44">
        <f t="shared" si="54"/>
        <v>0</v>
      </c>
      <c r="EE33" s="127">
        <f t="shared" si="55"/>
        <v>44.8</v>
      </c>
      <c r="EF33" s="127">
        <f t="shared" si="55"/>
        <v>43.1</v>
      </c>
      <c r="EG33" s="127">
        <f t="shared" si="56"/>
        <v>-1.6999999999999957</v>
      </c>
      <c r="EH33" s="28">
        <v>1487</v>
      </c>
      <c r="EI33" s="28">
        <v>1110</v>
      </c>
      <c r="EJ33" s="44">
        <f t="shared" si="25"/>
        <v>-377</v>
      </c>
      <c r="EK33" s="67">
        <v>447</v>
      </c>
      <c r="EL33" s="67">
        <v>180</v>
      </c>
      <c r="EM33" s="44">
        <f t="shared" si="26"/>
        <v>-267</v>
      </c>
      <c r="EN33" s="45">
        <f t="shared" si="57"/>
        <v>16</v>
      </c>
      <c r="EO33" s="45">
        <f t="shared" si="57"/>
        <v>12</v>
      </c>
      <c r="EP33" s="45">
        <f t="shared" si="58"/>
        <v>-4</v>
      </c>
      <c r="EQ33" s="28"/>
      <c r="ER33" s="24"/>
      <c r="ES33" s="28">
        <v>4</v>
      </c>
      <c r="ET33" s="28" t="s">
        <v>53</v>
      </c>
      <c r="EU33" s="42">
        <v>25</v>
      </c>
      <c r="EV33" s="69">
        <v>15</v>
      </c>
      <c r="EW33" s="69">
        <v>14</v>
      </c>
      <c r="EX33" s="44">
        <f t="shared" si="59"/>
        <v>-1</v>
      </c>
      <c r="EY33" s="67">
        <v>14</v>
      </c>
      <c r="EZ33" s="67">
        <v>14</v>
      </c>
      <c r="FA33" s="44">
        <f t="shared" si="27"/>
        <v>0</v>
      </c>
      <c r="FB33" s="69">
        <v>8</v>
      </c>
      <c r="FC33" s="69">
        <v>8</v>
      </c>
      <c r="FD33" s="44">
        <f t="shared" si="28"/>
        <v>0</v>
      </c>
      <c r="FE33" s="69">
        <v>2</v>
      </c>
      <c r="FF33" s="69">
        <v>2</v>
      </c>
      <c r="FG33" s="44">
        <f t="shared" si="60"/>
        <v>0</v>
      </c>
      <c r="FH33" s="69"/>
      <c r="FI33" s="69"/>
      <c r="FJ33" s="44">
        <f t="shared" si="29"/>
        <v>0</v>
      </c>
      <c r="FK33" s="127">
        <f t="shared" si="61"/>
        <v>25</v>
      </c>
      <c r="FL33" s="127">
        <f t="shared" si="61"/>
        <v>25</v>
      </c>
      <c r="FM33" s="28"/>
      <c r="FN33" s="44"/>
      <c r="FO33" s="44"/>
      <c r="FP33" s="44"/>
      <c r="FQ33" s="84"/>
      <c r="FR33" s="28">
        <v>4</v>
      </c>
      <c r="FS33" s="28" t="s">
        <v>53</v>
      </c>
      <c r="FT33" s="42">
        <v>25</v>
      </c>
      <c r="FU33" s="383">
        <f t="shared" si="62"/>
        <v>20752.900000000001</v>
      </c>
      <c r="FV33" s="381">
        <f t="shared" si="33"/>
        <v>20753</v>
      </c>
      <c r="FW33" s="81">
        <v>13489.7</v>
      </c>
      <c r="FX33" s="81"/>
      <c r="FY33" s="81">
        <v>7263.2</v>
      </c>
      <c r="FZ33" s="350">
        <v>6728.2</v>
      </c>
      <c r="GA33" s="351"/>
      <c r="GB33" s="127">
        <f t="shared" si="63"/>
        <v>65</v>
      </c>
      <c r="GC33" s="354">
        <v>20379.3</v>
      </c>
      <c r="GD33" s="218">
        <v>15152.3</v>
      </c>
      <c r="GE33" s="350"/>
      <c r="GF33" s="81"/>
      <c r="GG33" s="81"/>
      <c r="GH33" s="81"/>
    </row>
    <row r="34" spans="1:190" s="20" customFormat="1" ht="17.25" customHeight="1" x14ac:dyDescent="0.2">
      <c r="A34" s="59"/>
      <c r="B34" s="59" t="s">
        <v>193</v>
      </c>
      <c r="C34" s="491">
        <v>26</v>
      </c>
      <c r="D34" s="280">
        <f>SUM(D30:D33)</f>
        <v>4</v>
      </c>
      <c r="E34" s="280">
        <f t="shared" ref="E34:K34" si="73">SUM(E30:E33)</f>
        <v>4</v>
      </c>
      <c r="F34" s="280">
        <f t="shared" si="73"/>
        <v>0</v>
      </c>
      <c r="G34" s="280">
        <f t="shared" si="73"/>
        <v>4</v>
      </c>
      <c r="H34" s="280">
        <f t="shared" si="73"/>
        <v>4</v>
      </c>
      <c r="I34" s="280">
        <f t="shared" si="73"/>
        <v>0</v>
      </c>
      <c r="J34" s="280">
        <f t="shared" si="73"/>
        <v>834</v>
      </c>
      <c r="K34" s="280">
        <f t="shared" si="73"/>
        <v>834</v>
      </c>
      <c r="L34" s="280">
        <f>K34-J34</f>
        <v>0</v>
      </c>
      <c r="M34" s="280"/>
      <c r="N34" s="280"/>
      <c r="O34" s="492"/>
      <c r="P34" s="280">
        <f t="shared" ref="P34:Q34" si="74">SUM(P30:P33)</f>
        <v>6</v>
      </c>
      <c r="Q34" s="280">
        <f t="shared" si="74"/>
        <v>6</v>
      </c>
      <c r="R34" s="280">
        <f t="shared" si="2"/>
        <v>0</v>
      </c>
      <c r="S34" s="280">
        <f t="shared" ref="S34" si="75">SUM(S30:S33)</f>
        <v>2</v>
      </c>
      <c r="T34" s="280">
        <f t="shared" ref="T34" si="76">SUM(T30:T33)</f>
        <v>3</v>
      </c>
      <c r="U34" s="280">
        <f t="shared" si="3"/>
        <v>1</v>
      </c>
      <c r="V34" s="280">
        <f t="shared" ref="V34" si="77">SUM(V30:V33)</f>
        <v>0</v>
      </c>
      <c r="W34" s="280">
        <f t="shared" ref="W34" si="78">SUM(W30:W33)</f>
        <v>0</v>
      </c>
      <c r="X34" s="280">
        <f t="shared" si="4"/>
        <v>0</v>
      </c>
      <c r="Y34" s="457">
        <f>ROUND((S34+V34)/P34*100,1)</f>
        <v>33.299999999999997</v>
      </c>
      <c r="Z34" s="457">
        <f t="shared" si="38"/>
        <v>50</v>
      </c>
      <c r="AA34" s="457">
        <f t="shared" si="5"/>
        <v>16.700000000000003</v>
      </c>
      <c r="AB34" s="280">
        <f t="shared" ref="AB34" si="79">SUM(AB30:AB33)</f>
        <v>2</v>
      </c>
      <c r="AC34" s="280">
        <f t="shared" ref="AC34" si="80">SUM(AC30:AC33)</f>
        <v>2</v>
      </c>
      <c r="AD34" s="280">
        <f t="shared" si="39"/>
        <v>0</v>
      </c>
      <c r="AW34" s="21"/>
      <c r="AX34" s="21"/>
      <c r="AY34" s="59"/>
      <c r="AZ34" s="59" t="s">
        <v>193</v>
      </c>
      <c r="BA34" s="491">
        <v>26</v>
      </c>
      <c r="BB34" s="280">
        <f>SUM(BB30:BB33)</f>
        <v>86</v>
      </c>
      <c r="BC34" s="280">
        <f>SUM(BC30:BC33)</f>
        <v>99</v>
      </c>
      <c r="BD34" s="280">
        <f t="shared" si="43"/>
        <v>13</v>
      </c>
      <c r="BE34" s="280">
        <f>SUM(BE30:BE33)</f>
        <v>0</v>
      </c>
      <c r="BF34" s="280">
        <f>SUM(BF30:BF33)</f>
        <v>0</v>
      </c>
      <c r="BG34" s="280">
        <f t="shared" si="7"/>
        <v>0</v>
      </c>
      <c r="BH34" s="280"/>
      <c r="BI34" s="280"/>
      <c r="BJ34" s="492"/>
      <c r="BK34" s="280">
        <f>SUM(BK30:BK33)</f>
        <v>2124</v>
      </c>
      <c r="BL34" s="280">
        <f>SUM(BL30:BL33)</f>
        <v>2230</v>
      </c>
      <c r="BM34" s="280">
        <f t="shared" si="44"/>
        <v>106</v>
      </c>
      <c r="BN34" s="280">
        <f>SUM(BN30:BN33)</f>
        <v>0</v>
      </c>
      <c r="BO34" s="280">
        <f>SUM(BO30:BO33)</f>
        <v>0</v>
      </c>
      <c r="BP34" s="280">
        <f t="shared" si="45"/>
        <v>0</v>
      </c>
      <c r="BQ34" s="463">
        <f t="shared" si="71"/>
        <v>25</v>
      </c>
      <c r="BR34" s="463">
        <f t="shared" si="71"/>
        <v>23</v>
      </c>
      <c r="BS34" s="463">
        <f t="shared" si="72"/>
        <v>-2</v>
      </c>
      <c r="BT34" s="44"/>
      <c r="BU34" s="280">
        <f>SUM(BU30:BU33)</f>
        <v>32</v>
      </c>
      <c r="BV34" s="280">
        <f>SUM(BV30:BV33)</f>
        <v>32</v>
      </c>
      <c r="BW34" s="280">
        <f t="shared" si="11"/>
        <v>0</v>
      </c>
      <c r="BX34" s="280">
        <f>SUM(BX30:BX33)</f>
        <v>0</v>
      </c>
      <c r="BY34" s="280">
        <f>SUM(BY30:BY33)</f>
        <v>0</v>
      </c>
      <c r="BZ34" s="280">
        <f t="shared" si="12"/>
        <v>0</v>
      </c>
      <c r="CA34" s="280">
        <f>SUM(CA30:CA33)</f>
        <v>1030</v>
      </c>
      <c r="CB34" s="280">
        <f>SUM(CB30:CB33)</f>
        <v>1005</v>
      </c>
      <c r="CC34" s="280">
        <f t="shared" si="48"/>
        <v>-25</v>
      </c>
      <c r="CD34" s="280">
        <f>SUM(CD30:CD33)</f>
        <v>0</v>
      </c>
      <c r="CE34" s="280">
        <f>SUM(CE30:CE33)</f>
        <v>0</v>
      </c>
      <c r="CF34" s="280">
        <f t="shared" si="13"/>
        <v>0</v>
      </c>
      <c r="CG34" s="280">
        <f>SUM(CG30:CG33)</f>
        <v>58</v>
      </c>
      <c r="CH34" s="280">
        <f>SUM(CH30:CH33)</f>
        <v>73</v>
      </c>
      <c r="CI34" s="280">
        <f t="shared" si="14"/>
        <v>15</v>
      </c>
      <c r="CJ34" s="280">
        <f>SUM(CJ30:CJ33)</f>
        <v>0</v>
      </c>
      <c r="CK34" s="280">
        <f>SUM(CK30:CK33)</f>
        <v>0</v>
      </c>
      <c r="CL34" s="280">
        <f t="shared" si="15"/>
        <v>0</v>
      </c>
      <c r="CM34" s="280">
        <f>SUM(CM30:CM33)</f>
        <v>26</v>
      </c>
      <c r="CN34" s="280">
        <f>SUM(CN30:CN33)</f>
        <v>24</v>
      </c>
      <c r="CO34" s="280">
        <f t="shared" si="16"/>
        <v>-2</v>
      </c>
      <c r="CP34" s="280">
        <f>SUM(CP30:CP33)</f>
        <v>0</v>
      </c>
      <c r="CQ34" s="280">
        <f>SUM(CQ30:CQ33)</f>
        <v>0</v>
      </c>
      <c r="CR34" s="280">
        <f t="shared" si="17"/>
        <v>0</v>
      </c>
      <c r="CS34" s="280">
        <f>SUM(CS30:CS33)</f>
        <v>1463</v>
      </c>
      <c r="CT34" s="280">
        <f>SUM(CT30:CT33)</f>
        <v>1676</v>
      </c>
      <c r="CU34" s="280">
        <f t="shared" si="18"/>
        <v>213</v>
      </c>
      <c r="CV34" s="280">
        <f>SUM(CV30:CV33)</f>
        <v>0</v>
      </c>
      <c r="CW34" s="280">
        <f>SUM(CW30:CW33)</f>
        <v>0</v>
      </c>
      <c r="CX34" s="280">
        <f t="shared" si="19"/>
        <v>0</v>
      </c>
      <c r="CY34" s="280">
        <f>SUM(CY30:CY33)</f>
        <v>892</v>
      </c>
      <c r="CZ34" s="280">
        <f>SUM(CZ30:CZ33)</f>
        <v>885</v>
      </c>
      <c r="DA34" s="280">
        <f t="shared" si="20"/>
        <v>-7</v>
      </c>
      <c r="DB34" s="280">
        <f>SUM(DB30:DB33)</f>
        <v>0</v>
      </c>
      <c r="DC34" s="280">
        <f>SUM(DC30:DC33)</f>
        <v>0</v>
      </c>
      <c r="DD34" s="280">
        <f t="shared" si="21"/>
        <v>0</v>
      </c>
      <c r="DF34" s="59"/>
      <c r="DG34" s="59" t="s">
        <v>193</v>
      </c>
      <c r="DH34" s="491">
        <v>26</v>
      </c>
      <c r="DI34" s="280">
        <f>SUM(DI30:DI33)</f>
        <v>1694</v>
      </c>
      <c r="DJ34" s="280">
        <f>SUM(DJ30:DJ33)</f>
        <v>1741</v>
      </c>
      <c r="DK34" s="280">
        <f t="shared" si="49"/>
        <v>47</v>
      </c>
      <c r="DL34" s="280">
        <f>SUM(DL30:DL33)</f>
        <v>362</v>
      </c>
      <c r="DM34" s="280">
        <f>SUM(DM30:DM33)</f>
        <v>381</v>
      </c>
      <c r="DN34" s="280">
        <f t="shared" si="22"/>
        <v>19</v>
      </c>
      <c r="DO34" s="280">
        <f>SUM(DO30:DO33)</f>
        <v>854678</v>
      </c>
      <c r="DP34" s="280">
        <f>SUM(DP30:DP33)</f>
        <v>714141</v>
      </c>
      <c r="DQ34" s="280">
        <f t="shared" si="50"/>
        <v>-140537</v>
      </c>
      <c r="DR34" s="280">
        <f>SUM(DR30:DR33)</f>
        <v>119170</v>
      </c>
      <c r="DS34" s="280">
        <f>SUM(DS30:DS33)</f>
        <v>86531</v>
      </c>
      <c r="DT34" s="280">
        <f t="shared" si="51"/>
        <v>-32639</v>
      </c>
      <c r="DU34" s="280"/>
      <c r="DV34" s="280"/>
      <c r="DW34" s="280"/>
      <c r="DX34" s="44"/>
      <c r="DY34" s="280">
        <f>SUM(DY30:DY33)</f>
        <v>690</v>
      </c>
      <c r="DZ34" s="280">
        <f>SUM(DZ30:DZ33)</f>
        <v>988</v>
      </c>
      <c r="EA34" s="280">
        <f t="shared" si="53"/>
        <v>298</v>
      </c>
      <c r="EB34" s="280">
        <f>SUM(EB30:EB33)</f>
        <v>231</v>
      </c>
      <c r="EC34" s="280">
        <f>SUM(EC30:EC33)</f>
        <v>221</v>
      </c>
      <c r="ED34" s="280">
        <f t="shared" si="54"/>
        <v>-10</v>
      </c>
      <c r="EE34" s="457">
        <f t="shared" si="55"/>
        <v>40.700000000000003</v>
      </c>
      <c r="EF34" s="457">
        <f t="shared" si="55"/>
        <v>56.7</v>
      </c>
      <c r="EG34" s="457">
        <f t="shared" si="56"/>
        <v>16</v>
      </c>
      <c r="EH34" s="280">
        <f>SUM(EH30:EH33)</f>
        <v>152093</v>
      </c>
      <c r="EI34" s="280">
        <f>SUM(EI30:EI33)</f>
        <v>149566</v>
      </c>
      <c r="EJ34" s="280">
        <f t="shared" si="25"/>
        <v>-2527</v>
      </c>
      <c r="EK34" s="280">
        <f>SUM(EK30:EK33)</f>
        <v>74155</v>
      </c>
      <c r="EL34" s="280">
        <f>SUM(EL30:EL33)</f>
        <v>54158</v>
      </c>
      <c r="EM34" s="280">
        <f t="shared" si="26"/>
        <v>-19997</v>
      </c>
      <c r="EN34" s="463">
        <f t="shared" si="57"/>
        <v>220</v>
      </c>
      <c r="EO34" s="463">
        <f t="shared" si="57"/>
        <v>151</v>
      </c>
      <c r="EP34" s="463">
        <f t="shared" si="58"/>
        <v>-69</v>
      </c>
      <c r="EQ34" s="28"/>
      <c r="ER34" s="21"/>
      <c r="ES34" s="59"/>
      <c r="ET34" s="59" t="s">
        <v>193</v>
      </c>
      <c r="EU34" s="491">
        <v>26</v>
      </c>
      <c r="EV34" s="280">
        <f>SUM(EV30:EV33)</f>
        <v>161</v>
      </c>
      <c r="EW34" s="280">
        <f>SUM(EW30:EW33)</f>
        <v>156</v>
      </c>
      <c r="EX34" s="280">
        <f t="shared" si="59"/>
        <v>-5</v>
      </c>
      <c r="EY34" s="280">
        <f>SUM(EY30:EY33)</f>
        <v>143</v>
      </c>
      <c r="EZ34" s="280">
        <f>SUM(EZ30:EZ33)</f>
        <v>137</v>
      </c>
      <c r="FA34" s="280">
        <f t="shared" si="27"/>
        <v>-6</v>
      </c>
      <c r="FB34" s="280">
        <f>SUM(FB30:FB33)</f>
        <v>86</v>
      </c>
      <c r="FC34" s="280">
        <f>SUM(FC30:FC33)</f>
        <v>76</v>
      </c>
      <c r="FD34" s="280">
        <f t="shared" si="28"/>
        <v>-10</v>
      </c>
      <c r="FE34" s="280">
        <f>SUM(FE30:FE33)</f>
        <v>34</v>
      </c>
      <c r="FF34" s="280">
        <f>SUM(FF30:FF33)</f>
        <v>31</v>
      </c>
      <c r="FG34" s="280">
        <f t="shared" si="60"/>
        <v>-3</v>
      </c>
      <c r="FH34" s="280">
        <f>SUM(FH30:FH33)</f>
        <v>4</v>
      </c>
      <c r="FI34" s="280">
        <f>SUM(FI30:FI33)</f>
        <v>4</v>
      </c>
      <c r="FJ34" s="280">
        <f t="shared" si="29"/>
        <v>0</v>
      </c>
      <c r="FK34" s="457">
        <f t="shared" si="61"/>
        <v>44.2</v>
      </c>
      <c r="FL34" s="457">
        <f t="shared" si="61"/>
        <v>46.1</v>
      </c>
      <c r="FM34" s="28"/>
      <c r="FN34" s="280"/>
      <c r="FO34" s="280"/>
      <c r="FP34" s="280"/>
      <c r="FQ34" s="85"/>
      <c r="FR34" s="59"/>
      <c r="FS34" s="59" t="s">
        <v>193</v>
      </c>
      <c r="FT34" s="491">
        <v>26</v>
      </c>
      <c r="FU34" s="457">
        <f>SUM(FU30:FU33)</f>
        <v>279823.3</v>
      </c>
      <c r="FV34" s="383">
        <f>ROUND(FU34/G34,0)</f>
        <v>69956</v>
      </c>
      <c r="FW34" s="490">
        <f>SUM(FW30:FW33)</f>
        <v>245947.80000000002</v>
      </c>
      <c r="FX34" s="490">
        <f t="shared" ref="FX34:GC34" si="81">SUM(FX30:FX33)</f>
        <v>0</v>
      </c>
      <c r="FY34" s="490">
        <f t="shared" si="81"/>
        <v>33562.6</v>
      </c>
      <c r="FZ34" s="490">
        <f t="shared" si="81"/>
        <v>6953.2</v>
      </c>
      <c r="GA34" s="490">
        <f t="shared" si="81"/>
        <v>312.89999999999998</v>
      </c>
      <c r="GB34" s="457">
        <f t="shared" si="63"/>
        <v>87.9</v>
      </c>
      <c r="GC34" s="490">
        <f t="shared" si="81"/>
        <v>278532</v>
      </c>
      <c r="GD34" s="490">
        <f t="shared" ref="GD34" si="82">SUM(GD30:GD33)</f>
        <v>124858.4</v>
      </c>
      <c r="GE34" s="490">
        <f t="shared" ref="GE34" si="83">SUM(GE30:GE33)</f>
        <v>0</v>
      </c>
      <c r="GF34" s="490">
        <f t="shared" ref="GF34" si="84">SUM(GF30:GF33)</f>
        <v>20063.8</v>
      </c>
      <c r="GG34" s="490">
        <f t="shared" ref="GG34" si="85">SUM(GG30:GG33)</f>
        <v>184.9</v>
      </c>
      <c r="GH34" s="490">
        <f t="shared" ref="GH34" si="86">SUM(GH30:GH33)</f>
        <v>113141.2</v>
      </c>
    </row>
    <row r="35" spans="1:190" s="20" customFormat="1" ht="17.25" customHeight="1" x14ac:dyDescent="0.2">
      <c r="A35" s="59"/>
      <c r="B35" s="59" t="s">
        <v>1</v>
      </c>
      <c r="C35" s="491">
        <v>27</v>
      </c>
      <c r="D35" s="280">
        <f t="shared" ref="D35:K35" si="87">D29+D34</f>
        <v>273</v>
      </c>
      <c r="E35" s="280">
        <f t="shared" si="87"/>
        <v>18</v>
      </c>
      <c r="F35" s="280">
        <f t="shared" si="87"/>
        <v>255</v>
      </c>
      <c r="G35" s="280">
        <f t="shared" si="87"/>
        <v>271</v>
      </c>
      <c r="H35" s="280">
        <f t="shared" si="87"/>
        <v>18</v>
      </c>
      <c r="I35" s="280">
        <f t="shared" si="87"/>
        <v>253</v>
      </c>
      <c r="J35" s="280">
        <f t="shared" si="87"/>
        <v>26565</v>
      </c>
      <c r="K35" s="280">
        <f t="shared" si="87"/>
        <v>26129</v>
      </c>
      <c r="L35" s="280">
        <f t="shared" si="35"/>
        <v>-436</v>
      </c>
      <c r="M35" s="463">
        <f>ROUND(J35/D35,0)</f>
        <v>97</v>
      </c>
      <c r="N35" s="463">
        <f>ROUND(K35/G35,0)</f>
        <v>96</v>
      </c>
      <c r="O35" s="280">
        <f>N35-M35</f>
        <v>-1</v>
      </c>
      <c r="P35" s="280">
        <f>P29+P34</f>
        <v>290</v>
      </c>
      <c r="Q35" s="280">
        <f>Q29+Q34</f>
        <v>290</v>
      </c>
      <c r="R35" s="280">
        <f t="shared" si="2"/>
        <v>0</v>
      </c>
      <c r="S35" s="280">
        <f>S29+S34</f>
        <v>63</v>
      </c>
      <c r="T35" s="280">
        <f>T29+T34</f>
        <v>41</v>
      </c>
      <c r="U35" s="280">
        <f t="shared" si="3"/>
        <v>-22</v>
      </c>
      <c r="V35" s="280">
        <f>V29+V34</f>
        <v>2</v>
      </c>
      <c r="W35" s="280">
        <f>W29+W34</f>
        <v>2</v>
      </c>
      <c r="X35" s="280">
        <f t="shared" si="4"/>
        <v>0</v>
      </c>
      <c r="Y35" s="457">
        <f t="shared" si="38"/>
        <v>22.4</v>
      </c>
      <c r="Z35" s="457">
        <f t="shared" si="38"/>
        <v>14.8</v>
      </c>
      <c r="AA35" s="457">
        <f t="shared" si="5"/>
        <v>-7.5999999999999979</v>
      </c>
      <c r="AB35" s="280">
        <f>AB29+AB34</f>
        <v>10</v>
      </c>
      <c r="AC35" s="280">
        <f>AC29+AC34</f>
        <v>9</v>
      </c>
      <c r="AD35" s="280">
        <f t="shared" si="39"/>
        <v>-1</v>
      </c>
      <c r="AW35" s="21"/>
      <c r="AX35" s="21"/>
      <c r="AY35" s="59"/>
      <c r="AZ35" s="59" t="s">
        <v>1</v>
      </c>
      <c r="BA35" s="491">
        <v>27</v>
      </c>
      <c r="BB35" s="280">
        <f>BB29+BB34</f>
        <v>1903</v>
      </c>
      <c r="BC35" s="280">
        <f>BC29+BC34</f>
        <v>1915</v>
      </c>
      <c r="BD35" s="280">
        <f t="shared" si="43"/>
        <v>12</v>
      </c>
      <c r="BE35" s="280">
        <f>BE29+BE34</f>
        <v>1578</v>
      </c>
      <c r="BF35" s="280">
        <f>BF29+BF34</f>
        <v>1583</v>
      </c>
      <c r="BG35" s="280">
        <f t="shared" si="7"/>
        <v>5</v>
      </c>
      <c r="BH35" s="463">
        <f>ROUND(BB35/D35,0)</f>
        <v>7</v>
      </c>
      <c r="BI35" s="463">
        <f>ROUND(BC35/G35,0)</f>
        <v>7</v>
      </c>
      <c r="BJ35" s="280">
        <f t="shared" ref="BJ35" si="88">BI35-BH35</f>
        <v>0</v>
      </c>
      <c r="BK35" s="280">
        <f>BK29+BK34</f>
        <v>30091</v>
      </c>
      <c r="BL35" s="280">
        <f>BL29+BL34</f>
        <v>29713</v>
      </c>
      <c r="BM35" s="280">
        <f t="shared" si="44"/>
        <v>-378</v>
      </c>
      <c r="BN35" s="280">
        <f>BN29+BN34</f>
        <v>22552</v>
      </c>
      <c r="BO35" s="280">
        <f>BO29+BO34</f>
        <v>22247</v>
      </c>
      <c r="BP35" s="280">
        <f t="shared" si="45"/>
        <v>-305</v>
      </c>
      <c r="BQ35" s="463">
        <f t="shared" si="71"/>
        <v>16</v>
      </c>
      <c r="BR35" s="463">
        <f t="shared" si="71"/>
        <v>16</v>
      </c>
      <c r="BS35" s="463">
        <f t="shared" si="72"/>
        <v>0</v>
      </c>
      <c r="BT35" s="44"/>
      <c r="BU35" s="280">
        <f>BU29+BU34</f>
        <v>823</v>
      </c>
      <c r="BV35" s="280">
        <f>BV29+BV34</f>
        <v>816</v>
      </c>
      <c r="BW35" s="280">
        <f t="shared" si="11"/>
        <v>-7</v>
      </c>
      <c r="BX35" s="280">
        <f>BX29+BX34</f>
        <v>695</v>
      </c>
      <c r="BY35" s="280">
        <f>BY29+BY34</f>
        <v>688</v>
      </c>
      <c r="BZ35" s="280">
        <f t="shared" si="12"/>
        <v>-7</v>
      </c>
      <c r="CA35" s="280">
        <f>CA29+CA34</f>
        <v>13628</v>
      </c>
      <c r="CB35" s="280">
        <f>CB29+CB34</f>
        <v>13403</v>
      </c>
      <c r="CC35" s="280">
        <f t="shared" si="48"/>
        <v>-225</v>
      </c>
      <c r="CD35" s="280">
        <f>CD29+CD34</f>
        <v>9938</v>
      </c>
      <c r="CE35" s="280">
        <f>CE29+CE34</f>
        <v>9706</v>
      </c>
      <c r="CF35" s="280">
        <f t="shared" si="13"/>
        <v>-232</v>
      </c>
      <c r="CG35" s="280">
        <f>CG29+CG34</f>
        <v>1256</v>
      </c>
      <c r="CH35" s="280">
        <f>CH29+CH34</f>
        <v>1311</v>
      </c>
      <c r="CI35" s="280">
        <f t="shared" si="14"/>
        <v>55</v>
      </c>
      <c r="CJ35" s="280">
        <f>CJ29+CJ34</f>
        <v>1013</v>
      </c>
      <c r="CK35" s="280">
        <f>CK29+CK34</f>
        <v>1048</v>
      </c>
      <c r="CL35" s="280">
        <f t="shared" si="15"/>
        <v>35</v>
      </c>
      <c r="CM35" s="280">
        <f>CM29+CM34</f>
        <v>564</v>
      </c>
      <c r="CN35" s="280">
        <f>CN29+CN34</f>
        <v>560</v>
      </c>
      <c r="CO35" s="280">
        <f t="shared" si="16"/>
        <v>-4</v>
      </c>
      <c r="CP35" s="280">
        <f>CP29+CP34</f>
        <v>459</v>
      </c>
      <c r="CQ35" s="280">
        <f>CQ29+CQ34</f>
        <v>458</v>
      </c>
      <c r="CR35" s="280">
        <f t="shared" si="17"/>
        <v>-1</v>
      </c>
      <c r="CS35" s="280">
        <f>CS29+CS34</f>
        <v>19543</v>
      </c>
      <c r="CT35" s="280">
        <f>CT29+CT34</f>
        <v>19987</v>
      </c>
      <c r="CU35" s="280">
        <f t="shared" si="18"/>
        <v>444</v>
      </c>
      <c r="CV35" s="280">
        <f>CV29+CV34</f>
        <v>14084</v>
      </c>
      <c r="CW35" s="280">
        <f>CW29+CW34</f>
        <v>14203</v>
      </c>
      <c r="CX35" s="280">
        <f t="shared" si="19"/>
        <v>119</v>
      </c>
      <c r="CY35" s="280">
        <f>CY29+CY34</f>
        <v>9709</v>
      </c>
      <c r="CZ35" s="280">
        <f>CZ29+CZ34</f>
        <v>9500</v>
      </c>
      <c r="DA35" s="280">
        <f t="shared" si="20"/>
        <v>-209</v>
      </c>
      <c r="DB35" s="280">
        <f>DB29+DB34</f>
        <v>6522</v>
      </c>
      <c r="DC35" s="280">
        <f>DC29+DC34</f>
        <v>6506</v>
      </c>
      <c r="DD35" s="280">
        <f t="shared" si="21"/>
        <v>-16</v>
      </c>
      <c r="DF35" s="59"/>
      <c r="DG35" s="59" t="s">
        <v>1</v>
      </c>
      <c r="DH35" s="491">
        <v>27</v>
      </c>
      <c r="DI35" s="280">
        <f>DI29+DI34</f>
        <v>39317</v>
      </c>
      <c r="DJ35" s="280">
        <f>DJ29+DJ34</f>
        <v>39697</v>
      </c>
      <c r="DK35" s="280">
        <f t="shared" si="49"/>
        <v>380</v>
      </c>
      <c r="DL35" s="280">
        <f>DL29+DL34</f>
        <v>16690</v>
      </c>
      <c r="DM35" s="280">
        <f>DM29+DM34</f>
        <v>16319</v>
      </c>
      <c r="DN35" s="280">
        <f t="shared" si="22"/>
        <v>-371</v>
      </c>
      <c r="DO35" s="280">
        <f>DO29+DO34</f>
        <v>3734368</v>
      </c>
      <c r="DP35" s="280">
        <f>DP29+DP34</f>
        <v>4006355</v>
      </c>
      <c r="DQ35" s="280">
        <f t="shared" si="50"/>
        <v>271987</v>
      </c>
      <c r="DR35" s="280">
        <f>DR29+DR34</f>
        <v>741640</v>
      </c>
      <c r="DS35" s="280">
        <f>DS29+DS34</f>
        <v>782611</v>
      </c>
      <c r="DT35" s="280">
        <f t="shared" si="51"/>
        <v>40971</v>
      </c>
      <c r="DU35" s="463">
        <f>ROUND(DI35/D35,0)</f>
        <v>144</v>
      </c>
      <c r="DV35" s="463">
        <f>ROUND(DJ35/G35,0)</f>
        <v>146</v>
      </c>
      <c r="DW35" s="463">
        <f t="shared" ref="DW35" si="89">DV35-DU35</f>
        <v>2</v>
      </c>
      <c r="DX35" s="44"/>
      <c r="DY35" s="280">
        <f>DY29+DY34</f>
        <v>10195</v>
      </c>
      <c r="DZ35" s="280">
        <f>DZ29+DZ34</f>
        <v>10186</v>
      </c>
      <c r="EA35" s="280">
        <f t="shared" si="53"/>
        <v>-9</v>
      </c>
      <c r="EB35" s="280">
        <f>EB29+EB34</f>
        <v>3572</v>
      </c>
      <c r="EC35" s="280">
        <f>EC29+EC34</f>
        <v>3211</v>
      </c>
      <c r="ED35" s="280">
        <f t="shared" si="54"/>
        <v>-361</v>
      </c>
      <c r="EE35" s="457">
        <f t="shared" si="55"/>
        <v>25.9</v>
      </c>
      <c r="EF35" s="457">
        <f t="shared" si="55"/>
        <v>25.7</v>
      </c>
      <c r="EG35" s="457">
        <f>EF35-EE35</f>
        <v>-0.19999999999999929</v>
      </c>
      <c r="EH35" s="280">
        <f>EH29+EH34</f>
        <v>619878</v>
      </c>
      <c r="EI35" s="280">
        <f>EI29+EI34</f>
        <v>598348</v>
      </c>
      <c r="EJ35" s="280">
        <f t="shared" si="25"/>
        <v>-21530</v>
      </c>
      <c r="EK35" s="280">
        <f>EK29+EK34</f>
        <v>193432</v>
      </c>
      <c r="EL35" s="280">
        <f>EL29+EL34</f>
        <v>186645</v>
      </c>
      <c r="EM35" s="280">
        <f t="shared" si="26"/>
        <v>-6787</v>
      </c>
      <c r="EN35" s="463">
        <f t="shared" si="57"/>
        <v>61</v>
      </c>
      <c r="EO35" s="463">
        <f t="shared" si="57"/>
        <v>59</v>
      </c>
      <c r="EP35" s="463">
        <f t="shared" si="58"/>
        <v>-2</v>
      </c>
      <c r="EQ35" s="28"/>
      <c r="ER35" s="21"/>
      <c r="ES35" s="59"/>
      <c r="ET35" s="59" t="s">
        <v>1</v>
      </c>
      <c r="EU35" s="491">
        <v>27</v>
      </c>
      <c r="EV35" s="280">
        <f>EV29+EV34</f>
        <v>2019</v>
      </c>
      <c r="EW35" s="280">
        <f>EW29+EW34</f>
        <v>2002</v>
      </c>
      <c r="EX35" s="280">
        <f t="shared" si="59"/>
        <v>-17</v>
      </c>
      <c r="EY35" s="280">
        <f>EY29+EY34</f>
        <v>1910</v>
      </c>
      <c r="EZ35" s="280">
        <f>EZ29+EZ34</f>
        <v>1912</v>
      </c>
      <c r="FA35" s="280">
        <f t="shared" si="27"/>
        <v>2</v>
      </c>
      <c r="FB35" s="280">
        <f>FB29+FB34</f>
        <v>1214</v>
      </c>
      <c r="FC35" s="280">
        <f>FC29+FC34</f>
        <v>1213</v>
      </c>
      <c r="FD35" s="280">
        <f t="shared" si="28"/>
        <v>-1</v>
      </c>
      <c r="FE35" s="280">
        <f>FE29+FE34</f>
        <v>394</v>
      </c>
      <c r="FF35" s="280">
        <f>FF29+FF34</f>
        <v>429</v>
      </c>
      <c r="FG35" s="280">
        <f t="shared" si="60"/>
        <v>35</v>
      </c>
      <c r="FH35" s="280">
        <f>FH29+FH34</f>
        <v>474</v>
      </c>
      <c r="FI35" s="280">
        <f>FI29+FI34</f>
        <v>512</v>
      </c>
      <c r="FJ35" s="280">
        <f t="shared" si="29"/>
        <v>38</v>
      </c>
      <c r="FK35" s="457">
        <f t="shared" si="61"/>
        <v>71.5</v>
      </c>
      <c r="FL35" s="457">
        <f t="shared" si="61"/>
        <v>77.599999999999994</v>
      </c>
      <c r="FM35" s="28"/>
      <c r="FN35" s="463">
        <f>ROUND(FB35/D35,0)</f>
        <v>4</v>
      </c>
      <c r="FO35" s="463">
        <f>ROUND(FC35/G35,0)</f>
        <v>4</v>
      </c>
      <c r="FP35" s="280">
        <f t="shared" ref="FP35" si="90">FO35-FN35</f>
        <v>0</v>
      </c>
      <c r="FQ35" s="126"/>
      <c r="FR35" s="59"/>
      <c r="FS35" s="59" t="s">
        <v>1</v>
      </c>
      <c r="FT35" s="491">
        <v>27</v>
      </c>
      <c r="FU35" s="457">
        <f>FU29+FU34</f>
        <v>2082505</v>
      </c>
      <c r="FV35" s="383">
        <f t="shared" si="33"/>
        <v>7685</v>
      </c>
      <c r="FW35" s="490">
        <f>FW29+FW34</f>
        <v>1333191.1000000001</v>
      </c>
      <c r="FX35" s="490">
        <f>FX29+FX34</f>
        <v>604976.69999999995</v>
      </c>
      <c r="FY35" s="490">
        <f>FY29+FY34</f>
        <v>140560.1</v>
      </c>
      <c r="FZ35" s="490">
        <f>FZ29+FZ34</f>
        <v>35868.999999999993</v>
      </c>
      <c r="GA35" s="490">
        <f>GA29+GA34</f>
        <v>3777.1000000000004</v>
      </c>
      <c r="GB35" s="457">
        <f t="shared" si="63"/>
        <v>93.1</v>
      </c>
      <c r="GC35" s="490">
        <f t="shared" ref="GC35:GH35" si="91">GC29+GC34</f>
        <v>2065041.6</v>
      </c>
      <c r="GD35" s="490">
        <f t="shared" si="91"/>
        <v>1459772.7999999998</v>
      </c>
      <c r="GE35" s="490">
        <f t="shared" si="91"/>
        <v>2146.1</v>
      </c>
      <c r="GF35" s="490">
        <f t="shared" si="91"/>
        <v>72272.599999999991</v>
      </c>
      <c r="GG35" s="490">
        <f t="shared" si="91"/>
        <v>591.4</v>
      </c>
      <c r="GH35" s="490">
        <f t="shared" si="91"/>
        <v>170778.5</v>
      </c>
    </row>
  </sheetData>
  <sheetProtection formatCells="0" formatColumns="0" formatRows="0" insertColumns="0" insertRows="0" deleteColumns="0" deleteRows="0"/>
  <mergeCells count="105">
    <mergeCell ref="EH3:EJ6"/>
    <mergeCell ref="EK3:EM6"/>
    <mergeCell ref="EN3:EP6"/>
    <mergeCell ref="EQ3:EQ7"/>
    <mergeCell ref="ES3:ES7"/>
    <mergeCell ref="ET3:ET7"/>
    <mergeCell ref="DR3:DT6"/>
    <mergeCell ref="DU3:DW6"/>
    <mergeCell ref="DX3:DX7"/>
    <mergeCell ref="DY3:EA6"/>
    <mergeCell ref="EB3:ED6"/>
    <mergeCell ref="EE3:EG6"/>
    <mergeCell ref="CY6:DA6"/>
    <mergeCell ref="DB6:DD6"/>
    <mergeCell ref="CA6:CC6"/>
    <mergeCell ref="CD6:CF6"/>
    <mergeCell ref="CG6:CI6"/>
    <mergeCell ref="CJ6:CL6"/>
    <mergeCell ref="CM6:CO6"/>
    <mergeCell ref="CP6:CR6"/>
    <mergeCell ref="CS5:CX5"/>
    <mergeCell ref="CY5:DD5"/>
    <mergeCell ref="GD4:GD7"/>
    <mergeCell ref="GE4:GE7"/>
    <mergeCell ref="GF4:GF7"/>
    <mergeCell ref="GG4:GG7"/>
    <mergeCell ref="GH4:GH7"/>
    <mergeCell ref="S5:U6"/>
    <mergeCell ref="V5:X6"/>
    <mergeCell ref="AI5:AK6"/>
    <mergeCell ref="AL5:AN6"/>
    <mergeCell ref="AO5:AQ6"/>
    <mergeCell ref="GC3:GC7"/>
    <mergeCell ref="GD3:GH3"/>
    <mergeCell ref="BU4:CF4"/>
    <mergeCell ref="CG4:DD4"/>
    <mergeCell ref="EY4:FA6"/>
    <mergeCell ref="FB4:FD6"/>
    <mergeCell ref="FE4:FJ5"/>
    <mergeCell ref="FW4:FW7"/>
    <mergeCell ref="FX4:FX7"/>
    <mergeCell ref="FY4:FY7"/>
    <mergeCell ref="FR3:FR7"/>
    <mergeCell ref="FS3:FS7"/>
    <mergeCell ref="FT3:FT7"/>
    <mergeCell ref="FU3:FU7"/>
    <mergeCell ref="FV3:FV7"/>
    <mergeCell ref="FW3:GB3"/>
    <mergeCell ref="FZ4:FZ7"/>
    <mergeCell ref="GA4:GA7"/>
    <mergeCell ref="GB4:GB7"/>
    <mergeCell ref="EU3:EU7"/>
    <mergeCell ref="EV3:EX6"/>
    <mergeCell ref="EY3:FJ3"/>
    <mergeCell ref="FK3:FL6"/>
    <mergeCell ref="FM3:FM7"/>
    <mergeCell ref="FN3:FP6"/>
    <mergeCell ref="FE6:FG6"/>
    <mergeCell ref="FH6:FJ6"/>
    <mergeCell ref="A3:A7"/>
    <mergeCell ref="B3:B7"/>
    <mergeCell ref="C3:C7"/>
    <mergeCell ref="D3:I5"/>
    <mergeCell ref="J3:L6"/>
    <mergeCell ref="M3:O6"/>
    <mergeCell ref="AZ3:AZ7"/>
    <mergeCell ref="BA3:BA7"/>
    <mergeCell ref="AR5:AT6"/>
    <mergeCell ref="AU5:AW6"/>
    <mergeCell ref="P3:R6"/>
    <mergeCell ref="S3:X4"/>
    <mergeCell ref="Y3:AA6"/>
    <mergeCell ref="AB3:AD6"/>
    <mergeCell ref="AF3:AF7"/>
    <mergeCell ref="AG3:AG7"/>
    <mergeCell ref="D6:F6"/>
    <mergeCell ref="G6:I6"/>
    <mergeCell ref="AH3:AH7"/>
    <mergeCell ref="AI3:AN4"/>
    <mergeCell ref="AO3:AW4"/>
    <mergeCell ref="AY3:AY7"/>
    <mergeCell ref="DF3:DF7"/>
    <mergeCell ref="DG3:DG7"/>
    <mergeCell ref="DH3:DH7"/>
    <mergeCell ref="DI3:DK6"/>
    <mergeCell ref="DL3:DN6"/>
    <mergeCell ref="DO3:DQ6"/>
    <mergeCell ref="BB6:BD6"/>
    <mergeCell ref="BE6:BG6"/>
    <mergeCell ref="BK6:BM6"/>
    <mergeCell ref="BN6:BP6"/>
    <mergeCell ref="BU6:BW6"/>
    <mergeCell ref="BX6:BZ6"/>
    <mergeCell ref="BB3:BG5"/>
    <mergeCell ref="BH3:BJ6"/>
    <mergeCell ref="BK3:BP5"/>
    <mergeCell ref="BQ3:BS6"/>
    <mergeCell ref="BT3:BT7"/>
    <mergeCell ref="BU3:DD3"/>
    <mergeCell ref="BU5:BZ5"/>
    <mergeCell ref="CA5:CF5"/>
    <mergeCell ref="CG5:CL5"/>
    <mergeCell ref="CM5:CR5"/>
    <mergeCell ref="CS6:CU6"/>
    <mergeCell ref="CV6:CX6"/>
  </mergeCells>
  <pageMargins left="0.19685039370078741" right="0.15748031496062992" top="0.47244094488188981" bottom="0.98425196850393704" header="0.43307086614173229" footer="0.51181102362204722"/>
  <pageSetup paperSize="9" scale="85" orientation="landscape" r:id="rId1"/>
  <headerFooter alignWithMargins="0"/>
  <colBreaks count="3" manualBreakCount="3">
    <brk id="30" max="1048575" man="1"/>
    <brk id="49" max="1048575" man="1"/>
    <brk id="10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FJ173"/>
  <sheetViews>
    <sheetView zoomScale="80" zoomScaleNormal="80" zoomScaleSheetLayoutView="75" workbookViewId="0">
      <pane xSplit="3" ySplit="7" topLeftCell="D8" activePane="bottomRight" state="frozen"/>
      <selection activeCell="I22" sqref="I22"/>
      <selection pane="topRight" activeCell="I22" sqref="I22"/>
      <selection pane="bottomLeft" activeCell="I22" sqref="I22"/>
      <selection pane="bottomRight" activeCell="DT20" sqref="DT20"/>
    </sheetView>
  </sheetViews>
  <sheetFormatPr defaultRowHeight="15" x14ac:dyDescent="0.25"/>
  <cols>
    <col min="1" max="1" width="2.7109375" style="38" customWidth="1"/>
    <col min="2" max="2" width="29.85546875" style="38" customWidth="1"/>
    <col min="3" max="3" width="2.85546875" style="384" customWidth="1"/>
    <col min="4" max="4" width="5.85546875" style="38" customWidth="1"/>
    <col min="5" max="5" width="5.42578125" style="40" customWidth="1"/>
    <col min="6" max="6" width="7.28515625" style="38" customWidth="1"/>
    <col min="7" max="7" width="7.28515625" style="40" customWidth="1"/>
    <col min="8" max="8" width="6.28515625" style="38" customWidth="1"/>
    <col min="9" max="9" width="7.28515625" style="38" customWidth="1"/>
    <col min="10" max="10" width="7.28515625" style="40" customWidth="1"/>
    <col min="11" max="11" width="6.5703125" style="38" customWidth="1"/>
    <col min="12" max="12" width="6.28515625" style="38" customWidth="1"/>
    <col min="13" max="13" width="6.28515625" style="40" customWidth="1"/>
    <col min="14" max="14" width="5.5703125" style="38" customWidth="1"/>
    <col min="15" max="16" width="6.5703125" style="40" customWidth="1"/>
    <col min="17" max="17" width="5.140625" style="40" customWidth="1"/>
    <col min="18" max="18" width="5.28515625" style="38" customWidth="1"/>
    <col min="19" max="19" width="5.28515625" style="40" customWidth="1"/>
    <col min="20" max="20" width="4.140625" style="38" customWidth="1"/>
    <col min="21" max="21" width="7.28515625" style="38" customWidth="1"/>
    <col min="22" max="22" width="7.28515625" style="40" customWidth="1"/>
    <col min="23" max="23" width="6.28515625" style="38" customWidth="1"/>
    <col min="24" max="24" width="7.42578125" style="38" customWidth="1"/>
    <col min="25" max="25" width="7.42578125" style="40" customWidth="1"/>
    <col min="26" max="26" width="6.42578125" style="38" customWidth="1"/>
    <col min="27" max="27" width="7.42578125" style="38" customWidth="1"/>
    <col min="28" max="28" width="7.42578125" style="104" customWidth="1"/>
    <col min="29" max="29" width="6.28515625" style="38" customWidth="1"/>
    <col min="30" max="30" width="4.7109375" style="22" customWidth="1"/>
    <col min="31" max="31" width="4.7109375" style="40" customWidth="1"/>
    <col min="32" max="32" width="4.7109375" style="22" customWidth="1"/>
    <col min="33" max="33" width="4.7109375" style="40" customWidth="1"/>
    <col min="34" max="34" width="1.85546875" style="38" customWidth="1"/>
    <col min="35" max="35" width="3" style="38" customWidth="1"/>
    <col min="36" max="36" width="29.85546875" style="38" customWidth="1"/>
    <col min="37" max="37" width="2.85546875" style="38" customWidth="1"/>
    <col min="38" max="38" width="5.85546875" style="38" customWidth="1"/>
    <col min="39" max="39" width="5.85546875" style="40" customWidth="1"/>
    <col min="40" max="40" width="5.28515625" style="38" customWidth="1"/>
    <col min="41" max="42" width="6.42578125" style="40" customWidth="1"/>
    <col min="43" max="43" width="5.28515625" style="38" customWidth="1"/>
    <col min="44" max="44" width="5.42578125" style="38" customWidth="1"/>
    <col min="45" max="45" width="5.7109375" style="40" customWidth="1"/>
    <col min="46" max="46" width="5" style="38" customWidth="1"/>
    <col min="47" max="47" width="5.28515625" style="38" customWidth="1"/>
    <col min="48" max="48" width="5.28515625" style="40" customWidth="1"/>
    <col min="49" max="49" width="5.140625" style="38" customWidth="1"/>
    <col min="50" max="50" width="5.28515625" style="38" customWidth="1"/>
    <col min="51" max="51" width="5.28515625" style="40" customWidth="1"/>
    <col min="52" max="52" width="4.28515625" style="38" customWidth="1"/>
    <col min="53" max="53" width="5.140625" style="38" customWidth="1"/>
    <col min="54" max="54" width="5.140625" style="40" customWidth="1"/>
    <col min="55" max="55" width="4.5703125" style="38" customWidth="1"/>
    <col min="56" max="56" width="5.140625" style="38" customWidth="1"/>
    <col min="57" max="57" width="5.140625" style="40" customWidth="1"/>
    <col min="58" max="58" width="4" style="38" customWidth="1"/>
    <col min="59" max="59" width="6" style="38" customWidth="1"/>
    <col min="60" max="60" width="6" style="40" customWidth="1"/>
    <col min="61" max="61" width="6.42578125" style="38" customWidth="1"/>
    <col min="62" max="62" width="1.42578125" style="38" customWidth="1"/>
    <col min="63" max="63" width="3" style="38" customWidth="1"/>
    <col min="64" max="64" width="29.85546875" style="38" customWidth="1"/>
    <col min="65" max="65" width="2.85546875" style="38" customWidth="1"/>
    <col min="66" max="66" width="6.140625" style="38" customWidth="1"/>
    <col min="67" max="68" width="6.140625" style="40" customWidth="1"/>
    <col min="69" max="72" width="5.7109375" style="40" customWidth="1"/>
    <col min="73" max="73" width="6.5703125" style="40" customWidth="1"/>
    <col min="74" max="74" width="4.85546875" style="40" customWidth="1"/>
    <col min="75" max="76" width="5.140625" style="40" customWidth="1"/>
    <col min="77" max="77" width="6" style="40" customWidth="1"/>
    <col min="78" max="78" width="3" style="367" customWidth="1"/>
    <col min="79" max="79" width="5.28515625" style="38" customWidth="1"/>
    <col min="80" max="80" width="5.28515625" style="40" customWidth="1"/>
    <col min="81" max="81" width="5.140625" style="38" customWidth="1"/>
    <col min="82" max="82" width="5" style="38" customWidth="1"/>
    <col min="83" max="83" width="5" style="40" customWidth="1"/>
    <col min="84" max="84" width="3.7109375" style="38" customWidth="1"/>
    <col min="85" max="85" width="5.140625" style="38" customWidth="1"/>
    <col min="86" max="86" width="5.140625" style="40" customWidth="1"/>
    <col min="87" max="87" width="5.5703125" style="38" customWidth="1"/>
    <col min="88" max="88" width="5.140625" style="38" customWidth="1"/>
    <col min="89" max="89" width="5.140625" style="40" customWidth="1"/>
    <col min="90" max="90" width="5" style="38" customWidth="1"/>
    <col min="91" max="91" width="5.140625" style="38" customWidth="1"/>
    <col min="92" max="92" width="5.140625" style="40" customWidth="1"/>
    <col min="93" max="93" width="5" style="38" customWidth="1"/>
    <col min="94" max="94" width="6.140625" style="105" customWidth="1"/>
    <col min="95" max="95" width="6.140625" style="258" customWidth="1"/>
    <col min="96" max="96" width="5.7109375" style="105" customWidth="1"/>
    <col min="97" max="98" width="5.7109375" style="40" customWidth="1"/>
    <col min="99" max="99" width="4.5703125" style="40" customWidth="1"/>
    <col min="100" max="100" width="3.42578125" style="38" customWidth="1"/>
    <col min="101" max="101" width="3" style="38" customWidth="1"/>
    <col min="102" max="102" width="29.85546875" style="38" customWidth="1"/>
    <col min="103" max="103" width="2.85546875" style="38" customWidth="1"/>
    <col min="104" max="104" width="5.28515625" style="38" customWidth="1"/>
    <col min="105" max="105" width="5.28515625" style="40" customWidth="1"/>
    <col min="106" max="106" width="4.5703125" style="38" customWidth="1"/>
    <col min="107" max="107" width="5.140625" style="22" customWidth="1"/>
    <col min="108" max="108" width="5.140625" style="40" customWidth="1"/>
    <col min="109" max="109" width="4" style="22" customWidth="1"/>
    <col min="110" max="110" width="5.140625" style="38" customWidth="1"/>
    <col min="111" max="111" width="5.140625" style="40" customWidth="1"/>
    <col min="112" max="112" width="5" style="38" customWidth="1"/>
    <col min="113" max="113" width="5.140625" style="38" customWidth="1"/>
    <col min="114" max="114" width="5.140625" style="40" customWidth="1"/>
    <col min="115" max="115" width="4" style="38" customWidth="1"/>
    <col min="116" max="116" width="6.28515625" style="38" customWidth="1"/>
    <col min="117" max="117" width="6.28515625" style="40" customWidth="1"/>
    <col min="118" max="118" width="6.28515625" style="38" customWidth="1"/>
    <col min="119" max="120" width="5.28515625" style="40" customWidth="1"/>
    <col min="121" max="121" width="5.42578125" style="40" customWidth="1"/>
    <col min="122" max="122" width="2.7109375" style="38" customWidth="1"/>
    <col min="123" max="123" width="3" style="38" customWidth="1"/>
    <col min="124" max="124" width="29.85546875" style="38" customWidth="1"/>
    <col min="125" max="125" width="2.85546875" style="38" customWidth="1"/>
    <col min="126" max="126" width="5.140625" style="38" customWidth="1"/>
    <col min="127" max="127" width="5.140625" style="40" customWidth="1"/>
    <col min="128" max="128" width="4.5703125" style="38" customWidth="1"/>
    <col min="129" max="129" width="5.140625" style="38" customWidth="1"/>
    <col min="130" max="130" width="5.140625" style="40" customWidth="1"/>
    <col min="131" max="131" width="4.140625" style="38" customWidth="1"/>
    <col min="132" max="132" width="5.28515625" style="38" customWidth="1"/>
    <col min="133" max="133" width="5.28515625" style="40" customWidth="1"/>
    <col min="134" max="134" width="5.28515625" style="38" customWidth="1"/>
    <col min="135" max="135" width="5.28515625" style="40" customWidth="1"/>
    <col min="136" max="136" width="5.28515625" style="38" customWidth="1"/>
    <col min="137" max="137" width="5.28515625" style="40" customWidth="1"/>
    <col min="138" max="138" width="5.7109375" style="38" customWidth="1"/>
    <col min="139" max="139" width="5.7109375" style="20" customWidth="1"/>
    <col min="140" max="140" width="5.28515625" style="38" customWidth="1"/>
    <col min="141" max="141" width="2.85546875" style="38" customWidth="1"/>
    <col min="142" max="142" width="3.85546875" style="38" customWidth="1"/>
    <col min="143" max="143" width="32.7109375" style="38" customWidth="1"/>
    <col min="144" max="144" width="4" style="38" customWidth="1"/>
    <col min="145" max="145" width="7.5703125" style="20" customWidth="1"/>
    <col min="146" max="146" width="7.5703125" style="40" customWidth="1"/>
    <col min="147" max="147" width="7" style="40" customWidth="1"/>
    <col min="148" max="148" width="14.7109375" style="20" customWidth="1"/>
    <col min="149" max="149" width="7.140625" style="40" customWidth="1"/>
    <col min="150" max="150" width="6.140625" style="40" customWidth="1"/>
    <col min="151" max="151" width="6.85546875" style="95" customWidth="1"/>
    <col min="152" max="152" width="8.42578125" style="40" customWidth="1"/>
    <col min="153" max="153" width="7.5703125" style="40" customWidth="1"/>
    <col min="154" max="154" width="5.140625" style="40" customWidth="1"/>
    <col min="155" max="155" width="8.140625" style="40" customWidth="1"/>
    <col min="156" max="156" width="9.5703125" style="40" customWidth="1"/>
    <col min="157" max="157" width="5.28515625" style="40" customWidth="1"/>
    <col min="158" max="158" width="5.85546875" style="40" customWidth="1"/>
    <col min="159" max="159" width="8.5703125" style="40" customWidth="1"/>
    <col min="160" max="160" width="6.42578125" style="40" customWidth="1"/>
    <col min="161" max="161" width="11.7109375" style="40" customWidth="1"/>
    <col min="162" max="162" width="9.140625" style="38"/>
    <col min="163" max="164" width="8" style="38" customWidth="1"/>
    <col min="165" max="16384" width="9.140625" style="38"/>
  </cols>
  <sheetData>
    <row r="1" spans="1:166" s="40" customFormat="1" ht="10.5" customHeight="1" x14ac:dyDescent="0.2">
      <c r="A1" s="104" t="s">
        <v>572</v>
      </c>
      <c r="C1" s="384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I1" s="104" t="s">
        <v>153</v>
      </c>
      <c r="BK1" s="104" t="s">
        <v>233</v>
      </c>
      <c r="BZ1" s="367"/>
      <c r="CT1" s="179"/>
      <c r="CU1" s="179"/>
      <c r="CV1" s="179"/>
      <c r="CW1" s="660" t="s">
        <v>279</v>
      </c>
      <c r="CX1" s="660"/>
      <c r="CY1" s="660"/>
      <c r="CZ1" s="660"/>
      <c r="DA1" s="660"/>
      <c r="DB1" s="660"/>
      <c r="DC1" s="660"/>
      <c r="DL1" s="146"/>
      <c r="DM1" s="146"/>
      <c r="DN1" s="146"/>
      <c r="DO1" s="146"/>
      <c r="DP1" s="146"/>
      <c r="DQ1" s="146"/>
      <c r="DS1" s="104" t="s">
        <v>68</v>
      </c>
      <c r="EI1" s="20"/>
      <c r="EL1" s="104" t="s">
        <v>554</v>
      </c>
      <c r="EO1" s="20"/>
      <c r="ER1" s="20"/>
      <c r="EU1" s="95"/>
    </row>
    <row r="2" spans="1:166" s="23" customFormat="1" ht="17.25" customHeight="1" x14ac:dyDescent="0.2">
      <c r="A2" s="594" t="s">
        <v>18</v>
      </c>
      <c r="B2" s="613" t="s">
        <v>55</v>
      </c>
      <c r="C2" s="670" t="s">
        <v>20</v>
      </c>
      <c r="D2" s="594" t="s">
        <v>560</v>
      </c>
      <c r="E2" s="594"/>
      <c r="F2" s="595" t="s">
        <v>296</v>
      </c>
      <c r="G2" s="594"/>
      <c r="H2" s="596"/>
      <c r="I2" s="594" t="s">
        <v>308</v>
      </c>
      <c r="J2" s="594"/>
      <c r="K2" s="594"/>
      <c r="L2" s="594"/>
      <c r="M2" s="594"/>
      <c r="N2" s="594"/>
      <c r="O2" s="594" t="s">
        <v>316</v>
      </c>
      <c r="P2" s="594"/>
      <c r="Q2" s="594"/>
      <c r="R2" s="595" t="s">
        <v>376</v>
      </c>
      <c r="S2" s="594"/>
      <c r="T2" s="594"/>
      <c r="U2" s="594" t="s">
        <v>272</v>
      </c>
      <c r="V2" s="594"/>
      <c r="W2" s="594"/>
      <c r="X2" s="594"/>
      <c r="Y2" s="594"/>
      <c r="Z2" s="594"/>
      <c r="AA2" s="594"/>
      <c r="AB2" s="594"/>
      <c r="AC2" s="594"/>
      <c r="AD2" s="594"/>
      <c r="AE2" s="594"/>
      <c r="AF2" s="594"/>
      <c r="AG2" s="594"/>
      <c r="AI2" s="594" t="s">
        <v>18</v>
      </c>
      <c r="AJ2" s="613" t="s">
        <v>55</v>
      </c>
      <c r="AK2" s="594" t="s">
        <v>20</v>
      </c>
      <c r="AL2" s="594" t="s">
        <v>150</v>
      </c>
      <c r="AM2" s="594"/>
      <c r="AN2" s="594"/>
      <c r="AO2" s="594" t="s">
        <v>151</v>
      </c>
      <c r="AP2" s="594"/>
      <c r="AQ2" s="594"/>
      <c r="AR2" s="594" t="s">
        <v>152</v>
      </c>
      <c r="AS2" s="594"/>
      <c r="AT2" s="594"/>
      <c r="AU2" s="594"/>
      <c r="AV2" s="594"/>
      <c r="AW2" s="594"/>
      <c r="AX2" s="594" t="s">
        <v>246</v>
      </c>
      <c r="AY2" s="594"/>
      <c r="AZ2" s="594"/>
      <c r="BA2" s="594" t="s">
        <v>69</v>
      </c>
      <c r="BB2" s="594"/>
      <c r="BC2" s="594"/>
      <c r="BD2" s="594"/>
      <c r="BE2" s="594"/>
      <c r="BF2" s="594"/>
      <c r="BG2" s="594" t="s">
        <v>238</v>
      </c>
      <c r="BH2" s="594"/>
      <c r="BI2" s="594"/>
      <c r="BK2" s="594" t="s">
        <v>18</v>
      </c>
      <c r="BL2" s="613" t="s">
        <v>55</v>
      </c>
      <c r="BM2" s="594" t="s">
        <v>20</v>
      </c>
      <c r="BN2" s="594" t="s">
        <v>297</v>
      </c>
      <c r="BO2" s="594"/>
      <c r="BP2" s="594"/>
      <c r="BQ2" s="594" t="s">
        <v>52</v>
      </c>
      <c r="BR2" s="594"/>
      <c r="BS2" s="594"/>
      <c r="BT2" s="594"/>
      <c r="BU2" s="594"/>
      <c r="BV2" s="594"/>
      <c r="BW2" s="594" t="s">
        <v>107</v>
      </c>
      <c r="BX2" s="594"/>
      <c r="BY2" s="594"/>
      <c r="BZ2" s="625" t="s">
        <v>67</v>
      </c>
      <c r="CA2" s="595" t="s">
        <v>143</v>
      </c>
      <c r="CB2" s="594"/>
      <c r="CC2" s="596"/>
      <c r="CD2" s="597" t="s">
        <v>148</v>
      </c>
      <c r="CE2" s="598"/>
      <c r="CF2" s="599"/>
      <c r="CG2" s="597" t="s">
        <v>333</v>
      </c>
      <c r="CH2" s="598"/>
      <c r="CI2" s="599"/>
      <c r="CJ2" s="661" t="s">
        <v>310</v>
      </c>
      <c r="CK2" s="662"/>
      <c r="CL2" s="663"/>
      <c r="CM2" s="597" t="s">
        <v>379</v>
      </c>
      <c r="CN2" s="598"/>
      <c r="CO2" s="599"/>
      <c r="CP2" s="597" t="s">
        <v>538</v>
      </c>
      <c r="CQ2" s="598"/>
      <c r="CR2" s="599"/>
      <c r="CS2" s="594" t="s">
        <v>455</v>
      </c>
      <c r="CT2" s="594"/>
      <c r="CU2" s="594"/>
      <c r="CV2" s="135"/>
      <c r="CW2" s="595" t="s">
        <v>18</v>
      </c>
      <c r="CX2" s="613" t="s">
        <v>55</v>
      </c>
      <c r="CY2" s="594" t="s">
        <v>20</v>
      </c>
      <c r="CZ2" s="597" t="s">
        <v>154</v>
      </c>
      <c r="DA2" s="598"/>
      <c r="DB2" s="599"/>
      <c r="DC2" s="597" t="s">
        <v>237</v>
      </c>
      <c r="DD2" s="598"/>
      <c r="DE2" s="599"/>
      <c r="DF2" s="594" t="s">
        <v>280</v>
      </c>
      <c r="DG2" s="594"/>
      <c r="DH2" s="594"/>
      <c r="DI2" s="594"/>
      <c r="DJ2" s="594"/>
      <c r="DK2" s="594"/>
      <c r="DL2" s="594" t="s">
        <v>311</v>
      </c>
      <c r="DM2" s="594"/>
      <c r="DN2" s="594"/>
      <c r="DO2" s="594" t="s">
        <v>312</v>
      </c>
      <c r="DP2" s="594"/>
      <c r="DQ2" s="594"/>
      <c r="DS2" s="594" t="s">
        <v>18</v>
      </c>
      <c r="DT2" s="594" t="s">
        <v>55</v>
      </c>
      <c r="DU2" s="594" t="s">
        <v>20</v>
      </c>
      <c r="DV2" s="594" t="s">
        <v>149</v>
      </c>
      <c r="DW2" s="594"/>
      <c r="DX2" s="594"/>
      <c r="DY2" s="594" t="s">
        <v>313</v>
      </c>
      <c r="DZ2" s="594"/>
      <c r="EA2" s="594"/>
      <c r="EB2" s="597" t="s">
        <v>247</v>
      </c>
      <c r="EC2" s="598"/>
      <c r="ED2" s="594" t="s">
        <v>177</v>
      </c>
      <c r="EE2" s="594"/>
      <c r="EF2" s="594"/>
      <c r="EG2" s="594"/>
      <c r="EH2" s="597" t="s">
        <v>204</v>
      </c>
      <c r="EI2" s="598"/>
      <c r="EJ2" s="599"/>
      <c r="EL2" s="594" t="s">
        <v>18</v>
      </c>
      <c r="EM2" s="613" t="s">
        <v>55</v>
      </c>
      <c r="EN2" s="594" t="s">
        <v>20</v>
      </c>
      <c r="EO2" s="634" t="s">
        <v>325</v>
      </c>
      <c r="EP2" s="635" t="s">
        <v>105</v>
      </c>
      <c r="EQ2" s="636"/>
      <c r="ER2" s="636"/>
      <c r="ES2" s="636"/>
      <c r="ET2" s="636"/>
      <c r="EU2" s="637"/>
      <c r="EV2" s="647" t="s">
        <v>314</v>
      </c>
      <c r="EW2" s="648" t="s">
        <v>380</v>
      </c>
      <c r="EX2" s="649"/>
      <c r="EY2" s="649"/>
      <c r="EZ2" s="649"/>
      <c r="FA2" s="649"/>
      <c r="FB2" s="649"/>
      <c r="FC2" s="649"/>
      <c r="FD2" s="649"/>
      <c r="FE2" s="650"/>
    </row>
    <row r="3" spans="1:166" s="23" customFormat="1" ht="17.25" customHeight="1" x14ac:dyDescent="0.2">
      <c r="A3" s="594"/>
      <c r="B3" s="613"/>
      <c r="C3" s="670"/>
      <c r="D3" s="594"/>
      <c r="E3" s="594"/>
      <c r="F3" s="595"/>
      <c r="G3" s="594"/>
      <c r="H3" s="596"/>
      <c r="I3" s="594" t="s">
        <v>309</v>
      </c>
      <c r="J3" s="594"/>
      <c r="K3" s="594"/>
      <c r="L3" s="594" t="s">
        <v>518</v>
      </c>
      <c r="M3" s="594"/>
      <c r="N3" s="594"/>
      <c r="O3" s="594"/>
      <c r="P3" s="594"/>
      <c r="Q3" s="594"/>
      <c r="R3" s="595"/>
      <c r="S3" s="594"/>
      <c r="T3" s="594"/>
      <c r="U3" s="597" t="s">
        <v>377</v>
      </c>
      <c r="V3" s="598"/>
      <c r="W3" s="599"/>
      <c r="X3" s="597" t="s">
        <v>271</v>
      </c>
      <c r="Y3" s="598"/>
      <c r="Z3" s="599"/>
      <c r="AA3" s="597" t="s">
        <v>332</v>
      </c>
      <c r="AB3" s="598"/>
      <c r="AC3" s="599"/>
      <c r="AD3" s="594" t="s">
        <v>317</v>
      </c>
      <c r="AE3" s="594"/>
      <c r="AF3" s="594"/>
      <c r="AG3" s="594"/>
      <c r="AI3" s="594"/>
      <c r="AJ3" s="613"/>
      <c r="AK3" s="594"/>
      <c r="AL3" s="594"/>
      <c r="AM3" s="594"/>
      <c r="AN3" s="594"/>
      <c r="AO3" s="594"/>
      <c r="AP3" s="594"/>
      <c r="AQ3" s="594"/>
      <c r="AR3" s="594" t="s">
        <v>323</v>
      </c>
      <c r="AS3" s="594"/>
      <c r="AT3" s="594"/>
      <c r="AU3" s="594" t="s">
        <v>378</v>
      </c>
      <c r="AV3" s="594"/>
      <c r="AW3" s="594"/>
      <c r="AX3" s="594"/>
      <c r="AY3" s="594"/>
      <c r="AZ3" s="594"/>
      <c r="BA3" s="594" t="s">
        <v>219</v>
      </c>
      <c r="BB3" s="594"/>
      <c r="BC3" s="594"/>
      <c r="BD3" s="594" t="s">
        <v>218</v>
      </c>
      <c r="BE3" s="594"/>
      <c r="BF3" s="594"/>
      <c r="BG3" s="594"/>
      <c r="BH3" s="594"/>
      <c r="BI3" s="594"/>
      <c r="BK3" s="594"/>
      <c r="BL3" s="613"/>
      <c r="BM3" s="594"/>
      <c r="BN3" s="594"/>
      <c r="BO3" s="594"/>
      <c r="BP3" s="594"/>
      <c r="BQ3" s="594" t="s">
        <v>190</v>
      </c>
      <c r="BR3" s="594"/>
      <c r="BS3" s="594"/>
      <c r="BT3" s="597" t="s">
        <v>191</v>
      </c>
      <c r="BU3" s="598"/>
      <c r="BV3" s="599"/>
      <c r="BW3" s="594"/>
      <c r="BX3" s="594"/>
      <c r="BY3" s="594"/>
      <c r="BZ3" s="626"/>
      <c r="CA3" s="595"/>
      <c r="CB3" s="594"/>
      <c r="CC3" s="596"/>
      <c r="CD3" s="600"/>
      <c r="CE3" s="601"/>
      <c r="CF3" s="602"/>
      <c r="CG3" s="600"/>
      <c r="CH3" s="601"/>
      <c r="CI3" s="602"/>
      <c r="CJ3" s="664"/>
      <c r="CK3" s="665"/>
      <c r="CL3" s="666"/>
      <c r="CM3" s="600"/>
      <c r="CN3" s="601"/>
      <c r="CO3" s="602"/>
      <c r="CP3" s="600"/>
      <c r="CQ3" s="601"/>
      <c r="CR3" s="602"/>
      <c r="CS3" s="594"/>
      <c r="CT3" s="594"/>
      <c r="CU3" s="594"/>
      <c r="CV3" s="136"/>
      <c r="CW3" s="595"/>
      <c r="CX3" s="613"/>
      <c r="CY3" s="594"/>
      <c r="CZ3" s="600"/>
      <c r="DA3" s="601"/>
      <c r="DB3" s="602"/>
      <c r="DC3" s="600"/>
      <c r="DD3" s="601"/>
      <c r="DE3" s="602"/>
      <c r="DF3" s="594" t="s">
        <v>281</v>
      </c>
      <c r="DG3" s="594"/>
      <c r="DH3" s="594"/>
      <c r="DI3" s="594" t="s">
        <v>282</v>
      </c>
      <c r="DJ3" s="594"/>
      <c r="DK3" s="594"/>
      <c r="DL3" s="594"/>
      <c r="DM3" s="594"/>
      <c r="DN3" s="594"/>
      <c r="DO3" s="594"/>
      <c r="DP3" s="594"/>
      <c r="DQ3" s="594"/>
      <c r="DS3" s="594"/>
      <c r="DT3" s="594"/>
      <c r="DU3" s="594"/>
      <c r="DV3" s="594"/>
      <c r="DW3" s="594"/>
      <c r="DX3" s="594"/>
      <c r="DY3" s="594"/>
      <c r="DZ3" s="594"/>
      <c r="EA3" s="594"/>
      <c r="EB3" s="600"/>
      <c r="EC3" s="601"/>
      <c r="ED3" s="594" t="s">
        <v>178</v>
      </c>
      <c r="EE3" s="594"/>
      <c r="EF3" s="594" t="s">
        <v>194</v>
      </c>
      <c r="EG3" s="594"/>
      <c r="EH3" s="600"/>
      <c r="EI3" s="601"/>
      <c r="EJ3" s="602"/>
      <c r="EL3" s="594"/>
      <c r="EM3" s="613"/>
      <c r="EN3" s="594"/>
      <c r="EO3" s="634"/>
      <c r="EP3" s="572" t="s">
        <v>210</v>
      </c>
      <c r="EQ3" s="572" t="s">
        <v>214</v>
      </c>
      <c r="ER3" s="594" t="s">
        <v>361</v>
      </c>
      <c r="ES3" s="654" t="s">
        <v>221</v>
      </c>
      <c r="ET3" s="655"/>
      <c r="EU3" s="656" t="s">
        <v>351</v>
      </c>
      <c r="EV3" s="647"/>
      <c r="EW3" s="653" t="s">
        <v>381</v>
      </c>
      <c r="EX3" s="572" t="s">
        <v>387</v>
      </c>
      <c r="EY3" s="572" t="s">
        <v>383</v>
      </c>
      <c r="EZ3" s="572" t="s">
        <v>315</v>
      </c>
      <c r="FA3" s="653" t="s">
        <v>389</v>
      </c>
      <c r="FB3" s="625" t="s">
        <v>390</v>
      </c>
      <c r="FC3" s="625" t="s">
        <v>391</v>
      </c>
      <c r="FD3" s="625" t="s">
        <v>392</v>
      </c>
      <c r="FE3" s="625" t="s">
        <v>393</v>
      </c>
    </row>
    <row r="4" spans="1:166" s="23" customFormat="1" ht="20.25" customHeight="1" x14ac:dyDescent="0.2">
      <c r="A4" s="594"/>
      <c r="B4" s="613"/>
      <c r="C4" s="670"/>
      <c r="D4" s="594"/>
      <c r="E4" s="594"/>
      <c r="F4" s="595"/>
      <c r="G4" s="594"/>
      <c r="H4" s="596"/>
      <c r="I4" s="594"/>
      <c r="J4" s="594"/>
      <c r="K4" s="594"/>
      <c r="L4" s="594"/>
      <c r="M4" s="594"/>
      <c r="N4" s="594"/>
      <c r="O4" s="594"/>
      <c r="P4" s="594"/>
      <c r="Q4" s="594"/>
      <c r="R4" s="595"/>
      <c r="S4" s="594"/>
      <c r="T4" s="594"/>
      <c r="U4" s="600"/>
      <c r="V4" s="601"/>
      <c r="W4" s="602"/>
      <c r="X4" s="600"/>
      <c r="Y4" s="601"/>
      <c r="Z4" s="602"/>
      <c r="AA4" s="600"/>
      <c r="AB4" s="601"/>
      <c r="AC4" s="602"/>
      <c r="AD4" s="594"/>
      <c r="AE4" s="594"/>
      <c r="AF4" s="594"/>
      <c r="AG4" s="594"/>
      <c r="AI4" s="594"/>
      <c r="AJ4" s="613"/>
      <c r="AK4" s="594"/>
      <c r="AL4" s="594"/>
      <c r="AM4" s="594"/>
      <c r="AN4" s="594"/>
      <c r="AO4" s="594"/>
      <c r="AP4" s="594"/>
      <c r="AQ4" s="594"/>
      <c r="AR4" s="594"/>
      <c r="AS4" s="594"/>
      <c r="AT4" s="594"/>
      <c r="AU4" s="594"/>
      <c r="AV4" s="594"/>
      <c r="AW4" s="594"/>
      <c r="AX4" s="594"/>
      <c r="AY4" s="594"/>
      <c r="AZ4" s="594"/>
      <c r="BA4" s="594"/>
      <c r="BB4" s="594"/>
      <c r="BC4" s="594"/>
      <c r="BD4" s="594"/>
      <c r="BE4" s="594"/>
      <c r="BF4" s="594"/>
      <c r="BG4" s="594"/>
      <c r="BH4" s="594"/>
      <c r="BI4" s="594"/>
      <c r="BK4" s="594"/>
      <c r="BL4" s="613"/>
      <c r="BM4" s="594"/>
      <c r="BN4" s="594"/>
      <c r="BO4" s="594"/>
      <c r="BP4" s="594"/>
      <c r="BQ4" s="594"/>
      <c r="BR4" s="594"/>
      <c r="BS4" s="594"/>
      <c r="BT4" s="600"/>
      <c r="BU4" s="601"/>
      <c r="BV4" s="602"/>
      <c r="BW4" s="594"/>
      <c r="BX4" s="594"/>
      <c r="BY4" s="594"/>
      <c r="BZ4" s="626"/>
      <c r="CA4" s="595"/>
      <c r="CB4" s="594"/>
      <c r="CC4" s="596"/>
      <c r="CD4" s="600"/>
      <c r="CE4" s="601"/>
      <c r="CF4" s="602"/>
      <c r="CG4" s="600"/>
      <c r="CH4" s="601"/>
      <c r="CI4" s="602"/>
      <c r="CJ4" s="664"/>
      <c r="CK4" s="665"/>
      <c r="CL4" s="666"/>
      <c r="CM4" s="600"/>
      <c r="CN4" s="601"/>
      <c r="CO4" s="602"/>
      <c r="CP4" s="600"/>
      <c r="CQ4" s="601"/>
      <c r="CR4" s="602"/>
      <c r="CS4" s="594"/>
      <c r="CT4" s="594"/>
      <c r="CU4" s="594"/>
      <c r="CV4" s="136"/>
      <c r="CW4" s="595"/>
      <c r="CX4" s="613"/>
      <c r="CY4" s="594"/>
      <c r="CZ4" s="600"/>
      <c r="DA4" s="601"/>
      <c r="DB4" s="602"/>
      <c r="DC4" s="600"/>
      <c r="DD4" s="601"/>
      <c r="DE4" s="602"/>
      <c r="DF4" s="594"/>
      <c r="DG4" s="594"/>
      <c r="DH4" s="594"/>
      <c r="DI4" s="594"/>
      <c r="DJ4" s="594"/>
      <c r="DK4" s="594"/>
      <c r="DL4" s="594"/>
      <c r="DM4" s="594"/>
      <c r="DN4" s="594"/>
      <c r="DO4" s="594"/>
      <c r="DP4" s="594"/>
      <c r="DQ4" s="594"/>
      <c r="DS4" s="594"/>
      <c r="DT4" s="594"/>
      <c r="DU4" s="594"/>
      <c r="DV4" s="594"/>
      <c r="DW4" s="594"/>
      <c r="DX4" s="594"/>
      <c r="DY4" s="594"/>
      <c r="DZ4" s="594"/>
      <c r="EA4" s="594"/>
      <c r="EB4" s="600"/>
      <c r="EC4" s="601"/>
      <c r="ED4" s="594"/>
      <c r="EE4" s="594"/>
      <c r="EF4" s="594"/>
      <c r="EG4" s="594"/>
      <c r="EH4" s="600"/>
      <c r="EI4" s="601"/>
      <c r="EJ4" s="602"/>
      <c r="EL4" s="594"/>
      <c r="EM4" s="613"/>
      <c r="EN4" s="594"/>
      <c r="EO4" s="634"/>
      <c r="EP4" s="572"/>
      <c r="EQ4" s="572"/>
      <c r="ER4" s="594"/>
      <c r="ES4" s="642" t="s">
        <v>295</v>
      </c>
      <c r="ET4" s="625" t="s">
        <v>212</v>
      </c>
      <c r="EU4" s="657"/>
      <c r="EV4" s="647"/>
      <c r="EW4" s="653"/>
      <c r="EX4" s="572"/>
      <c r="EY4" s="572"/>
      <c r="EZ4" s="572"/>
      <c r="FA4" s="653"/>
      <c r="FB4" s="626"/>
      <c r="FC4" s="626"/>
      <c r="FD4" s="626"/>
      <c r="FE4" s="626"/>
    </row>
    <row r="5" spans="1:166" s="23" customFormat="1" ht="57" customHeight="1" x14ac:dyDescent="0.2">
      <c r="A5" s="594"/>
      <c r="B5" s="613"/>
      <c r="C5" s="670"/>
      <c r="D5" s="594"/>
      <c r="E5" s="594"/>
      <c r="F5" s="595"/>
      <c r="G5" s="594"/>
      <c r="H5" s="596"/>
      <c r="I5" s="594"/>
      <c r="J5" s="594"/>
      <c r="K5" s="594"/>
      <c r="L5" s="594"/>
      <c r="M5" s="594"/>
      <c r="N5" s="594"/>
      <c r="O5" s="594"/>
      <c r="P5" s="594"/>
      <c r="Q5" s="594"/>
      <c r="R5" s="595"/>
      <c r="S5" s="594"/>
      <c r="T5" s="594"/>
      <c r="U5" s="603"/>
      <c r="V5" s="604"/>
      <c r="W5" s="605"/>
      <c r="X5" s="603"/>
      <c r="Y5" s="604"/>
      <c r="Z5" s="605"/>
      <c r="AA5" s="603"/>
      <c r="AB5" s="604"/>
      <c r="AC5" s="605"/>
      <c r="AD5" s="594" t="s">
        <v>318</v>
      </c>
      <c r="AE5" s="594"/>
      <c r="AF5" s="594" t="s">
        <v>403</v>
      </c>
      <c r="AG5" s="594"/>
      <c r="AI5" s="594"/>
      <c r="AJ5" s="613"/>
      <c r="AK5" s="594"/>
      <c r="AL5" s="594"/>
      <c r="AM5" s="594"/>
      <c r="AN5" s="594"/>
      <c r="AO5" s="594"/>
      <c r="AP5" s="594"/>
      <c r="AQ5" s="594"/>
      <c r="AR5" s="594"/>
      <c r="AS5" s="594"/>
      <c r="AT5" s="594"/>
      <c r="AU5" s="594"/>
      <c r="AV5" s="594"/>
      <c r="AW5" s="594"/>
      <c r="AX5" s="594"/>
      <c r="AY5" s="594"/>
      <c r="AZ5" s="594"/>
      <c r="BA5" s="594"/>
      <c r="BB5" s="594"/>
      <c r="BC5" s="594"/>
      <c r="BD5" s="594"/>
      <c r="BE5" s="594"/>
      <c r="BF5" s="594"/>
      <c r="BG5" s="594"/>
      <c r="BH5" s="594"/>
      <c r="BI5" s="594"/>
      <c r="BK5" s="594"/>
      <c r="BL5" s="613"/>
      <c r="BM5" s="594"/>
      <c r="BN5" s="594"/>
      <c r="BO5" s="594"/>
      <c r="BP5" s="594"/>
      <c r="BQ5" s="594"/>
      <c r="BR5" s="594"/>
      <c r="BS5" s="594"/>
      <c r="BT5" s="603"/>
      <c r="BU5" s="604"/>
      <c r="BV5" s="605"/>
      <c r="BW5" s="594"/>
      <c r="BX5" s="594"/>
      <c r="BY5" s="594"/>
      <c r="BZ5" s="626"/>
      <c r="CA5" s="595"/>
      <c r="CB5" s="594"/>
      <c r="CC5" s="596"/>
      <c r="CD5" s="603"/>
      <c r="CE5" s="604"/>
      <c r="CF5" s="605"/>
      <c r="CG5" s="603"/>
      <c r="CH5" s="604"/>
      <c r="CI5" s="605"/>
      <c r="CJ5" s="667"/>
      <c r="CK5" s="668"/>
      <c r="CL5" s="669"/>
      <c r="CM5" s="603"/>
      <c r="CN5" s="604"/>
      <c r="CO5" s="605"/>
      <c r="CP5" s="603"/>
      <c r="CQ5" s="604"/>
      <c r="CR5" s="605"/>
      <c r="CS5" s="594"/>
      <c r="CT5" s="594"/>
      <c r="CU5" s="594"/>
      <c r="CV5" s="136"/>
      <c r="CW5" s="595"/>
      <c r="CX5" s="613"/>
      <c r="CY5" s="594"/>
      <c r="CZ5" s="603"/>
      <c r="DA5" s="604"/>
      <c r="DB5" s="605"/>
      <c r="DC5" s="603"/>
      <c r="DD5" s="604"/>
      <c r="DE5" s="605"/>
      <c r="DF5" s="594"/>
      <c r="DG5" s="594"/>
      <c r="DH5" s="594"/>
      <c r="DI5" s="594"/>
      <c r="DJ5" s="594"/>
      <c r="DK5" s="594"/>
      <c r="DL5" s="594"/>
      <c r="DM5" s="594"/>
      <c r="DN5" s="594"/>
      <c r="DO5" s="594"/>
      <c r="DP5" s="594"/>
      <c r="DQ5" s="594"/>
      <c r="DS5" s="594"/>
      <c r="DT5" s="594"/>
      <c r="DU5" s="594"/>
      <c r="DV5" s="594"/>
      <c r="DW5" s="594"/>
      <c r="DX5" s="594"/>
      <c r="DY5" s="594"/>
      <c r="DZ5" s="594"/>
      <c r="EA5" s="594"/>
      <c r="EB5" s="603"/>
      <c r="EC5" s="604"/>
      <c r="ED5" s="594"/>
      <c r="EE5" s="594"/>
      <c r="EF5" s="594"/>
      <c r="EG5" s="594"/>
      <c r="EH5" s="603"/>
      <c r="EI5" s="604"/>
      <c r="EJ5" s="605"/>
      <c r="EL5" s="594"/>
      <c r="EM5" s="613"/>
      <c r="EN5" s="594"/>
      <c r="EO5" s="634"/>
      <c r="EP5" s="572"/>
      <c r="EQ5" s="572"/>
      <c r="ER5" s="594"/>
      <c r="ES5" s="643"/>
      <c r="ET5" s="626"/>
      <c r="EU5" s="657"/>
      <c r="EV5" s="647"/>
      <c r="EW5" s="653"/>
      <c r="EX5" s="572"/>
      <c r="EY5" s="572"/>
      <c r="EZ5" s="572"/>
      <c r="FA5" s="653"/>
      <c r="FB5" s="626"/>
      <c r="FC5" s="626"/>
      <c r="FD5" s="626"/>
      <c r="FE5" s="626"/>
      <c r="FI5" s="147"/>
      <c r="FJ5" s="147"/>
    </row>
    <row r="6" spans="1:166" s="23" customFormat="1" ht="15" customHeight="1" x14ac:dyDescent="0.2">
      <c r="A6" s="594"/>
      <c r="B6" s="613"/>
      <c r="C6" s="670"/>
      <c r="D6" s="431">
        <v>2023</v>
      </c>
      <c r="E6" s="431">
        <v>2024</v>
      </c>
      <c r="F6" s="431">
        <v>2023</v>
      </c>
      <c r="G6" s="428">
        <v>2024</v>
      </c>
      <c r="H6" s="115" t="s">
        <v>48</v>
      </c>
      <c r="I6" s="431">
        <v>2023</v>
      </c>
      <c r="J6" s="428">
        <v>2024</v>
      </c>
      <c r="K6" s="116" t="s">
        <v>48</v>
      </c>
      <c r="L6" s="431">
        <v>2023</v>
      </c>
      <c r="M6" s="428">
        <v>2024</v>
      </c>
      <c r="N6" s="116" t="s">
        <v>48</v>
      </c>
      <c r="O6" s="431">
        <v>2023</v>
      </c>
      <c r="P6" s="428">
        <v>2024</v>
      </c>
      <c r="Q6" s="116" t="s">
        <v>48</v>
      </c>
      <c r="R6" s="431">
        <v>2023</v>
      </c>
      <c r="S6" s="428">
        <v>2024</v>
      </c>
      <c r="T6" s="115" t="s">
        <v>48</v>
      </c>
      <c r="U6" s="431">
        <v>2023</v>
      </c>
      <c r="V6" s="428">
        <v>2024</v>
      </c>
      <c r="W6" s="116" t="s">
        <v>48</v>
      </c>
      <c r="X6" s="431">
        <v>2023</v>
      </c>
      <c r="Y6" s="428">
        <v>2024</v>
      </c>
      <c r="Z6" s="116" t="s">
        <v>48</v>
      </c>
      <c r="AA6" s="431">
        <v>2023</v>
      </c>
      <c r="AB6" s="428">
        <v>2024</v>
      </c>
      <c r="AC6" s="116" t="s">
        <v>48</v>
      </c>
      <c r="AD6" s="440">
        <v>2023</v>
      </c>
      <c r="AE6" s="440">
        <v>2024</v>
      </c>
      <c r="AF6" s="440">
        <v>2023</v>
      </c>
      <c r="AG6" s="440">
        <v>2024</v>
      </c>
      <c r="AI6" s="594"/>
      <c r="AJ6" s="613"/>
      <c r="AK6" s="594"/>
      <c r="AL6" s="431">
        <v>2023</v>
      </c>
      <c r="AM6" s="428">
        <v>2024</v>
      </c>
      <c r="AN6" s="116" t="s">
        <v>48</v>
      </c>
      <c r="AO6" s="428">
        <v>2023</v>
      </c>
      <c r="AP6" s="428">
        <v>2024</v>
      </c>
      <c r="AQ6" s="116" t="s">
        <v>48</v>
      </c>
      <c r="AR6" s="431">
        <v>2023</v>
      </c>
      <c r="AS6" s="428">
        <v>2024</v>
      </c>
      <c r="AT6" s="116" t="s">
        <v>48</v>
      </c>
      <c r="AU6" s="431">
        <v>2023</v>
      </c>
      <c r="AV6" s="428">
        <v>2024</v>
      </c>
      <c r="AW6" s="116" t="s">
        <v>48</v>
      </c>
      <c r="AX6" s="431">
        <v>2023</v>
      </c>
      <c r="AY6" s="428">
        <v>2024</v>
      </c>
      <c r="AZ6" s="116" t="s">
        <v>48</v>
      </c>
      <c r="BA6" s="431">
        <v>2023</v>
      </c>
      <c r="BB6" s="428">
        <v>2024</v>
      </c>
      <c r="BC6" s="115" t="s">
        <v>48</v>
      </c>
      <c r="BD6" s="431">
        <v>2023</v>
      </c>
      <c r="BE6" s="428">
        <v>2024</v>
      </c>
      <c r="BF6" s="116" t="s">
        <v>48</v>
      </c>
      <c r="BG6" s="431">
        <v>2023</v>
      </c>
      <c r="BH6" s="428">
        <v>2024</v>
      </c>
      <c r="BI6" s="116" t="s">
        <v>48</v>
      </c>
      <c r="BK6" s="594"/>
      <c r="BL6" s="613"/>
      <c r="BM6" s="594"/>
      <c r="BN6" s="431">
        <v>2023</v>
      </c>
      <c r="BO6" s="428">
        <v>2024</v>
      </c>
      <c r="BP6" s="116" t="s">
        <v>48</v>
      </c>
      <c r="BQ6" s="431">
        <v>2023</v>
      </c>
      <c r="BR6" s="428">
        <v>2024</v>
      </c>
      <c r="BS6" s="116" t="s">
        <v>48</v>
      </c>
      <c r="BT6" s="431">
        <v>2023</v>
      </c>
      <c r="BU6" s="428">
        <v>2024</v>
      </c>
      <c r="BV6" s="116" t="s">
        <v>48</v>
      </c>
      <c r="BW6" s="431">
        <v>2023</v>
      </c>
      <c r="BX6" s="428">
        <v>2024</v>
      </c>
      <c r="BY6" s="116" t="s">
        <v>48</v>
      </c>
      <c r="BZ6" s="627"/>
      <c r="CA6" s="431">
        <v>2023</v>
      </c>
      <c r="CB6" s="428">
        <v>2024</v>
      </c>
      <c r="CC6" s="115" t="s">
        <v>48</v>
      </c>
      <c r="CD6" s="431">
        <v>2023</v>
      </c>
      <c r="CE6" s="428">
        <v>2024</v>
      </c>
      <c r="CF6" s="116" t="s">
        <v>48</v>
      </c>
      <c r="CG6" s="431">
        <v>2023</v>
      </c>
      <c r="CH6" s="428">
        <v>2024</v>
      </c>
      <c r="CI6" s="116" t="s">
        <v>48</v>
      </c>
      <c r="CJ6" s="431">
        <v>2023</v>
      </c>
      <c r="CK6" s="428">
        <v>2024</v>
      </c>
      <c r="CL6" s="431" t="s">
        <v>48</v>
      </c>
      <c r="CM6" s="431">
        <v>2023</v>
      </c>
      <c r="CN6" s="428">
        <v>2024</v>
      </c>
      <c r="CO6" s="431" t="s">
        <v>48</v>
      </c>
      <c r="CP6" s="431">
        <v>2023</v>
      </c>
      <c r="CQ6" s="428">
        <v>2024</v>
      </c>
      <c r="CR6" s="431" t="s">
        <v>48</v>
      </c>
      <c r="CS6" s="431">
        <v>2023</v>
      </c>
      <c r="CT6" s="428">
        <v>2024</v>
      </c>
      <c r="CU6" s="116" t="s">
        <v>48</v>
      </c>
      <c r="CV6" s="137"/>
      <c r="CW6" s="595"/>
      <c r="CX6" s="613"/>
      <c r="CY6" s="594"/>
      <c r="CZ6" s="431">
        <v>2023</v>
      </c>
      <c r="DA6" s="428">
        <v>2024</v>
      </c>
      <c r="DB6" s="116" t="s">
        <v>48</v>
      </c>
      <c r="DC6" s="431">
        <v>2023</v>
      </c>
      <c r="DD6" s="428">
        <v>2024</v>
      </c>
      <c r="DE6" s="116" t="s">
        <v>48</v>
      </c>
      <c r="DF6" s="431">
        <v>2023</v>
      </c>
      <c r="DG6" s="428">
        <v>2024</v>
      </c>
      <c r="DH6" s="116" t="s">
        <v>48</v>
      </c>
      <c r="DI6" s="431">
        <v>2023</v>
      </c>
      <c r="DJ6" s="428">
        <v>2024</v>
      </c>
      <c r="DK6" s="116" t="s">
        <v>48</v>
      </c>
      <c r="DL6" s="431">
        <v>2023</v>
      </c>
      <c r="DM6" s="428">
        <v>2024</v>
      </c>
      <c r="DN6" s="115" t="s">
        <v>48</v>
      </c>
      <c r="DO6" s="431">
        <v>2023</v>
      </c>
      <c r="DP6" s="428">
        <v>2024</v>
      </c>
      <c r="DQ6" s="116" t="s">
        <v>48</v>
      </c>
      <c r="DS6" s="594"/>
      <c r="DT6" s="594"/>
      <c r="DU6" s="594"/>
      <c r="DV6" s="431">
        <v>2023</v>
      </c>
      <c r="DW6" s="428">
        <v>2024</v>
      </c>
      <c r="DX6" s="116" t="s">
        <v>48</v>
      </c>
      <c r="DY6" s="431">
        <v>2023</v>
      </c>
      <c r="DZ6" s="428">
        <v>2024</v>
      </c>
      <c r="EA6" s="116" t="s">
        <v>48</v>
      </c>
      <c r="EB6" s="431">
        <v>2023</v>
      </c>
      <c r="EC6" s="428">
        <v>2024</v>
      </c>
      <c r="ED6" s="431">
        <v>2023</v>
      </c>
      <c r="EE6" s="428">
        <v>2024</v>
      </c>
      <c r="EF6" s="431">
        <v>2023</v>
      </c>
      <c r="EG6" s="428">
        <v>2024</v>
      </c>
      <c r="EH6" s="431">
        <v>2023</v>
      </c>
      <c r="EI6" s="431">
        <v>2024</v>
      </c>
      <c r="EJ6" s="116" t="s">
        <v>48</v>
      </c>
      <c r="EL6" s="594"/>
      <c r="EM6" s="613"/>
      <c r="EN6" s="594"/>
      <c r="EO6" s="634"/>
      <c r="EP6" s="572"/>
      <c r="EQ6" s="572"/>
      <c r="ER6" s="594"/>
      <c r="ES6" s="644"/>
      <c r="ET6" s="627"/>
      <c r="EU6" s="658"/>
      <c r="EV6" s="647"/>
      <c r="EW6" s="653"/>
      <c r="EX6" s="572"/>
      <c r="EY6" s="572"/>
      <c r="EZ6" s="572"/>
      <c r="FA6" s="653"/>
      <c r="FB6" s="627"/>
      <c r="FC6" s="627"/>
      <c r="FD6" s="627"/>
      <c r="FE6" s="627"/>
      <c r="FI6" s="147"/>
      <c r="FJ6" s="147"/>
    </row>
    <row r="7" spans="1:166" s="27" customFormat="1" ht="11.25" x14ac:dyDescent="0.2">
      <c r="A7" s="440"/>
      <c r="B7" s="112"/>
      <c r="C7" s="435">
        <v>1</v>
      </c>
      <c r="D7" s="440">
        <v>2</v>
      </c>
      <c r="E7" s="435">
        <v>3</v>
      </c>
      <c r="F7" s="440">
        <v>4</v>
      </c>
      <c r="G7" s="435">
        <v>5</v>
      </c>
      <c r="H7" s="435">
        <v>6</v>
      </c>
      <c r="I7" s="440">
        <v>7</v>
      </c>
      <c r="J7" s="435">
        <v>8</v>
      </c>
      <c r="K7" s="440">
        <v>9</v>
      </c>
      <c r="L7" s="435">
        <v>10</v>
      </c>
      <c r="M7" s="435">
        <v>11</v>
      </c>
      <c r="N7" s="440">
        <v>12</v>
      </c>
      <c r="O7" s="435">
        <v>13</v>
      </c>
      <c r="P7" s="440">
        <v>14</v>
      </c>
      <c r="Q7" s="435">
        <v>15</v>
      </c>
      <c r="R7" s="435">
        <v>16</v>
      </c>
      <c r="S7" s="440">
        <v>17</v>
      </c>
      <c r="T7" s="435">
        <v>18</v>
      </c>
      <c r="U7" s="440">
        <v>19</v>
      </c>
      <c r="V7" s="435">
        <v>20</v>
      </c>
      <c r="W7" s="435">
        <v>21</v>
      </c>
      <c r="X7" s="440">
        <v>22</v>
      </c>
      <c r="Y7" s="435">
        <v>23</v>
      </c>
      <c r="Z7" s="440">
        <v>24</v>
      </c>
      <c r="AA7" s="435">
        <v>25</v>
      </c>
      <c r="AB7" s="435">
        <v>26</v>
      </c>
      <c r="AC7" s="440">
        <v>27</v>
      </c>
      <c r="AD7" s="435">
        <v>28</v>
      </c>
      <c r="AE7" s="440">
        <v>29</v>
      </c>
      <c r="AF7" s="435">
        <v>30</v>
      </c>
      <c r="AG7" s="435">
        <v>31</v>
      </c>
      <c r="AI7" s="440"/>
      <c r="AJ7" s="112"/>
      <c r="AK7" s="440">
        <v>1</v>
      </c>
      <c r="AL7" s="440">
        <v>2</v>
      </c>
      <c r="AM7" s="435">
        <v>3</v>
      </c>
      <c r="AN7" s="440">
        <v>4</v>
      </c>
      <c r="AO7" s="440">
        <v>5</v>
      </c>
      <c r="AP7" s="440">
        <v>6</v>
      </c>
      <c r="AQ7" s="435">
        <v>7</v>
      </c>
      <c r="AR7" s="440">
        <v>8</v>
      </c>
      <c r="AS7" s="440">
        <v>9</v>
      </c>
      <c r="AT7" s="440">
        <v>10</v>
      </c>
      <c r="AU7" s="435">
        <v>11</v>
      </c>
      <c r="AV7" s="440">
        <v>12</v>
      </c>
      <c r="AW7" s="440">
        <v>13</v>
      </c>
      <c r="AX7" s="440">
        <v>14</v>
      </c>
      <c r="AY7" s="435">
        <v>15</v>
      </c>
      <c r="AZ7" s="440">
        <v>16</v>
      </c>
      <c r="BA7" s="440">
        <v>17</v>
      </c>
      <c r="BB7" s="440">
        <v>18</v>
      </c>
      <c r="BC7" s="435">
        <v>19</v>
      </c>
      <c r="BD7" s="440">
        <v>20</v>
      </c>
      <c r="BE7" s="440">
        <v>21</v>
      </c>
      <c r="BF7" s="440">
        <v>22</v>
      </c>
      <c r="BG7" s="435">
        <v>23</v>
      </c>
      <c r="BH7" s="440">
        <v>24</v>
      </c>
      <c r="BI7" s="440">
        <v>25</v>
      </c>
      <c r="BK7" s="440"/>
      <c r="BL7" s="112"/>
      <c r="BM7" s="440">
        <v>1</v>
      </c>
      <c r="BN7" s="440">
        <v>2</v>
      </c>
      <c r="BO7" s="435">
        <v>3</v>
      </c>
      <c r="BP7" s="440">
        <v>4</v>
      </c>
      <c r="BQ7" s="440">
        <v>5</v>
      </c>
      <c r="BR7" s="440">
        <v>6</v>
      </c>
      <c r="BS7" s="435">
        <v>7</v>
      </c>
      <c r="BT7" s="440">
        <v>8</v>
      </c>
      <c r="BU7" s="440">
        <v>9</v>
      </c>
      <c r="BV7" s="440">
        <v>10</v>
      </c>
      <c r="BW7" s="435">
        <v>11</v>
      </c>
      <c r="BX7" s="440">
        <v>12</v>
      </c>
      <c r="BY7" s="440">
        <v>13</v>
      </c>
      <c r="BZ7" s="440">
        <v>14</v>
      </c>
      <c r="CA7" s="435">
        <v>15</v>
      </c>
      <c r="CB7" s="440">
        <v>16</v>
      </c>
      <c r="CC7" s="440">
        <v>17</v>
      </c>
      <c r="CD7" s="440">
        <v>18</v>
      </c>
      <c r="CE7" s="435">
        <v>19</v>
      </c>
      <c r="CF7" s="440">
        <v>20</v>
      </c>
      <c r="CG7" s="440">
        <v>21</v>
      </c>
      <c r="CH7" s="440">
        <v>22</v>
      </c>
      <c r="CI7" s="435">
        <v>23</v>
      </c>
      <c r="CJ7" s="440">
        <v>24</v>
      </c>
      <c r="CK7" s="440">
        <v>25</v>
      </c>
      <c r="CL7" s="440">
        <v>26</v>
      </c>
      <c r="CM7" s="435">
        <v>27</v>
      </c>
      <c r="CN7" s="440">
        <v>28</v>
      </c>
      <c r="CO7" s="440">
        <v>29</v>
      </c>
      <c r="CP7" s="440">
        <v>30</v>
      </c>
      <c r="CQ7" s="435">
        <v>31</v>
      </c>
      <c r="CR7" s="440">
        <v>32</v>
      </c>
      <c r="CS7" s="440">
        <v>33</v>
      </c>
      <c r="CT7" s="440">
        <v>34</v>
      </c>
      <c r="CU7" s="435">
        <v>35</v>
      </c>
      <c r="CV7" s="138"/>
      <c r="CW7" s="134"/>
      <c r="CX7" s="112"/>
      <c r="CY7" s="440">
        <v>1</v>
      </c>
      <c r="CZ7" s="440">
        <v>2</v>
      </c>
      <c r="DA7" s="435">
        <v>3</v>
      </c>
      <c r="DB7" s="440">
        <v>4</v>
      </c>
      <c r="DC7" s="440">
        <v>5</v>
      </c>
      <c r="DD7" s="440">
        <v>6</v>
      </c>
      <c r="DE7" s="440">
        <v>7</v>
      </c>
      <c r="DF7" s="435">
        <v>8</v>
      </c>
      <c r="DG7" s="440">
        <v>9</v>
      </c>
      <c r="DH7" s="440">
        <v>10</v>
      </c>
      <c r="DI7" s="440">
        <v>11</v>
      </c>
      <c r="DJ7" s="440">
        <v>12</v>
      </c>
      <c r="DK7" s="435">
        <v>13</v>
      </c>
      <c r="DL7" s="440">
        <v>14</v>
      </c>
      <c r="DM7" s="440">
        <v>15</v>
      </c>
      <c r="DN7" s="440">
        <v>16</v>
      </c>
      <c r="DO7" s="440">
        <v>17</v>
      </c>
      <c r="DP7" s="435">
        <v>18</v>
      </c>
      <c r="DQ7" s="440">
        <v>19</v>
      </c>
      <c r="DS7" s="440"/>
      <c r="DT7" s="440"/>
      <c r="DU7" s="440">
        <v>1</v>
      </c>
      <c r="DV7" s="440">
        <v>2</v>
      </c>
      <c r="DW7" s="435">
        <v>3</v>
      </c>
      <c r="DX7" s="440">
        <v>4</v>
      </c>
      <c r="DY7" s="440">
        <v>5</v>
      </c>
      <c r="DZ7" s="440">
        <v>6</v>
      </c>
      <c r="EA7" s="435">
        <v>7</v>
      </c>
      <c r="EB7" s="440">
        <v>8</v>
      </c>
      <c r="EC7" s="440">
        <v>9</v>
      </c>
      <c r="ED7" s="440">
        <v>10</v>
      </c>
      <c r="EE7" s="435">
        <v>11</v>
      </c>
      <c r="EF7" s="440">
        <v>12</v>
      </c>
      <c r="EG7" s="440">
        <v>13</v>
      </c>
      <c r="EH7" s="440">
        <v>14</v>
      </c>
      <c r="EI7" s="435">
        <v>15</v>
      </c>
      <c r="EJ7" s="440">
        <v>16</v>
      </c>
      <c r="EL7" s="440"/>
      <c r="EM7" s="112"/>
      <c r="EN7" s="440">
        <v>1</v>
      </c>
      <c r="EO7" s="391">
        <v>2</v>
      </c>
      <c r="EP7" s="440">
        <v>3</v>
      </c>
      <c r="EQ7" s="391">
        <v>4</v>
      </c>
      <c r="ER7" s="440">
        <v>5</v>
      </c>
      <c r="ES7" s="440">
        <v>6</v>
      </c>
      <c r="ET7" s="391">
        <v>7</v>
      </c>
      <c r="EU7" s="440">
        <v>8</v>
      </c>
      <c r="EV7" s="391">
        <v>9</v>
      </c>
      <c r="EW7" s="440">
        <v>10</v>
      </c>
      <c r="EX7" s="440">
        <v>11</v>
      </c>
      <c r="EY7" s="391">
        <v>12</v>
      </c>
      <c r="EZ7" s="440">
        <v>13</v>
      </c>
      <c r="FA7" s="391">
        <v>14</v>
      </c>
      <c r="FB7" s="440">
        <v>15</v>
      </c>
      <c r="FC7" s="440">
        <v>16</v>
      </c>
      <c r="FD7" s="391">
        <v>17</v>
      </c>
      <c r="FE7" s="440">
        <v>18</v>
      </c>
    </row>
    <row r="8" spans="1:166" s="20" customFormat="1" ht="51" customHeight="1" x14ac:dyDescent="0.2">
      <c r="A8" s="437" t="s">
        <v>65</v>
      </c>
      <c r="B8" s="400" t="s">
        <v>185</v>
      </c>
      <c r="C8" s="403" t="s">
        <v>21</v>
      </c>
      <c r="D8" s="83" t="s">
        <v>273</v>
      </c>
      <c r="E8" s="83" t="s">
        <v>273</v>
      </c>
      <c r="F8" s="280">
        <f>SUM(F10:F14)</f>
        <v>272167</v>
      </c>
      <c r="G8" s="280">
        <f>SUM(G10:G14)</f>
        <v>270810</v>
      </c>
      <c r="H8" s="280">
        <f>G8-F8</f>
        <v>-1357</v>
      </c>
      <c r="I8" s="280">
        <f>SUM(I10:I14)</f>
        <v>232871</v>
      </c>
      <c r="J8" s="280">
        <f>SUM(J10:J14)</f>
        <v>231463</v>
      </c>
      <c r="K8" s="280">
        <f>J8-I8</f>
        <v>-1408</v>
      </c>
      <c r="L8" s="280">
        <f>SUM(L10:L14)</f>
        <v>39296</v>
      </c>
      <c r="M8" s="280">
        <f>SUM(M10:M14)</f>
        <v>39347</v>
      </c>
      <c r="N8" s="280">
        <f>M8-L8</f>
        <v>51</v>
      </c>
      <c r="O8" s="280">
        <f>SUM(O10:O14)</f>
        <v>48134</v>
      </c>
      <c r="P8" s="280">
        <f>SUM(P10:P14)</f>
        <v>47993</v>
      </c>
      <c r="Q8" s="280">
        <f>P8-O8</f>
        <v>-141</v>
      </c>
      <c r="R8" s="280">
        <f>SUM(R10:R14)</f>
        <v>128</v>
      </c>
      <c r="S8" s="280">
        <f>SUM(S10:S14)</f>
        <v>141</v>
      </c>
      <c r="T8" s="280">
        <f>S8-R8</f>
        <v>13</v>
      </c>
      <c r="U8" s="280">
        <f>SUM(U10:U14)</f>
        <v>115946</v>
      </c>
      <c r="V8" s="280">
        <f>SUM(V10:V14)</f>
        <v>139364</v>
      </c>
      <c r="W8" s="280">
        <f>V8-U8</f>
        <v>23418</v>
      </c>
      <c r="X8" s="280">
        <f>SUM(X10:X14)</f>
        <v>98234</v>
      </c>
      <c r="Y8" s="280">
        <f>SUM(Y10:Y14)</f>
        <v>125398</v>
      </c>
      <c r="Z8" s="280">
        <f>Y8-X8</f>
        <v>27164</v>
      </c>
      <c r="AA8" s="280">
        <f>SUM(AA10:AA14)</f>
        <v>92539</v>
      </c>
      <c r="AB8" s="280">
        <f>SUM(AB10:AB14)</f>
        <v>121096</v>
      </c>
      <c r="AC8" s="280">
        <f>AB8-AA8</f>
        <v>28557</v>
      </c>
      <c r="AD8" s="280">
        <f>SUM(AD10:AD14)</f>
        <v>5</v>
      </c>
      <c r="AE8" s="280">
        <f>SUM(AE10:AE14)</f>
        <v>5</v>
      </c>
      <c r="AF8" s="280">
        <f>SUM(AF10:AF14)</f>
        <v>5</v>
      </c>
      <c r="AG8" s="280">
        <f>SUM(AG10:AG14)</f>
        <v>5</v>
      </c>
      <c r="AI8" s="437" t="s">
        <v>65</v>
      </c>
      <c r="AJ8" s="400" t="s">
        <v>185</v>
      </c>
      <c r="AK8" s="403" t="s">
        <v>21</v>
      </c>
      <c r="AL8" s="460">
        <f>SUM(AL10:AL14)</f>
        <v>9.4400000000000013</v>
      </c>
      <c r="AM8" s="460">
        <f>SUM(AM10:AM14)</f>
        <v>9.4400000000000013</v>
      </c>
      <c r="AN8" s="460">
        <f>AM8-AL8</f>
        <v>0</v>
      </c>
      <c r="AO8" s="463">
        <f>SUM(AO10:AO14)</f>
        <v>9510</v>
      </c>
      <c r="AP8" s="463">
        <f>SUM(AP10:AP14)</f>
        <v>9510</v>
      </c>
      <c r="AQ8" s="280">
        <f>AP8-AO8</f>
        <v>0</v>
      </c>
      <c r="AR8" s="463">
        <f>SUM(AR10:AR14)</f>
        <v>3367</v>
      </c>
      <c r="AS8" s="463">
        <f>SUM(AS10:AS14)</f>
        <v>3367</v>
      </c>
      <c r="AT8" s="280">
        <f>AS8-AR8</f>
        <v>0</v>
      </c>
      <c r="AU8" s="463">
        <f>SUM(AU10:AU14)</f>
        <v>2253</v>
      </c>
      <c r="AV8" s="463">
        <f>SUM(AV10:AV14)</f>
        <v>2253</v>
      </c>
      <c r="AW8" s="280">
        <f>AV8-AU8</f>
        <v>0</v>
      </c>
      <c r="AX8" s="463">
        <f>SUM(AX10:AX14)</f>
        <v>20</v>
      </c>
      <c r="AY8" s="463">
        <f>SUM(AY10:AY14)</f>
        <v>20</v>
      </c>
      <c r="AZ8" s="280">
        <f>AY8-AX8</f>
        <v>0</v>
      </c>
      <c r="BA8" s="463">
        <f>SUM(BA10:BA14)</f>
        <v>6</v>
      </c>
      <c r="BB8" s="463">
        <f>SUM(BB10:BB14)</f>
        <v>6</v>
      </c>
      <c r="BC8" s="280">
        <f>BB8-BA8</f>
        <v>0</v>
      </c>
      <c r="BD8" s="463">
        <f>SUM(BD10:BD14)</f>
        <v>2</v>
      </c>
      <c r="BE8" s="463">
        <f>SUM(BE10:BE14)</f>
        <v>2</v>
      </c>
      <c r="BF8" s="280">
        <f>BE8-BD8</f>
        <v>0</v>
      </c>
      <c r="BG8" s="471">
        <f>ROUND((BA8+BD8)/AX8*100,1)</f>
        <v>40</v>
      </c>
      <c r="BH8" s="471">
        <f>ROUND((BB8+BE8)/AY8*100,1)</f>
        <v>40</v>
      </c>
      <c r="BI8" s="457">
        <f>BH8-BG8</f>
        <v>0</v>
      </c>
      <c r="BK8" s="437" t="s">
        <v>65</v>
      </c>
      <c r="BL8" s="400" t="s">
        <v>185</v>
      </c>
      <c r="BM8" s="403" t="s">
        <v>21</v>
      </c>
      <c r="BN8" s="471">
        <f>SUM(BN10:BN14)</f>
        <v>281.00000000000006</v>
      </c>
      <c r="BO8" s="471">
        <f>SUM(BO10:BO14)</f>
        <v>300.60000000000002</v>
      </c>
      <c r="BP8" s="457">
        <f>BO8-BN8</f>
        <v>19.599999999999966</v>
      </c>
      <c r="BQ8" s="471">
        <f>SUM(BQ10:BQ14)</f>
        <v>249.1</v>
      </c>
      <c r="BR8" s="471">
        <f>SUM(BR10:BR14)</f>
        <v>268.7</v>
      </c>
      <c r="BS8" s="457">
        <f>BR8-BQ8</f>
        <v>19.599999999999994</v>
      </c>
      <c r="BT8" s="471">
        <f>SUM(BT10:BT14)</f>
        <v>31.9</v>
      </c>
      <c r="BU8" s="471">
        <f>SUM(BU10:BU14)</f>
        <v>31.9</v>
      </c>
      <c r="BV8" s="457">
        <f>BU8-BT8</f>
        <v>0</v>
      </c>
      <c r="BW8" s="471">
        <f>ROUND(BT8/BN8*100,1)</f>
        <v>11.4</v>
      </c>
      <c r="BX8" s="471">
        <f>ROUND(BU8/BO8*100,1)</f>
        <v>10.6</v>
      </c>
      <c r="BY8" s="457">
        <f>BX8-BW8</f>
        <v>-0.80000000000000071</v>
      </c>
      <c r="BZ8" s="493"/>
      <c r="CA8" s="494">
        <f>SUM(CA10:CA14)</f>
        <v>2132</v>
      </c>
      <c r="CB8" s="494">
        <f>SUM(CB10:CB14)</f>
        <v>2423</v>
      </c>
      <c r="CC8" s="280">
        <f>CB8-CA8</f>
        <v>291</v>
      </c>
      <c r="CD8" s="494">
        <f>SUM(CD10:CD14)</f>
        <v>127</v>
      </c>
      <c r="CE8" s="494">
        <f>SUM(CE10:CE14)</f>
        <v>92</v>
      </c>
      <c r="CF8" s="280">
        <f>CE8-CD8</f>
        <v>-35</v>
      </c>
      <c r="CG8" s="471">
        <f>SUM(CG10:CG14)</f>
        <v>29.3</v>
      </c>
      <c r="CH8" s="471">
        <f>SUM(CH10:CH14)</f>
        <v>16.7</v>
      </c>
      <c r="CI8" s="457">
        <f>CH8-CG8</f>
        <v>-12.600000000000001</v>
      </c>
      <c r="CJ8" s="494">
        <f>SUM(CJ10:CJ14)</f>
        <v>1583</v>
      </c>
      <c r="CK8" s="494">
        <f>SUM(CK10:CK14)</f>
        <v>1616</v>
      </c>
      <c r="CL8" s="463">
        <f>CK8-CJ8</f>
        <v>33</v>
      </c>
      <c r="CM8" s="471">
        <f>SUM(CM10:CM14)</f>
        <v>27.9</v>
      </c>
      <c r="CN8" s="471">
        <f>SUM(CN10:CN14)</f>
        <v>28.8</v>
      </c>
      <c r="CO8" s="457">
        <f>CN8-CM8</f>
        <v>0.90000000000000213</v>
      </c>
      <c r="CP8" s="471">
        <f>SUM(CP10:CP14)</f>
        <v>338.2</v>
      </c>
      <c r="CQ8" s="471">
        <f>SUM(CQ10:CQ14)</f>
        <v>346.1</v>
      </c>
      <c r="CR8" s="457">
        <f>CQ8-CP8</f>
        <v>7.9000000000000341</v>
      </c>
      <c r="CS8" s="457">
        <f t="shared" ref="CS8:CT8" si="0">SUM(CS10:CS14)</f>
        <v>52.7</v>
      </c>
      <c r="CT8" s="457">
        <f t="shared" si="0"/>
        <v>65</v>
      </c>
      <c r="CU8" s="457">
        <f>CT8-CS8</f>
        <v>12.299999999999997</v>
      </c>
      <c r="CV8" s="139"/>
      <c r="CW8" s="437" t="s">
        <v>65</v>
      </c>
      <c r="CX8" s="400" t="s">
        <v>185</v>
      </c>
      <c r="CY8" s="403" t="s">
        <v>21</v>
      </c>
      <c r="CZ8" s="494">
        <f t="shared" ref="CZ8:DA8" si="1">SUM(CZ10:CZ14)</f>
        <v>232</v>
      </c>
      <c r="DA8" s="494">
        <f t="shared" si="1"/>
        <v>249</v>
      </c>
      <c r="DB8" s="280">
        <f>DA8-CZ8</f>
        <v>17</v>
      </c>
      <c r="DC8" s="494">
        <f t="shared" ref="DC8:DD8" si="2">SUM(DC10:DC14)</f>
        <v>180</v>
      </c>
      <c r="DD8" s="494">
        <f t="shared" si="2"/>
        <v>195</v>
      </c>
      <c r="DE8" s="280">
        <f>DD8-DC8</f>
        <v>15</v>
      </c>
      <c r="DF8" s="494">
        <f t="shared" ref="DF8:DG8" si="3">SUM(DF10:DF14)</f>
        <v>180</v>
      </c>
      <c r="DG8" s="494">
        <f t="shared" si="3"/>
        <v>201</v>
      </c>
      <c r="DH8" s="280">
        <f>DG8-DF8</f>
        <v>21</v>
      </c>
      <c r="DI8" s="494">
        <f t="shared" ref="DI8:DJ8" si="4">SUM(DI10:DI14)</f>
        <v>52</v>
      </c>
      <c r="DJ8" s="494">
        <f t="shared" si="4"/>
        <v>48</v>
      </c>
      <c r="DK8" s="280">
        <f>DJ8-DI8</f>
        <v>-4</v>
      </c>
      <c r="DL8" s="494">
        <f t="shared" ref="DL8:DM8" si="5">SUM(DL10:DL14)</f>
        <v>6301</v>
      </c>
      <c r="DM8" s="494">
        <f t="shared" si="5"/>
        <v>6065</v>
      </c>
      <c r="DN8" s="280">
        <f>DM8-DL8</f>
        <v>-236</v>
      </c>
      <c r="DO8" s="457">
        <f>ROUND(DL8/I8*100,1)</f>
        <v>2.7</v>
      </c>
      <c r="DP8" s="457">
        <f>ROUND(DM8/J8*100,1)</f>
        <v>2.6</v>
      </c>
      <c r="DQ8" s="457">
        <f>DP8-DO8</f>
        <v>-0.10000000000000009</v>
      </c>
      <c r="DR8" s="27"/>
      <c r="DS8" s="437" t="s">
        <v>65</v>
      </c>
      <c r="DT8" s="400" t="s">
        <v>185</v>
      </c>
      <c r="DU8" s="403" t="s">
        <v>21</v>
      </c>
      <c r="DV8" s="494">
        <f t="shared" ref="DV8:DW8" si="6">SUM(DV10:DV14)</f>
        <v>201</v>
      </c>
      <c r="DW8" s="494">
        <f t="shared" si="6"/>
        <v>196</v>
      </c>
      <c r="DX8" s="280">
        <f>DW8-DV8</f>
        <v>-5</v>
      </c>
      <c r="DY8" s="494">
        <f t="shared" ref="DY8:DZ8" si="7">SUM(DY10:DY14)</f>
        <v>243</v>
      </c>
      <c r="DZ8" s="494">
        <f t="shared" si="7"/>
        <v>207</v>
      </c>
      <c r="EA8" s="280">
        <f>DZ8-DY8</f>
        <v>-36</v>
      </c>
      <c r="EB8" s="494">
        <f t="shared" ref="EB8:EG8" si="8">SUM(EB10:EB14)</f>
        <v>118</v>
      </c>
      <c r="EC8" s="494">
        <f t="shared" si="8"/>
        <v>106</v>
      </c>
      <c r="ED8" s="494">
        <f t="shared" si="8"/>
        <v>112</v>
      </c>
      <c r="EE8" s="494">
        <f t="shared" si="8"/>
        <v>98</v>
      </c>
      <c r="EF8" s="494">
        <f t="shared" si="8"/>
        <v>3</v>
      </c>
      <c r="EG8" s="494">
        <f t="shared" si="8"/>
        <v>3</v>
      </c>
      <c r="EH8" s="457">
        <f>ROUND((ED8+EF8)/EB8*100,1)</f>
        <v>97.5</v>
      </c>
      <c r="EI8" s="457">
        <f>ROUND((EE8+EG8)/EC8*100,1)</f>
        <v>95.3</v>
      </c>
      <c r="EJ8" s="457">
        <f>EI8-EH8</f>
        <v>-2.2000000000000028</v>
      </c>
      <c r="EL8" s="437" t="s">
        <v>65</v>
      </c>
      <c r="EM8" s="114" t="s">
        <v>189</v>
      </c>
      <c r="EN8" s="403" t="s">
        <v>21</v>
      </c>
      <c r="EO8" s="495">
        <f>EP8+EQ8+ER8</f>
        <v>179010</v>
      </c>
      <c r="EP8" s="419">
        <v>146009</v>
      </c>
      <c r="EQ8" s="420">
        <v>361</v>
      </c>
      <c r="ER8" s="420">
        <v>32640</v>
      </c>
      <c r="ES8" s="420">
        <v>3560</v>
      </c>
      <c r="ET8" s="420"/>
      <c r="EU8" s="496">
        <f>ROUND((EP8+EQ8)/EO8*100,1)</f>
        <v>81.8</v>
      </c>
      <c r="EV8" s="374">
        <v>174334</v>
      </c>
      <c r="EW8" s="420">
        <v>126230</v>
      </c>
      <c r="EX8" s="420"/>
      <c r="EY8" s="420">
        <v>6052</v>
      </c>
      <c r="EZ8" s="420"/>
      <c r="FA8" s="420"/>
      <c r="FB8" s="420">
        <v>2612</v>
      </c>
      <c r="FC8" s="420">
        <v>73</v>
      </c>
      <c r="FD8" s="420">
        <v>320</v>
      </c>
      <c r="FE8" s="419">
        <v>5217</v>
      </c>
    </row>
    <row r="9" spans="1:166" s="40" customFormat="1" ht="12" customHeight="1" x14ac:dyDescent="0.2">
      <c r="A9" s="437"/>
      <c r="B9" s="399" t="s">
        <v>90</v>
      </c>
      <c r="C9" s="403" t="s">
        <v>22</v>
      </c>
      <c r="D9" s="131"/>
      <c r="E9" s="131"/>
      <c r="F9" s="28"/>
      <c r="G9" s="46"/>
      <c r="H9" s="44"/>
      <c r="I9" s="28"/>
      <c r="J9" s="46"/>
      <c r="K9" s="44"/>
      <c r="L9" s="28"/>
      <c r="M9" s="46"/>
      <c r="N9" s="44"/>
      <c r="O9" s="28"/>
      <c r="P9" s="46"/>
      <c r="Q9" s="44"/>
      <c r="R9" s="28"/>
      <c r="S9" s="46"/>
      <c r="T9" s="44"/>
      <c r="U9" s="28"/>
      <c r="V9" s="46"/>
      <c r="W9" s="28"/>
      <c r="X9" s="28"/>
      <c r="Y9" s="46"/>
      <c r="Z9" s="44"/>
      <c r="AA9" s="28"/>
      <c r="AB9" s="46"/>
      <c r="AC9" s="44"/>
      <c r="AD9" s="28"/>
      <c r="AE9" s="46"/>
      <c r="AF9" s="28"/>
      <c r="AG9" s="46"/>
      <c r="AH9" s="22"/>
      <c r="AI9" s="437"/>
      <c r="AJ9" s="399" t="s">
        <v>90</v>
      </c>
      <c r="AK9" s="403" t="s">
        <v>22</v>
      </c>
      <c r="AL9" s="132"/>
      <c r="AM9" s="48"/>
      <c r="AN9" s="451"/>
      <c r="AO9" s="47"/>
      <c r="AP9" s="47"/>
      <c r="AQ9" s="44"/>
      <c r="AR9" s="65"/>
      <c r="AS9" s="47"/>
      <c r="AT9" s="44"/>
      <c r="AU9" s="65"/>
      <c r="AV9" s="76"/>
      <c r="AW9" s="44"/>
      <c r="AX9" s="65"/>
      <c r="AY9" s="47"/>
      <c r="AZ9" s="44"/>
      <c r="BA9" s="65"/>
      <c r="BB9" s="47"/>
      <c r="BC9" s="44"/>
      <c r="BD9" s="65"/>
      <c r="BE9" s="47"/>
      <c r="BF9" s="44"/>
      <c r="BG9" s="297"/>
      <c r="BH9" s="156"/>
      <c r="BI9" s="127"/>
      <c r="BJ9" s="22"/>
      <c r="BK9" s="437"/>
      <c r="BL9" s="399" t="s">
        <v>90</v>
      </c>
      <c r="BM9" s="403" t="s">
        <v>22</v>
      </c>
      <c r="BN9" s="297"/>
      <c r="BO9" s="156"/>
      <c r="BP9" s="127"/>
      <c r="BQ9" s="295"/>
      <c r="BR9" s="49"/>
      <c r="BS9" s="127"/>
      <c r="BT9" s="295"/>
      <c r="BU9" s="49"/>
      <c r="BV9" s="127"/>
      <c r="BW9" s="297"/>
      <c r="BX9" s="156"/>
      <c r="BY9" s="127"/>
      <c r="BZ9" s="368"/>
      <c r="CA9" s="65"/>
      <c r="CB9" s="65"/>
      <c r="CC9" s="44"/>
      <c r="CD9" s="65"/>
      <c r="CE9" s="65"/>
      <c r="CF9" s="44"/>
      <c r="CG9" s="295"/>
      <c r="CH9" s="295"/>
      <c r="CI9" s="127"/>
      <c r="CJ9" s="296"/>
      <c r="CK9" s="370"/>
      <c r="CL9" s="45"/>
      <c r="CM9" s="297"/>
      <c r="CN9" s="297"/>
      <c r="CO9" s="127"/>
      <c r="CP9" s="295"/>
      <c r="CQ9" s="49"/>
      <c r="CR9" s="127"/>
      <c r="CS9" s="295"/>
      <c r="CT9" s="295"/>
      <c r="CU9" s="127"/>
      <c r="CV9" s="140"/>
      <c r="CW9" s="437"/>
      <c r="CX9" s="399" t="s">
        <v>90</v>
      </c>
      <c r="CY9" s="403" t="s">
        <v>22</v>
      </c>
      <c r="CZ9" s="65"/>
      <c r="DA9" s="47"/>
      <c r="DB9" s="44"/>
      <c r="DC9" s="45"/>
      <c r="DD9" s="372"/>
      <c r="DE9" s="44"/>
      <c r="DF9" s="44"/>
      <c r="DG9" s="142"/>
      <c r="DH9" s="44"/>
      <c r="DI9" s="44"/>
      <c r="DJ9" s="142"/>
      <c r="DK9" s="44"/>
      <c r="DL9" s="28"/>
      <c r="DM9" s="46"/>
      <c r="DN9" s="44"/>
      <c r="DO9" s="127"/>
      <c r="DP9" s="497"/>
      <c r="DQ9" s="127"/>
      <c r="DR9" s="22"/>
      <c r="DS9" s="437"/>
      <c r="DT9" s="399" t="s">
        <v>90</v>
      </c>
      <c r="DU9" s="403" t="s">
        <v>22</v>
      </c>
      <c r="DV9" s="28"/>
      <c r="DW9" s="46"/>
      <c r="DX9" s="44"/>
      <c r="DY9" s="28"/>
      <c r="DZ9" s="46"/>
      <c r="EA9" s="44"/>
      <c r="EB9" s="28"/>
      <c r="EC9" s="46"/>
      <c r="ED9" s="28"/>
      <c r="EE9" s="46"/>
      <c r="EF9" s="28"/>
      <c r="EG9" s="46"/>
      <c r="EH9" s="127"/>
      <c r="EI9" s="127"/>
      <c r="EJ9" s="127"/>
      <c r="EK9" s="50"/>
      <c r="EL9" s="628" t="s">
        <v>64</v>
      </c>
      <c r="EM9" s="618" t="s">
        <v>167</v>
      </c>
      <c r="EN9" s="629" t="s">
        <v>22</v>
      </c>
      <c r="EO9" s="621">
        <f t="shared" ref="EO9" si="9">EP9+EQ9+ER9</f>
        <v>88606</v>
      </c>
      <c r="EP9" s="632">
        <v>77312</v>
      </c>
      <c r="EQ9" s="623"/>
      <c r="ER9" s="632">
        <v>11294</v>
      </c>
      <c r="ES9" s="623"/>
      <c r="ET9" s="623"/>
      <c r="EU9" s="638">
        <f>ROUND((EP9+EQ9)/EO9*100,1)</f>
        <v>87.3</v>
      </c>
      <c r="EV9" s="651">
        <v>78757</v>
      </c>
      <c r="EW9" s="645">
        <v>59507</v>
      </c>
      <c r="EX9" s="623"/>
      <c r="EY9" s="645">
        <v>880</v>
      </c>
      <c r="EZ9" s="645"/>
      <c r="FA9" s="623">
        <v>25</v>
      </c>
      <c r="FB9" s="623">
        <v>170</v>
      </c>
      <c r="FC9" s="623">
        <v>5</v>
      </c>
      <c r="FD9" s="623">
        <v>488</v>
      </c>
      <c r="FE9" s="632">
        <v>4823</v>
      </c>
    </row>
    <row r="10" spans="1:166" s="20" customFormat="1" ht="27.75" customHeight="1" x14ac:dyDescent="0.2">
      <c r="A10" s="437" t="s">
        <v>60</v>
      </c>
      <c r="B10" s="399" t="s">
        <v>187</v>
      </c>
      <c r="C10" s="403" t="s">
        <v>23</v>
      </c>
      <c r="D10" s="131" t="s">
        <v>121</v>
      </c>
      <c r="E10" s="131" t="s">
        <v>121</v>
      </c>
      <c r="F10" s="44">
        <f>I10+L10</f>
        <v>210104</v>
      </c>
      <c r="G10" s="142">
        <f>J10+M10</f>
        <v>211126</v>
      </c>
      <c r="H10" s="44">
        <f t="shared" ref="H10:H32" si="10">G10-F10</f>
        <v>1022</v>
      </c>
      <c r="I10" s="67">
        <v>197360</v>
      </c>
      <c r="J10" s="356">
        <v>198273</v>
      </c>
      <c r="K10" s="44">
        <f t="shared" ref="K10:K32" si="11">J10-I10</f>
        <v>913</v>
      </c>
      <c r="L10" s="67">
        <v>12744</v>
      </c>
      <c r="M10" s="6">
        <v>12853</v>
      </c>
      <c r="N10" s="44">
        <f t="shared" ref="N10:N32" si="12">M10-L10</f>
        <v>109</v>
      </c>
      <c r="O10" s="67">
        <v>47091</v>
      </c>
      <c r="P10" s="6">
        <v>46950</v>
      </c>
      <c r="Q10" s="44">
        <f t="shared" ref="Q10:Q32" si="13">P10-O10</f>
        <v>-141</v>
      </c>
      <c r="R10" s="28">
        <v>128</v>
      </c>
      <c r="S10" s="373">
        <v>141</v>
      </c>
      <c r="T10" s="44">
        <f t="shared" ref="T10:T32" si="14">S10-R10</f>
        <v>13</v>
      </c>
      <c r="U10" s="67">
        <v>105343</v>
      </c>
      <c r="V10" s="6">
        <v>124235</v>
      </c>
      <c r="W10" s="44">
        <f>V10-U10</f>
        <v>18892</v>
      </c>
      <c r="X10" s="67">
        <v>87909</v>
      </c>
      <c r="Y10" s="6">
        <v>110478</v>
      </c>
      <c r="Z10" s="44">
        <f t="shared" ref="Z10:Z32" si="15">Y10-X10</f>
        <v>22569</v>
      </c>
      <c r="AA10" s="67">
        <v>82729</v>
      </c>
      <c r="AB10" s="6">
        <v>106490</v>
      </c>
      <c r="AC10" s="44">
        <f t="shared" ref="AC10:AC32" si="16">AB10-AA10</f>
        <v>23761</v>
      </c>
      <c r="AD10" s="28">
        <v>1</v>
      </c>
      <c r="AE10" s="46">
        <v>1</v>
      </c>
      <c r="AF10" s="28">
        <v>1</v>
      </c>
      <c r="AG10" s="46">
        <v>1</v>
      </c>
      <c r="AH10" s="22"/>
      <c r="AI10" s="437" t="s">
        <v>60</v>
      </c>
      <c r="AJ10" s="399" t="s">
        <v>187</v>
      </c>
      <c r="AK10" s="403" t="s">
        <v>23</v>
      </c>
      <c r="AL10" s="132">
        <v>8.3000000000000007</v>
      </c>
      <c r="AM10" s="48">
        <v>8.3000000000000007</v>
      </c>
      <c r="AN10" s="451">
        <f t="shared" ref="AN10:AN32" si="17">AM10-AL10</f>
        <v>0</v>
      </c>
      <c r="AO10" s="47">
        <v>7231</v>
      </c>
      <c r="AP10" s="47">
        <v>7231</v>
      </c>
      <c r="AQ10" s="44">
        <f t="shared" ref="AQ10:AQ32" si="18">AP10-AO10</f>
        <v>0</v>
      </c>
      <c r="AR10" s="65">
        <v>2440</v>
      </c>
      <c r="AS10" s="47">
        <v>2440</v>
      </c>
      <c r="AT10" s="44">
        <f t="shared" ref="AT10:AT32" si="19">AS10-AR10</f>
        <v>0</v>
      </c>
      <c r="AU10" s="65">
        <v>1199</v>
      </c>
      <c r="AV10" s="76">
        <v>1199</v>
      </c>
      <c r="AW10" s="44">
        <f t="shared" ref="AW10:AW32" si="20">AV10-AU10</f>
        <v>0</v>
      </c>
      <c r="AX10" s="65">
        <v>11</v>
      </c>
      <c r="AY10" s="47">
        <v>11</v>
      </c>
      <c r="AZ10" s="44">
        <f t="shared" ref="AZ10:AZ32" si="21">AY10-AX10</f>
        <v>0</v>
      </c>
      <c r="BA10" s="65">
        <v>2</v>
      </c>
      <c r="BB10" s="373">
        <v>2</v>
      </c>
      <c r="BC10" s="44">
        <f t="shared" ref="BC10:BC32" si="22">BB10-BA10</f>
        <v>0</v>
      </c>
      <c r="BD10" s="65">
        <v>2</v>
      </c>
      <c r="BE10" s="47">
        <v>2</v>
      </c>
      <c r="BF10" s="44">
        <f t="shared" ref="BF10:BF32" si="23">BE10-BD10</f>
        <v>0</v>
      </c>
      <c r="BG10" s="297">
        <f t="shared" ref="BG10:BH32" si="24">ROUND((BA10+BD10)/AX10*100,1)</f>
        <v>36.4</v>
      </c>
      <c r="BH10" s="156">
        <f t="shared" si="24"/>
        <v>36.4</v>
      </c>
      <c r="BI10" s="127">
        <f t="shared" ref="BI10:BI32" si="25">BH10-BG10</f>
        <v>0</v>
      </c>
      <c r="BJ10" s="22"/>
      <c r="BK10" s="437" t="s">
        <v>60</v>
      </c>
      <c r="BL10" s="399" t="s">
        <v>187</v>
      </c>
      <c r="BM10" s="403" t="s">
        <v>23</v>
      </c>
      <c r="BN10" s="297">
        <f>BQ10+BT10</f>
        <v>210.8</v>
      </c>
      <c r="BO10" s="497">
        <f>BR10+BU10</f>
        <v>234.39999999999998</v>
      </c>
      <c r="BP10" s="127">
        <f t="shared" ref="BP10:BP32" si="26">BO10-BN10</f>
        <v>23.599999999999966</v>
      </c>
      <c r="BQ10" s="81">
        <v>187.8</v>
      </c>
      <c r="BR10" s="12">
        <v>212.2</v>
      </c>
      <c r="BS10" s="127">
        <f t="shared" ref="BS10:BS32" si="27">BR10-BQ10</f>
        <v>24.399999999999977</v>
      </c>
      <c r="BT10" s="81">
        <v>23</v>
      </c>
      <c r="BU10" s="12">
        <v>22.2</v>
      </c>
      <c r="BV10" s="127">
        <f t="shared" ref="BV10:BV32" si="28">BU10-BT10</f>
        <v>-0.80000000000000071</v>
      </c>
      <c r="BW10" s="297">
        <f t="shared" ref="BW10:BX32" si="29">ROUND(BT10/BN10*100,1)</f>
        <v>10.9</v>
      </c>
      <c r="BX10" s="156">
        <f t="shared" si="29"/>
        <v>9.5</v>
      </c>
      <c r="BY10" s="127">
        <f t="shared" ref="BY10:BY32" si="30">BX10-BW10</f>
        <v>-1.4000000000000004</v>
      </c>
      <c r="BZ10" s="498">
        <v>15</v>
      </c>
      <c r="CA10" s="67">
        <v>1738</v>
      </c>
      <c r="CB10" s="67">
        <v>2050</v>
      </c>
      <c r="CC10" s="44">
        <f t="shared" ref="CC10:CC32" si="31">CB10-CA10</f>
        <v>312</v>
      </c>
      <c r="CD10" s="67">
        <v>52</v>
      </c>
      <c r="CE10" s="67">
        <v>53</v>
      </c>
      <c r="CF10" s="44">
        <f t="shared" ref="CF10:CF32" si="32">CE10-CD10</f>
        <v>1</v>
      </c>
      <c r="CG10" s="218">
        <v>20</v>
      </c>
      <c r="CH10" s="218">
        <v>15</v>
      </c>
      <c r="CI10" s="127">
        <f t="shared" ref="CI10:CI32" si="33">CH10-CG10</f>
        <v>-5</v>
      </c>
      <c r="CJ10" s="67">
        <v>1206</v>
      </c>
      <c r="CK10" s="6">
        <v>1206</v>
      </c>
      <c r="CL10" s="45">
        <f t="shared" ref="CL10:CL32" si="34">CK10-CJ10</f>
        <v>0</v>
      </c>
      <c r="CM10" s="81">
        <v>20.9</v>
      </c>
      <c r="CN10" s="81">
        <v>22.1</v>
      </c>
      <c r="CO10" s="127">
        <f t="shared" ref="CO10:CO32" si="35">CN10-CM10</f>
        <v>1.2000000000000028</v>
      </c>
      <c r="CP10" s="295">
        <f>BN10+CG10+CM10</f>
        <v>251.70000000000002</v>
      </c>
      <c r="CQ10" s="49">
        <f>BO10+CH10+CN10</f>
        <v>271.5</v>
      </c>
      <c r="CR10" s="127">
        <f t="shared" ref="CR10:CR32" si="36">CQ10-CP10</f>
        <v>19.799999999999983</v>
      </c>
      <c r="CS10" s="81">
        <v>37.1</v>
      </c>
      <c r="CT10" s="81">
        <v>52.2</v>
      </c>
      <c r="CU10" s="127">
        <f t="shared" ref="CU10:CU32" si="37">CT10-CS10</f>
        <v>15.100000000000001</v>
      </c>
      <c r="CV10" s="140"/>
      <c r="CW10" s="437" t="s">
        <v>60</v>
      </c>
      <c r="CX10" s="399" t="s">
        <v>187</v>
      </c>
      <c r="CY10" s="403" t="s">
        <v>23</v>
      </c>
      <c r="CZ10" s="65">
        <v>118</v>
      </c>
      <c r="DA10" s="47">
        <v>124</v>
      </c>
      <c r="DB10" s="44">
        <f t="shared" ref="DB10:DB32" si="38">DA10-CZ10</f>
        <v>6</v>
      </c>
      <c r="DC10" s="67">
        <v>78</v>
      </c>
      <c r="DD10" s="6">
        <v>85</v>
      </c>
      <c r="DE10" s="44">
        <f t="shared" ref="DE10:DE32" si="39">DD10-DC10</f>
        <v>7</v>
      </c>
      <c r="DF10" s="44">
        <v>90</v>
      </c>
      <c r="DG10" s="142">
        <v>97</v>
      </c>
      <c r="DH10" s="44">
        <f t="shared" ref="DH10:DH32" si="40">DG10-DF10</f>
        <v>7</v>
      </c>
      <c r="DI10" s="67">
        <v>28</v>
      </c>
      <c r="DJ10" s="6">
        <v>27</v>
      </c>
      <c r="DK10" s="44">
        <f t="shared" ref="DK10:DK32" si="41">DJ10-DI10</f>
        <v>-1</v>
      </c>
      <c r="DL10" s="67">
        <v>3569</v>
      </c>
      <c r="DM10" s="6">
        <v>3259</v>
      </c>
      <c r="DN10" s="44">
        <f t="shared" ref="DN10:DN32" si="42">DM10-DL10</f>
        <v>-310</v>
      </c>
      <c r="DO10" s="127">
        <f t="shared" ref="DO10:DP26" si="43">ROUND(DL10/I10*100,1)</f>
        <v>1.8</v>
      </c>
      <c r="DP10" s="497">
        <f t="shared" si="43"/>
        <v>1.6</v>
      </c>
      <c r="DQ10" s="127">
        <f t="shared" ref="DQ10:DQ32" si="44">DP10-DO10</f>
        <v>-0.19999999999999996</v>
      </c>
      <c r="DR10" s="22"/>
      <c r="DS10" s="437" t="s">
        <v>60</v>
      </c>
      <c r="DT10" s="399" t="s">
        <v>187</v>
      </c>
      <c r="DU10" s="403" t="s">
        <v>23</v>
      </c>
      <c r="DV10" s="67">
        <v>168</v>
      </c>
      <c r="DW10" s="6">
        <v>160</v>
      </c>
      <c r="DX10" s="44">
        <f t="shared" ref="DX10:DX32" si="45">DW10-DV10</f>
        <v>-8</v>
      </c>
      <c r="DY10" s="67">
        <v>203</v>
      </c>
      <c r="DZ10" s="6">
        <v>168</v>
      </c>
      <c r="EA10" s="44">
        <f t="shared" ref="EA10:EA32" si="46">DZ10-DY10</f>
        <v>-35</v>
      </c>
      <c r="EB10" s="67">
        <v>99</v>
      </c>
      <c r="EC10" s="6">
        <v>85</v>
      </c>
      <c r="ED10" s="67">
        <v>99</v>
      </c>
      <c r="EE10" s="6">
        <v>84</v>
      </c>
      <c r="EF10" s="67"/>
      <c r="EG10" s="6">
        <v>1</v>
      </c>
      <c r="EH10" s="127">
        <f t="shared" ref="EH10:EI32" si="47">ROUND((ED10+EF10)/EB10*100,1)</f>
        <v>100</v>
      </c>
      <c r="EI10" s="127">
        <f t="shared" si="47"/>
        <v>100</v>
      </c>
      <c r="EJ10" s="127">
        <f t="shared" ref="EJ10:EJ32" si="48">EI10-EH10</f>
        <v>0</v>
      </c>
      <c r="EK10" s="21"/>
      <c r="EL10" s="628"/>
      <c r="EM10" s="619"/>
      <c r="EN10" s="630"/>
      <c r="EO10" s="631"/>
      <c r="EP10" s="633"/>
      <c r="EQ10" s="624"/>
      <c r="ER10" s="633"/>
      <c r="ES10" s="624"/>
      <c r="ET10" s="624"/>
      <c r="EU10" s="639"/>
      <c r="EV10" s="652"/>
      <c r="EW10" s="646"/>
      <c r="EX10" s="624"/>
      <c r="EY10" s="646"/>
      <c r="EZ10" s="646"/>
      <c r="FA10" s="624"/>
      <c r="FB10" s="624"/>
      <c r="FC10" s="624"/>
      <c r="FD10" s="624"/>
      <c r="FE10" s="633"/>
    </row>
    <row r="11" spans="1:166" s="40" customFormat="1" ht="26.25" customHeight="1" x14ac:dyDescent="0.2">
      <c r="A11" s="437" t="s">
        <v>61</v>
      </c>
      <c r="B11" s="399" t="s">
        <v>57</v>
      </c>
      <c r="C11" s="403" t="s">
        <v>24</v>
      </c>
      <c r="D11" s="131" t="s">
        <v>84</v>
      </c>
      <c r="E11" s="131" t="s">
        <v>84</v>
      </c>
      <c r="F11" s="44">
        <f t="shared" ref="F11:G14" si="49">I11+L11</f>
        <v>13106</v>
      </c>
      <c r="G11" s="142">
        <f t="shared" si="49"/>
        <v>13106</v>
      </c>
      <c r="H11" s="44">
        <f t="shared" si="10"/>
        <v>0</v>
      </c>
      <c r="I11" s="67">
        <v>10997</v>
      </c>
      <c r="J11" s="356">
        <v>10997</v>
      </c>
      <c r="K11" s="44">
        <f t="shared" si="11"/>
        <v>0</v>
      </c>
      <c r="L11" s="67">
        <v>2109</v>
      </c>
      <c r="M11" s="6">
        <v>2109</v>
      </c>
      <c r="N11" s="44">
        <f t="shared" si="12"/>
        <v>0</v>
      </c>
      <c r="O11" s="67">
        <v>690</v>
      </c>
      <c r="P11" s="6">
        <v>690</v>
      </c>
      <c r="Q11" s="44">
        <f t="shared" si="13"/>
        <v>0</v>
      </c>
      <c r="R11" s="28"/>
      <c r="S11" s="46"/>
      <c r="T11" s="44">
        <f t="shared" si="14"/>
        <v>0</v>
      </c>
      <c r="U11" s="67">
        <v>1472</v>
      </c>
      <c r="V11" s="6">
        <v>2746</v>
      </c>
      <c r="W11" s="44">
        <f t="shared" ref="W11:W32" si="50">V11-U11</f>
        <v>1274</v>
      </c>
      <c r="X11" s="67">
        <v>1358</v>
      </c>
      <c r="Y11" s="6">
        <v>2641</v>
      </c>
      <c r="Z11" s="44">
        <f t="shared" si="15"/>
        <v>1283</v>
      </c>
      <c r="AA11" s="67">
        <v>904</v>
      </c>
      <c r="AB11" s="6">
        <v>2536</v>
      </c>
      <c r="AC11" s="44">
        <f t="shared" si="16"/>
        <v>1632</v>
      </c>
      <c r="AD11" s="28">
        <v>1</v>
      </c>
      <c r="AE11" s="46">
        <v>1</v>
      </c>
      <c r="AF11" s="28">
        <v>1</v>
      </c>
      <c r="AG11" s="46">
        <v>1</v>
      </c>
      <c r="AH11" s="22"/>
      <c r="AI11" s="437" t="s">
        <v>61</v>
      </c>
      <c r="AJ11" s="399" t="s">
        <v>57</v>
      </c>
      <c r="AK11" s="403" t="s">
        <v>24</v>
      </c>
      <c r="AL11" s="264">
        <v>0.08</v>
      </c>
      <c r="AM11" s="52">
        <v>0.08</v>
      </c>
      <c r="AN11" s="451">
        <f t="shared" si="17"/>
        <v>0</v>
      </c>
      <c r="AO11" s="46">
        <v>283</v>
      </c>
      <c r="AP11" s="46">
        <v>283</v>
      </c>
      <c r="AQ11" s="44">
        <f t="shared" si="18"/>
        <v>0</v>
      </c>
      <c r="AR11" s="28">
        <v>125</v>
      </c>
      <c r="AS11" s="46">
        <v>125</v>
      </c>
      <c r="AT11" s="44">
        <f t="shared" si="19"/>
        <v>0</v>
      </c>
      <c r="AU11" s="28">
        <v>97</v>
      </c>
      <c r="AV11" s="67">
        <v>97</v>
      </c>
      <c r="AW11" s="44">
        <f t="shared" si="20"/>
        <v>0</v>
      </c>
      <c r="AX11" s="28">
        <v>1</v>
      </c>
      <c r="AY11" s="46">
        <v>1</v>
      </c>
      <c r="AZ11" s="44">
        <f t="shared" si="21"/>
        <v>0</v>
      </c>
      <c r="BA11" s="28"/>
      <c r="BB11" s="6"/>
      <c r="BC11" s="44">
        <f t="shared" si="22"/>
        <v>0</v>
      </c>
      <c r="BD11" s="28"/>
      <c r="BE11" s="46"/>
      <c r="BF11" s="44">
        <f t="shared" si="23"/>
        <v>0</v>
      </c>
      <c r="BG11" s="297">
        <f t="shared" si="24"/>
        <v>0</v>
      </c>
      <c r="BH11" s="156">
        <f t="shared" si="24"/>
        <v>0</v>
      </c>
      <c r="BI11" s="127">
        <f t="shared" si="25"/>
        <v>0</v>
      </c>
      <c r="BJ11" s="22"/>
      <c r="BK11" s="437" t="s">
        <v>61</v>
      </c>
      <c r="BL11" s="399" t="s">
        <v>57</v>
      </c>
      <c r="BM11" s="403" t="s">
        <v>24</v>
      </c>
      <c r="BN11" s="297">
        <f t="shared" ref="BN11:BO14" si="51">BQ11+BT11</f>
        <v>6.4</v>
      </c>
      <c r="BO11" s="497">
        <f t="shared" si="51"/>
        <v>6.4</v>
      </c>
      <c r="BP11" s="127">
        <f t="shared" si="26"/>
        <v>0</v>
      </c>
      <c r="BQ11" s="81">
        <v>6.2</v>
      </c>
      <c r="BR11" s="12">
        <v>6.2</v>
      </c>
      <c r="BS11" s="127">
        <f t="shared" si="27"/>
        <v>0</v>
      </c>
      <c r="BT11" s="81">
        <v>0.2</v>
      </c>
      <c r="BU11" s="12">
        <v>0.2</v>
      </c>
      <c r="BV11" s="127">
        <f t="shared" si="28"/>
        <v>0</v>
      </c>
      <c r="BW11" s="297">
        <f t="shared" si="29"/>
        <v>3.1</v>
      </c>
      <c r="BX11" s="156">
        <f t="shared" si="29"/>
        <v>3.1</v>
      </c>
      <c r="BY11" s="127">
        <f t="shared" si="30"/>
        <v>0</v>
      </c>
      <c r="BZ11" s="499">
        <v>17</v>
      </c>
      <c r="CA11" s="67">
        <v>20</v>
      </c>
      <c r="CB11" s="67">
        <v>27</v>
      </c>
      <c r="CC11" s="44">
        <f t="shared" si="31"/>
        <v>7</v>
      </c>
      <c r="CD11" s="67">
        <v>36</v>
      </c>
      <c r="CE11" s="67">
        <v>19</v>
      </c>
      <c r="CF11" s="44">
        <f t="shared" si="32"/>
        <v>-17</v>
      </c>
      <c r="CG11" s="218">
        <v>4.2</v>
      </c>
      <c r="CH11" s="218">
        <v>0.6</v>
      </c>
      <c r="CI11" s="127">
        <f t="shared" si="33"/>
        <v>-3.6</v>
      </c>
      <c r="CJ11" s="67">
        <v>41</v>
      </c>
      <c r="CK11" s="6">
        <v>54</v>
      </c>
      <c r="CL11" s="45">
        <f t="shared" si="34"/>
        <v>13</v>
      </c>
      <c r="CM11" s="81">
        <v>1.7</v>
      </c>
      <c r="CN11" s="81">
        <v>0.8</v>
      </c>
      <c r="CO11" s="127">
        <f t="shared" si="35"/>
        <v>-0.89999999999999991</v>
      </c>
      <c r="CP11" s="295">
        <f t="shared" ref="CP11:CQ14" si="52">BN11+CG11+CM11</f>
        <v>12.3</v>
      </c>
      <c r="CQ11" s="49">
        <f t="shared" si="52"/>
        <v>7.8</v>
      </c>
      <c r="CR11" s="127">
        <f t="shared" si="36"/>
        <v>-4.5000000000000009</v>
      </c>
      <c r="CS11" s="81">
        <v>2.1</v>
      </c>
      <c r="CT11" s="81"/>
      <c r="CU11" s="127">
        <f t="shared" si="37"/>
        <v>-2.1</v>
      </c>
      <c r="CV11" s="140"/>
      <c r="CW11" s="437" t="s">
        <v>61</v>
      </c>
      <c r="CX11" s="399" t="s">
        <v>57</v>
      </c>
      <c r="CY11" s="403" t="s">
        <v>24</v>
      </c>
      <c r="CZ11" s="28">
        <v>32</v>
      </c>
      <c r="DA11" s="46">
        <v>38</v>
      </c>
      <c r="DB11" s="44">
        <f t="shared" si="38"/>
        <v>6</v>
      </c>
      <c r="DC11" s="67">
        <v>30</v>
      </c>
      <c r="DD11" s="6">
        <v>37</v>
      </c>
      <c r="DE11" s="44">
        <f t="shared" si="39"/>
        <v>7</v>
      </c>
      <c r="DF11" s="44">
        <v>28</v>
      </c>
      <c r="DG11" s="142">
        <v>38</v>
      </c>
      <c r="DH11" s="44">
        <f t="shared" si="40"/>
        <v>10</v>
      </c>
      <c r="DI11" s="67">
        <v>4</v>
      </c>
      <c r="DJ11" s="6"/>
      <c r="DK11" s="44">
        <f t="shared" si="41"/>
        <v>-4</v>
      </c>
      <c r="DL11" s="67">
        <v>431</v>
      </c>
      <c r="DM11" s="6">
        <v>601</v>
      </c>
      <c r="DN11" s="44">
        <f t="shared" si="42"/>
        <v>170</v>
      </c>
      <c r="DO11" s="127">
        <f t="shared" si="43"/>
        <v>3.9</v>
      </c>
      <c r="DP11" s="497">
        <f t="shared" si="43"/>
        <v>5.5</v>
      </c>
      <c r="DQ11" s="127">
        <f t="shared" si="44"/>
        <v>1.6</v>
      </c>
      <c r="DR11" s="22"/>
      <c r="DS11" s="437" t="s">
        <v>61</v>
      </c>
      <c r="DT11" s="399" t="s">
        <v>57</v>
      </c>
      <c r="DU11" s="403" t="s">
        <v>24</v>
      </c>
      <c r="DV11" s="67">
        <v>6</v>
      </c>
      <c r="DW11" s="6">
        <v>6</v>
      </c>
      <c r="DX11" s="44">
        <f t="shared" si="45"/>
        <v>0</v>
      </c>
      <c r="DY11" s="67">
        <v>8</v>
      </c>
      <c r="DZ11" s="6">
        <v>8</v>
      </c>
      <c r="EA11" s="44">
        <f t="shared" si="46"/>
        <v>0</v>
      </c>
      <c r="EB11" s="67">
        <v>4</v>
      </c>
      <c r="EC11" s="6">
        <v>4</v>
      </c>
      <c r="ED11" s="67">
        <v>3</v>
      </c>
      <c r="EE11" s="6">
        <v>3</v>
      </c>
      <c r="EF11" s="67">
        <v>1</v>
      </c>
      <c r="EG11" s="6">
        <v>1</v>
      </c>
      <c r="EH11" s="127">
        <f>ROUND((ED11+EF11)/EB11*100,1)</f>
        <v>100</v>
      </c>
      <c r="EI11" s="127">
        <f t="shared" si="47"/>
        <v>100</v>
      </c>
      <c r="EJ11" s="127">
        <f t="shared" si="48"/>
        <v>0</v>
      </c>
      <c r="EK11" s="50"/>
      <c r="EL11" s="410" t="s">
        <v>66</v>
      </c>
      <c r="EM11" s="424" t="s">
        <v>574</v>
      </c>
      <c r="EN11" s="405" t="s">
        <v>23</v>
      </c>
      <c r="EO11" s="500">
        <f t="shared" ref="EO11:EO16" si="53">EP11+EQ11+ER11</f>
        <v>5617</v>
      </c>
      <c r="EP11" s="420">
        <v>1829</v>
      </c>
      <c r="EQ11" s="420">
        <v>3788</v>
      </c>
      <c r="ER11" s="420"/>
      <c r="ES11" s="420"/>
      <c r="ET11" s="420"/>
      <c r="EU11" s="501">
        <f>ROUND((EP11+EQ11)/EO11*100,1)</f>
        <v>100</v>
      </c>
      <c r="EV11" s="374">
        <v>5615</v>
      </c>
      <c r="EW11" s="420">
        <v>5274</v>
      </c>
      <c r="EX11" s="420"/>
      <c r="EY11" s="420">
        <v>43</v>
      </c>
      <c r="EZ11" s="420"/>
      <c r="FA11" s="420"/>
      <c r="FB11" s="420"/>
      <c r="FC11" s="420"/>
      <c r="FD11" s="420"/>
      <c r="FE11" s="420"/>
    </row>
    <row r="12" spans="1:166" s="40" customFormat="1" ht="26.25" customHeight="1" x14ac:dyDescent="0.2">
      <c r="A12" s="437" t="s">
        <v>62</v>
      </c>
      <c r="B12" s="399" t="s">
        <v>56</v>
      </c>
      <c r="C12" s="403" t="s">
        <v>25</v>
      </c>
      <c r="D12" s="131" t="s">
        <v>84</v>
      </c>
      <c r="E12" s="131" t="s">
        <v>84</v>
      </c>
      <c r="F12" s="44">
        <f t="shared" si="49"/>
        <v>33457</v>
      </c>
      <c r="G12" s="142">
        <f t="shared" si="49"/>
        <v>31136</v>
      </c>
      <c r="H12" s="44">
        <f t="shared" si="10"/>
        <v>-2321</v>
      </c>
      <c r="I12" s="107">
        <v>17518</v>
      </c>
      <c r="J12" s="357">
        <v>15197</v>
      </c>
      <c r="K12" s="44">
        <f t="shared" si="11"/>
        <v>-2321</v>
      </c>
      <c r="L12" s="107">
        <v>15939</v>
      </c>
      <c r="M12" s="219">
        <v>15939</v>
      </c>
      <c r="N12" s="44">
        <f t="shared" si="12"/>
        <v>0</v>
      </c>
      <c r="O12" s="107">
        <v>110</v>
      </c>
      <c r="P12" s="219">
        <v>110</v>
      </c>
      <c r="Q12" s="44">
        <f t="shared" si="13"/>
        <v>0</v>
      </c>
      <c r="R12" s="28"/>
      <c r="S12" s="46"/>
      <c r="T12" s="44">
        <f t="shared" si="14"/>
        <v>0</v>
      </c>
      <c r="U12" s="271">
        <v>4157</v>
      </c>
      <c r="V12" s="361">
        <v>6223</v>
      </c>
      <c r="W12" s="44">
        <f t="shared" si="50"/>
        <v>2066</v>
      </c>
      <c r="X12" s="107">
        <v>4095</v>
      </c>
      <c r="Y12" s="219">
        <v>6204</v>
      </c>
      <c r="Z12" s="44">
        <f t="shared" si="15"/>
        <v>2109</v>
      </c>
      <c r="AA12" s="67">
        <v>4092</v>
      </c>
      <c r="AB12" s="6">
        <v>6115</v>
      </c>
      <c r="AC12" s="44">
        <f t="shared" si="16"/>
        <v>2023</v>
      </c>
      <c r="AD12" s="28">
        <v>1</v>
      </c>
      <c r="AE12" s="46">
        <v>1</v>
      </c>
      <c r="AF12" s="28">
        <v>1</v>
      </c>
      <c r="AG12" s="46">
        <v>1</v>
      </c>
      <c r="AH12" s="22"/>
      <c r="AI12" s="437" t="s">
        <v>62</v>
      </c>
      <c r="AJ12" s="399" t="s">
        <v>56</v>
      </c>
      <c r="AK12" s="403" t="s">
        <v>25</v>
      </c>
      <c r="AL12" s="298">
        <v>0.41</v>
      </c>
      <c r="AM12" s="54">
        <v>0.41</v>
      </c>
      <c r="AN12" s="451">
        <f t="shared" si="17"/>
        <v>0</v>
      </c>
      <c r="AO12" s="53">
        <v>1560</v>
      </c>
      <c r="AP12" s="53">
        <v>1560</v>
      </c>
      <c r="AQ12" s="44">
        <f t="shared" si="18"/>
        <v>0</v>
      </c>
      <c r="AR12" s="299">
        <v>460</v>
      </c>
      <c r="AS12" s="53">
        <v>460</v>
      </c>
      <c r="AT12" s="44">
        <f t="shared" si="19"/>
        <v>0</v>
      </c>
      <c r="AU12" s="299">
        <v>923</v>
      </c>
      <c r="AV12" s="107">
        <v>923</v>
      </c>
      <c r="AW12" s="44">
        <f t="shared" si="20"/>
        <v>0</v>
      </c>
      <c r="AX12" s="299">
        <v>4</v>
      </c>
      <c r="AY12" s="53">
        <v>4</v>
      </c>
      <c r="AZ12" s="44">
        <f t="shared" si="21"/>
        <v>0</v>
      </c>
      <c r="BA12" s="299">
        <v>1</v>
      </c>
      <c r="BB12" s="219">
        <v>1</v>
      </c>
      <c r="BC12" s="44">
        <f t="shared" si="22"/>
        <v>0</v>
      </c>
      <c r="BD12" s="299"/>
      <c r="BE12" s="53"/>
      <c r="BF12" s="44">
        <f t="shared" si="23"/>
        <v>0</v>
      </c>
      <c r="BG12" s="297">
        <f t="shared" si="24"/>
        <v>25</v>
      </c>
      <c r="BH12" s="156">
        <f t="shared" si="24"/>
        <v>25</v>
      </c>
      <c r="BI12" s="127">
        <f t="shared" si="25"/>
        <v>0</v>
      </c>
      <c r="BJ12" s="22"/>
      <c r="BK12" s="437" t="s">
        <v>62</v>
      </c>
      <c r="BL12" s="399" t="s">
        <v>56</v>
      </c>
      <c r="BM12" s="403" t="s">
        <v>25</v>
      </c>
      <c r="BN12" s="297">
        <f t="shared" si="51"/>
        <v>41.5</v>
      </c>
      <c r="BO12" s="497">
        <f t="shared" si="51"/>
        <v>46.9</v>
      </c>
      <c r="BP12" s="127">
        <f t="shared" si="26"/>
        <v>5.3999999999999986</v>
      </c>
      <c r="BQ12" s="274">
        <v>41.1</v>
      </c>
      <c r="BR12" s="223">
        <v>46</v>
      </c>
      <c r="BS12" s="127">
        <f t="shared" si="27"/>
        <v>4.8999999999999986</v>
      </c>
      <c r="BT12" s="274">
        <v>0.4</v>
      </c>
      <c r="BU12" s="223">
        <v>0.9</v>
      </c>
      <c r="BV12" s="127">
        <f t="shared" si="28"/>
        <v>0.5</v>
      </c>
      <c r="BW12" s="297">
        <f t="shared" si="29"/>
        <v>1</v>
      </c>
      <c r="BX12" s="156">
        <f t="shared" si="29"/>
        <v>1.9</v>
      </c>
      <c r="BY12" s="127">
        <f t="shared" si="30"/>
        <v>0.89999999999999991</v>
      </c>
      <c r="BZ12" s="502">
        <v>18</v>
      </c>
      <c r="CA12" s="107">
        <v>91</v>
      </c>
      <c r="CB12" s="107">
        <v>71</v>
      </c>
      <c r="CC12" s="44">
        <f t="shared" si="31"/>
        <v>-20</v>
      </c>
      <c r="CD12" s="107">
        <v>21</v>
      </c>
      <c r="CE12" s="107">
        <v>10</v>
      </c>
      <c r="CF12" s="44">
        <f t="shared" si="32"/>
        <v>-11</v>
      </c>
      <c r="CG12" s="224">
        <v>1.9</v>
      </c>
      <c r="CH12" s="224">
        <v>0.8</v>
      </c>
      <c r="CI12" s="127">
        <f t="shared" si="33"/>
        <v>-1.0999999999999999</v>
      </c>
      <c r="CJ12" s="107">
        <v>230</v>
      </c>
      <c r="CK12" s="219">
        <v>233</v>
      </c>
      <c r="CL12" s="45">
        <f t="shared" si="34"/>
        <v>3</v>
      </c>
      <c r="CM12" s="274">
        <v>3.1</v>
      </c>
      <c r="CN12" s="274">
        <v>4</v>
      </c>
      <c r="CO12" s="127">
        <f t="shared" si="35"/>
        <v>0.89999999999999991</v>
      </c>
      <c r="CP12" s="295">
        <f t="shared" si="52"/>
        <v>46.5</v>
      </c>
      <c r="CQ12" s="49">
        <f t="shared" si="52"/>
        <v>51.699999999999996</v>
      </c>
      <c r="CR12" s="127">
        <f t="shared" si="36"/>
        <v>5.1999999999999957</v>
      </c>
      <c r="CS12" s="227">
        <v>4.5</v>
      </c>
      <c r="CT12" s="227">
        <v>4.2</v>
      </c>
      <c r="CU12" s="127">
        <f t="shared" si="37"/>
        <v>-0.29999999999999982</v>
      </c>
      <c r="CV12" s="140"/>
      <c r="CW12" s="437" t="s">
        <v>62</v>
      </c>
      <c r="CX12" s="399" t="s">
        <v>56</v>
      </c>
      <c r="CY12" s="403" t="s">
        <v>25</v>
      </c>
      <c r="CZ12" s="299">
        <v>31</v>
      </c>
      <c r="DA12" s="53">
        <v>30</v>
      </c>
      <c r="DB12" s="44">
        <f t="shared" si="38"/>
        <v>-1</v>
      </c>
      <c r="DC12" s="67">
        <v>25</v>
      </c>
      <c r="DD12" s="6">
        <v>21</v>
      </c>
      <c r="DE12" s="44">
        <f t="shared" si="39"/>
        <v>-4</v>
      </c>
      <c r="DF12" s="44">
        <v>25</v>
      </c>
      <c r="DG12" s="142">
        <v>24</v>
      </c>
      <c r="DH12" s="44">
        <f t="shared" si="40"/>
        <v>-1</v>
      </c>
      <c r="DI12" s="67">
        <v>6</v>
      </c>
      <c r="DJ12" s="6">
        <v>6</v>
      </c>
      <c r="DK12" s="44">
        <f t="shared" si="41"/>
        <v>0</v>
      </c>
      <c r="DL12" s="107">
        <v>1366</v>
      </c>
      <c r="DM12" s="219">
        <v>1371</v>
      </c>
      <c r="DN12" s="44">
        <f t="shared" si="42"/>
        <v>5</v>
      </c>
      <c r="DO12" s="127">
        <f t="shared" si="43"/>
        <v>7.8</v>
      </c>
      <c r="DP12" s="497">
        <f t="shared" si="43"/>
        <v>9</v>
      </c>
      <c r="DQ12" s="127">
        <f t="shared" si="44"/>
        <v>1.2000000000000002</v>
      </c>
      <c r="DR12" s="22"/>
      <c r="DS12" s="437" t="s">
        <v>62</v>
      </c>
      <c r="DT12" s="399" t="s">
        <v>56</v>
      </c>
      <c r="DU12" s="403" t="s">
        <v>25</v>
      </c>
      <c r="DV12" s="67">
        <v>13</v>
      </c>
      <c r="DW12" s="6">
        <v>14</v>
      </c>
      <c r="DX12" s="44">
        <f t="shared" si="45"/>
        <v>1</v>
      </c>
      <c r="DY12" s="67">
        <v>15</v>
      </c>
      <c r="DZ12" s="6">
        <v>14</v>
      </c>
      <c r="EA12" s="44">
        <f t="shared" si="46"/>
        <v>-1</v>
      </c>
      <c r="EB12" s="67">
        <v>9</v>
      </c>
      <c r="EC12" s="6">
        <v>10</v>
      </c>
      <c r="ED12" s="67">
        <v>5</v>
      </c>
      <c r="EE12" s="6">
        <v>5</v>
      </c>
      <c r="EF12" s="67">
        <v>1</v>
      </c>
      <c r="EG12" s="6"/>
      <c r="EH12" s="127">
        <f t="shared" si="47"/>
        <v>66.7</v>
      </c>
      <c r="EI12" s="127">
        <f t="shared" si="47"/>
        <v>50</v>
      </c>
      <c r="EJ12" s="127">
        <f t="shared" si="48"/>
        <v>-16.700000000000003</v>
      </c>
      <c r="EK12" s="50"/>
      <c r="EL12" s="437" t="s">
        <v>100</v>
      </c>
      <c r="EM12" s="114" t="s">
        <v>562</v>
      </c>
      <c r="EN12" s="403" t="s">
        <v>24</v>
      </c>
      <c r="EO12" s="495">
        <f t="shared" si="53"/>
        <v>5514</v>
      </c>
      <c r="EP12" s="420">
        <v>5353</v>
      </c>
      <c r="EQ12" s="420"/>
      <c r="ER12" s="420">
        <v>161</v>
      </c>
      <c r="ES12" s="420"/>
      <c r="ET12" s="420"/>
      <c r="EU12" s="496">
        <f>ROUND((EP12+EQ12)/EO12*100,1)</f>
        <v>97.1</v>
      </c>
      <c r="EV12" s="374">
        <v>5514</v>
      </c>
      <c r="EW12" s="420">
        <v>3923</v>
      </c>
      <c r="EX12" s="420"/>
      <c r="EY12" s="420">
        <v>592</v>
      </c>
      <c r="EZ12" s="420"/>
      <c r="FA12" s="420">
        <v>17</v>
      </c>
      <c r="FB12" s="420">
        <v>80</v>
      </c>
      <c r="FC12" s="420"/>
      <c r="FD12" s="420"/>
      <c r="FE12" s="420">
        <v>73</v>
      </c>
    </row>
    <row r="13" spans="1:166" s="40" customFormat="1" ht="27" customHeight="1" x14ac:dyDescent="0.2">
      <c r="A13" s="437" t="s">
        <v>63</v>
      </c>
      <c r="B13" s="399" t="s">
        <v>124</v>
      </c>
      <c r="C13" s="403" t="s">
        <v>26</v>
      </c>
      <c r="D13" s="131" t="s">
        <v>84</v>
      </c>
      <c r="E13" s="131" t="s">
        <v>84</v>
      </c>
      <c r="F13" s="44">
        <f t="shared" si="49"/>
        <v>6720</v>
      </c>
      <c r="G13" s="142">
        <f t="shared" si="49"/>
        <v>6720</v>
      </c>
      <c r="H13" s="44">
        <f t="shared" si="10"/>
        <v>0</v>
      </c>
      <c r="I13" s="67">
        <v>3447</v>
      </c>
      <c r="J13" s="356">
        <v>3447</v>
      </c>
      <c r="K13" s="44">
        <f t="shared" si="11"/>
        <v>0</v>
      </c>
      <c r="L13" s="67">
        <v>3273</v>
      </c>
      <c r="M13" s="6">
        <v>3273</v>
      </c>
      <c r="N13" s="44">
        <f t="shared" si="12"/>
        <v>0</v>
      </c>
      <c r="O13" s="67">
        <v>14</v>
      </c>
      <c r="P13" s="6">
        <v>14</v>
      </c>
      <c r="Q13" s="44">
        <f t="shared" si="13"/>
        <v>0</v>
      </c>
      <c r="R13" s="28"/>
      <c r="S13" s="46"/>
      <c r="T13" s="44">
        <f t="shared" si="14"/>
        <v>0</v>
      </c>
      <c r="U13" s="67">
        <v>1425</v>
      </c>
      <c r="V13" s="6">
        <v>2611</v>
      </c>
      <c r="W13" s="44">
        <f t="shared" si="50"/>
        <v>1186</v>
      </c>
      <c r="X13" s="67">
        <v>1327</v>
      </c>
      <c r="Y13" s="6">
        <v>2528</v>
      </c>
      <c r="Z13" s="44">
        <f t="shared" si="15"/>
        <v>1201</v>
      </c>
      <c r="AA13" s="67">
        <v>1269</v>
      </c>
      <c r="AB13" s="6">
        <v>2410</v>
      </c>
      <c r="AC13" s="44">
        <f t="shared" si="16"/>
        <v>1141</v>
      </c>
      <c r="AD13" s="28">
        <v>1</v>
      </c>
      <c r="AE13" s="46">
        <v>1</v>
      </c>
      <c r="AF13" s="28">
        <v>1</v>
      </c>
      <c r="AG13" s="46">
        <v>1</v>
      </c>
      <c r="AH13" s="22"/>
      <c r="AI13" s="437" t="s">
        <v>63</v>
      </c>
      <c r="AJ13" s="399" t="s">
        <v>124</v>
      </c>
      <c r="AK13" s="403" t="s">
        <v>26</v>
      </c>
      <c r="AL13" s="264">
        <v>0.65</v>
      </c>
      <c r="AM13" s="52">
        <v>0.65</v>
      </c>
      <c r="AN13" s="451">
        <f t="shared" si="17"/>
        <v>0</v>
      </c>
      <c r="AO13" s="46">
        <v>236</v>
      </c>
      <c r="AP13" s="46">
        <v>236</v>
      </c>
      <c r="AQ13" s="44">
        <f t="shared" si="18"/>
        <v>0</v>
      </c>
      <c r="AR13" s="28">
        <v>204</v>
      </c>
      <c r="AS13" s="46">
        <v>204</v>
      </c>
      <c r="AT13" s="44">
        <f t="shared" si="19"/>
        <v>0</v>
      </c>
      <c r="AU13" s="28">
        <v>11</v>
      </c>
      <c r="AV13" s="67">
        <v>11</v>
      </c>
      <c r="AW13" s="44">
        <f t="shared" si="20"/>
        <v>0</v>
      </c>
      <c r="AX13" s="28">
        <v>3</v>
      </c>
      <c r="AY13" s="46">
        <v>3</v>
      </c>
      <c r="AZ13" s="44">
        <f t="shared" si="21"/>
        <v>0</v>
      </c>
      <c r="BA13" s="28">
        <v>3</v>
      </c>
      <c r="BB13" s="6">
        <v>3</v>
      </c>
      <c r="BC13" s="44">
        <f t="shared" si="22"/>
        <v>0</v>
      </c>
      <c r="BD13" s="28"/>
      <c r="BE13" s="46"/>
      <c r="BF13" s="44">
        <f t="shared" si="23"/>
        <v>0</v>
      </c>
      <c r="BG13" s="297">
        <f t="shared" si="24"/>
        <v>100</v>
      </c>
      <c r="BH13" s="156">
        <f t="shared" si="24"/>
        <v>100</v>
      </c>
      <c r="BI13" s="127">
        <f t="shared" si="25"/>
        <v>0</v>
      </c>
      <c r="BJ13" s="22"/>
      <c r="BK13" s="437" t="s">
        <v>63</v>
      </c>
      <c r="BL13" s="399" t="s">
        <v>124</v>
      </c>
      <c r="BM13" s="403" t="s">
        <v>26</v>
      </c>
      <c r="BN13" s="297">
        <f t="shared" si="51"/>
        <v>10.199999999999999</v>
      </c>
      <c r="BO13" s="497">
        <f t="shared" si="51"/>
        <v>9.2999999999999989</v>
      </c>
      <c r="BP13" s="127">
        <f t="shared" si="26"/>
        <v>-0.90000000000000036</v>
      </c>
      <c r="BQ13" s="81">
        <v>2.4</v>
      </c>
      <c r="BR13" s="12">
        <v>1.2</v>
      </c>
      <c r="BS13" s="127">
        <f t="shared" si="27"/>
        <v>-1.2</v>
      </c>
      <c r="BT13" s="81">
        <v>7.8</v>
      </c>
      <c r="BU13" s="12">
        <v>8.1</v>
      </c>
      <c r="BV13" s="127">
        <f t="shared" si="28"/>
        <v>0.29999999999999982</v>
      </c>
      <c r="BW13" s="297">
        <f t="shared" si="29"/>
        <v>76.5</v>
      </c>
      <c r="BX13" s="156">
        <f t="shared" si="29"/>
        <v>87.1</v>
      </c>
      <c r="BY13" s="127">
        <f t="shared" si="30"/>
        <v>10.599999999999994</v>
      </c>
      <c r="BZ13" s="499">
        <v>1</v>
      </c>
      <c r="CA13" s="67">
        <v>189</v>
      </c>
      <c r="CB13" s="67">
        <v>150</v>
      </c>
      <c r="CC13" s="44">
        <f t="shared" si="31"/>
        <v>-39</v>
      </c>
      <c r="CD13" s="67">
        <v>8</v>
      </c>
      <c r="CE13" s="67">
        <v>2</v>
      </c>
      <c r="CF13" s="44">
        <f t="shared" si="32"/>
        <v>-6</v>
      </c>
      <c r="CG13" s="225">
        <v>2.6</v>
      </c>
      <c r="CH13" s="225">
        <v>0.1</v>
      </c>
      <c r="CI13" s="127">
        <f t="shared" si="33"/>
        <v>-2.5</v>
      </c>
      <c r="CJ13" s="67">
        <v>16</v>
      </c>
      <c r="CK13" s="6">
        <v>45</v>
      </c>
      <c r="CL13" s="45">
        <f t="shared" si="34"/>
        <v>29</v>
      </c>
      <c r="CM13" s="81">
        <v>0.9</v>
      </c>
      <c r="CN13" s="81">
        <v>0.9</v>
      </c>
      <c r="CO13" s="127">
        <f t="shared" si="35"/>
        <v>0</v>
      </c>
      <c r="CP13" s="295">
        <f t="shared" si="52"/>
        <v>13.7</v>
      </c>
      <c r="CQ13" s="49">
        <f t="shared" si="52"/>
        <v>10.299999999999999</v>
      </c>
      <c r="CR13" s="127">
        <f t="shared" si="36"/>
        <v>-3.4000000000000004</v>
      </c>
      <c r="CS13" s="160">
        <v>4.4000000000000004</v>
      </c>
      <c r="CT13" s="160">
        <v>4.8</v>
      </c>
      <c r="CU13" s="127">
        <f t="shared" si="37"/>
        <v>0.39999999999999947</v>
      </c>
      <c r="CV13" s="140"/>
      <c r="CW13" s="437" t="s">
        <v>63</v>
      </c>
      <c r="CX13" s="399" t="s">
        <v>124</v>
      </c>
      <c r="CY13" s="403" t="s">
        <v>26</v>
      </c>
      <c r="CZ13" s="28">
        <v>24</v>
      </c>
      <c r="DA13" s="46">
        <v>26</v>
      </c>
      <c r="DB13" s="44">
        <f t="shared" si="38"/>
        <v>2</v>
      </c>
      <c r="DC13" s="67">
        <v>23</v>
      </c>
      <c r="DD13" s="6">
        <v>24</v>
      </c>
      <c r="DE13" s="44">
        <f t="shared" si="39"/>
        <v>1</v>
      </c>
      <c r="DF13" s="44">
        <v>14</v>
      </c>
      <c r="DG13" s="142">
        <v>16</v>
      </c>
      <c r="DH13" s="44">
        <f t="shared" si="40"/>
        <v>2</v>
      </c>
      <c r="DI13" s="67">
        <v>10</v>
      </c>
      <c r="DJ13" s="6">
        <v>10</v>
      </c>
      <c r="DK13" s="44">
        <f t="shared" si="41"/>
        <v>0</v>
      </c>
      <c r="DL13" s="67">
        <v>485</v>
      </c>
      <c r="DM13" s="6">
        <v>406</v>
      </c>
      <c r="DN13" s="44">
        <f t="shared" si="42"/>
        <v>-79</v>
      </c>
      <c r="DO13" s="127">
        <f t="shared" si="43"/>
        <v>14.1</v>
      </c>
      <c r="DP13" s="497">
        <f t="shared" si="43"/>
        <v>11.8</v>
      </c>
      <c r="DQ13" s="127">
        <f t="shared" si="44"/>
        <v>-2.2999999999999989</v>
      </c>
      <c r="DR13" s="22"/>
      <c r="DS13" s="437" t="s">
        <v>63</v>
      </c>
      <c r="DT13" s="399" t="s">
        <v>124</v>
      </c>
      <c r="DU13" s="403" t="s">
        <v>26</v>
      </c>
      <c r="DV13" s="67">
        <v>10</v>
      </c>
      <c r="DW13" s="6">
        <v>11</v>
      </c>
      <c r="DX13" s="44">
        <f t="shared" si="45"/>
        <v>1</v>
      </c>
      <c r="DY13" s="67">
        <v>12</v>
      </c>
      <c r="DZ13" s="6">
        <v>12</v>
      </c>
      <c r="EA13" s="44">
        <f t="shared" si="46"/>
        <v>0</v>
      </c>
      <c r="EB13" s="67">
        <v>4</v>
      </c>
      <c r="EC13" s="6">
        <v>4</v>
      </c>
      <c r="ED13" s="67">
        <v>3</v>
      </c>
      <c r="EE13" s="6">
        <v>3</v>
      </c>
      <c r="EF13" s="67">
        <v>1</v>
      </c>
      <c r="EG13" s="6">
        <v>1</v>
      </c>
      <c r="EH13" s="127">
        <f t="shared" si="47"/>
        <v>100</v>
      </c>
      <c r="EI13" s="127">
        <f t="shared" si="47"/>
        <v>100</v>
      </c>
      <c r="EJ13" s="127">
        <f t="shared" si="48"/>
        <v>0</v>
      </c>
      <c r="EK13" s="50"/>
      <c r="EL13" s="437" t="s">
        <v>125</v>
      </c>
      <c r="EM13" s="114" t="s">
        <v>561</v>
      </c>
      <c r="EN13" s="403" t="s">
        <v>25</v>
      </c>
      <c r="EO13" s="495">
        <f t="shared" si="53"/>
        <v>3862</v>
      </c>
      <c r="EP13" s="420">
        <v>2599</v>
      </c>
      <c r="EQ13" s="420">
        <v>1129</v>
      </c>
      <c r="ER13" s="420">
        <v>134</v>
      </c>
      <c r="ES13" s="420"/>
      <c r="ET13" s="420"/>
      <c r="EU13" s="496">
        <f>ROUND((EP13+EQ13)/EO13*100,1)</f>
        <v>96.5</v>
      </c>
      <c r="EV13" s="374">
        <v>3802</v>
      </c>
      <c r="EW13" s="420">
        <v>2986</v>
      </c>
      <c r="EX13" s="420"/>
      <c r="EY13" s="420">
        <v>80</v>
      </c>
      <c r="EZ13" s="420"/>
      <c r="FA13" s="420"/>
      <c r="FB13" s="420">
        <v>212</v>
      </c>
      <c r="FC13" s="420"/>
      <c r="FD13" s="420"/>
      <c r="FE13" s="420">
        <v>34</v>
      </c>
    </row>
    <row r="14" spans="1:166" s="40" customFormat="1" ht="25.5" customHeight="1" x14ac:dyDescent="0.2">
      <c r="A14" s="437" t="s">
        <v>138</v>
      </c>
      <c r="B14" s="399" t="s">
        <v>477</v>
      </c>
      <c r="C14" s="403" t="s">
        <v>27</v>
      </c>
      <c r="D14" s="131" t="s">
        <v>84</v>
      </c>
      <c r="E14" s="131" t="s">
        <v>84</v>
      </c>
      <c r="F14" s="44">
        <f t="shared" si="49"/>
        <v>8780</v>
      </c>
      <c r="G14" s="142">
        <f t="shared" si="49"/>
        <v>8722</v>
      </c>
      <c r="H14" s="44">
        <f t="shared" si="10"/>
        <v>-58</v>
      </c>
      <c r="I14" s="67">
        <v>3549</v>
      </c>
      <c r="J14" s="356">
        <v>3549</v>
      </c>
      <c r="K14" s="44">
        <f t="shared" si="11"/>
        <v>0</v>
      </c>
      <c r="L14" s="67">
        <v>5231</v>
      </c>
      <c r="M14" s="6">
        <v>5173</v>
      </c>
      <c r="N14" s="44">
        <f t="shared" si="12"/>
        <v>-58</v>
      </c>
      <c r="O14" s="67">
        <v>229</v>
      </c>
      <c r="P14" s="6">
        <v>229</v>
      </c>
      <c r="Q14" s="44">
        <f t="shared" si="13"/>
        <v>0</v>
      </c>
      <c r="R14" s="28"/>
      <c r="S14" s="46"/>
      <c r="T14" s="44">
        <f t="shared" si="14"/>
        <v>0</v>
      </c>
      <c r="U14" s="67">
        <v>3549</v>
      </c>
      <c r="V14" s="6">
        <v>3549</v>
      </c>
      <c r="W14" s="44">
        <f t="shared" si="50"/>
        <v>0</v>
      </c>
      <c r="X14" s="67">
        <v>3545</v>
      </c>
      <c r="Y14" s="6">
        <v>3547</v>
      </c>
      <c r="Z14" s="44">
        <f t="shared" si="15"/>
        <v>2</v>
      </c>
      <c r="AA14" s="67">
        <v>3545</v>
      </c>
      <c r="AB14" s="6">
        <v>3545</v>
      </c>
      <c r="AC14" s="44">
        <f t="shared" si="16"/>
        <v>0</v>
      </c>
      <c r="AD14" s="28">
        <v>1</v>
      </c>
      <c r="AE14" s="46">
        <v>1</v>
      </c>
      <c r="AF14" s="28">
        <v>1</v>
      </c>
      <c r="AG14" s="46">
        <v>1</v>
      </c>
      <c r="AH14" s="22"/>
      <c r="AI14" s="437" t="s">
        <v>138</v>
      </c>
      <c r="AJ14" s="399" t="s">
        <v>477</v>
      </c>
      <c r="AK14" s="403" t="s">
        <v>27</v>
      </c>
      <c r="AL14" s="264"/>
      <c r="AM14" s="52"/>
      <c r="AN14" s="451">
        <f t="shared" si="17"/>
        <v>0</v>
      </c>
      <c r="AO14" s="46">
        <v>200</v>
      </c>
      <c r="AP14" s="46">
        <v>200</v>
      </c>
      <c r="AQ14" s="44">
        <f t="shared" si="18"/>
        <v>0</v>
      </c>
      <c r="AR14" s="28">
        <v>138</v>
      </c>
      <c r="AS14" s="46">
        <v>138</v>
      </c>
      <c r="AT14" s="44">
        <f t="shared" si="19"/>
        <v>0</v>
      </c>
      <c r="AU14" s="28">
        <v>23</v>
      </c>
      <c r="AV14" s="67">
        <v>23</v>
      </c>
      <c r="AW14" s="44">
        <f t="shared" si="20"/>
        <v>0</v>
      </c>
      <c r="AX14" s="28">
        <v>1</v>
      </c>
      <c r="AY14" s="46">
        <v>1</v>
      </c>
      <c r="AZ14" s="44">
        <f t="shared" si="21"/>
        <v>0</v>
      </c>
      <c r="BA14" s="28"/>
      <c r="BB14" s="6"/>
      <c r="BC14" s="44">
        <f t="shared" si="22"/>
        <v>0</v>
      </c>
      <c r="BD14" s="28"/>
      <c r="BE14" s="46"/>
      <c r="BF14" s="44">
        <f t="shared" si="23"/>
        <v>0</v>
      </c>
      <c r="BG14" s="297">
        <f t="shared" si="24"/>
        <v>0</v>
      </c>
      <c r="BH14" s="156">
        <f t="shared" si="24"/>
        <v>0</v>
      </c>
      <c r="BI14" s="127">
        <f t="shared" si="25"/>
        <v>0</v>
      </c>
      <c r="BJ14" s="22"/>
      <c r="BK14" s="437" t="s">
        <v>138</v>
      </c>
      <c r="BL14" s="399" t="s">
        <v>477</v>
      </c>
      <c r="BM14" s="403" t="s">
        <v>27</v>
      </c>
      <c r="BN14" s="297">
        <f t="shared" si="51"/>
        <v>12.1</v>
      </c>
      <c r="BO14" s="497">
        <f t="shared" si="51"/>
        <v>3.6</v>
      </c>
      <c r="BP14" s="127">
        <f t="shared" si="26"/>
        <v>-8.5</v>
      </c>
      <c r="BQ14" s="81">
        <v>11.6</v>
      </c>
      <c r="BR14" s="12">
        <v>3.1</v>
      </c>
      <c r="BS14" s="127">
        <f t="shared" si="27"/>
        <v>-8.5</v>
      </c>
      <c r="BT14" s="81">
        <v>0.5</v>
      </c>
      <c r="BU14" s="12">
        <v>0.5</v>
      </c>
      <c r="BV14" s="127">
        <f t="shared" si="28"/>
        <v>0</v>
      </c>
      <c r="BW14" s="297">
        <f t="shared" si="29"/>
        <v>4.0999999999999996</v>
      </c>
      <c r="BX14" s="156">
        <f t="shared" si="29"/>
        <v>13.9</v>
      </c>
      <c r="BY14" s="127">
        <f t="shared" si="30"/>
        <v>9.8000000000000007</v>
      </c>
      <c r="BZ14" s="499">
        <v>13</v>
      </c>
      <c r="CA14" s="67">
        <v>94</v>
      </c>
      <c r="CB14" s="67">
        <v>125</v>
      </c>
      <c r="CC14" s="44">
        <f t="shared" si="31"/>
        <v>31</v>
      </c>
      <c r="CD14" s="67">
        <v>10</v>
      </c>
      <c r="CE14" s="67">
        <v>8</v>
      </c>
      <c r="CF14" s="44">
        <f t="shared" si="32"/>
        <v>-2</v>
      </c>
      <c r="CG14" s="225">
        <v>0.6</v>
      </c>
      <c r="CH14" s="225">
        <v>0.2</v>
      </c>
      <c r="CI14" s="127">
        <f t="shared" si="33"/>
        <v>-0.39999999999999997</v>
      </c>
      <c r="CJ14" s="67">
        <v>90</v>
      </c>
      <c r="CK14" s="6">
        <v>78</v>
      </c>
      <c r="CL14" s="45">
        <f t="shared" si="34"/>
        <v>-12</v>
      </c>
      <c r="CM14" s="81">
        <v>1.3</v>
      </c>
      <c r="CN14" s="81">
        <v>1</v>
      </c>
      <c r="CO14" s="127">
        <f t="shared" si="35"/>
        <v>-0.30000000000000004</v>
      </c>
      <c r="CP14" s="295">
        <f t="shared" si="52"/>
        <v>14</v>
      </c>
      <c r="CQ14" s="49">
        <f>BO14+CH14+CN14</f>
        <v>4.8000000000000007</v>
      </c>
      <c r="CR14" s="127">
        <f t="shared" si="36"/>
        <v>-9.1999999999999993</v>
      </c>
      <c r="CS14" s="160">
        <v>4.5999999999999996</v>
      </c>
      <c r="CT14" s="160">
        <v>3.8</v>
      </c>
      <c r="CU14" s="127">
        <f t="shared" si="37"/>
        <v>-0.79999999999999982</v>
      </c>
      <c r="CV14" s="140"/>
      <c r="CW14" s="437" t="s">
        <v>138</v>
      </c>
      <c r="CX14" s="399" t="s">
        <v>477</v>
      </c>
      <c r="CY14" s="403" t="s">
        <v>27</v>
      </c>
      <c r="CZ14" s="28">
        <v>27</v>
      </c>
      <c r="DA14" s="46">
        <v>31</v>
      </c>
      <c r="DB14" s="44">
        <f t="shared" si="38"/>
        <v>4</v>
      </c>
      <c r="DC14" s="67">
        <v>24</v>
      </c>
      <c r="DD14" s="6">
        <v>28</v>
      </c>
      <c r="DE14" s="44">
        <f t="shared" si="39"/>
        <v>4</v>
      </c>
      <c r="DF14" s="44">
        <v>23</v>
      </c>
      <c r="DG14" s="142">
        <v>26</v>
      </c>
      <c r="DH14" s="44">
        <f t="shared" si="40"/>
        <v>3</v>
      </c>
      <c r="DI14" s="67">
        <v>4</v>
      </c>
      <c r="DJ14" s="6">
        <v>5</v>
      </c>
      <c r="DK14" s="44">
        <f t="shared" si="41"/>
        <v>1</v>
      </c>
      <c r="DL14" s="76">
        <v>450</v>
      </c>
      <c r="DM14" s="373">
        <v>428</v>
      </c>
      <c r="DN14" s="44">
        <f t="shared" si="42"/>
        <v>-22</v>
      </c>
      <c r="DO14" s="127">
        <f t="shared" si="43"/>
        <v>12.7</v>
      </c>
      <c r="DP14" s="497">
        <f t="shared" si="43"/>
        <v>12.1</v>
      </c>
      <c r="DQ14" s="127">
        <f t="shared" si="44"/>
        <v>-0.59999999999999964</v>
      </c>
      <c r="DR14" s="22"/>
      <c r="DS14" s="437" t="s">
        <v>138</v>
      </c>
      <c r="DT14" s="399" t="s">
        <v>477</v>
      </c>
      <c r="DU14" s="403" t="s">
        <v>27</v>
      </c>
      <c r="DV14" s="67">
        <v>4</v>
      </c>
      <c r="DW14" s="6">
        <v>5</v>
      </c>
      <c r="DX14" s="44">
        <f t="shared" si="45"/>
        <v>1</v>
      </c>
      <c r="DY14" s="67">
        <v>5</v>
      </c>
      <c r="DZ14" s="6">
        <v>5</v>
      </c>
      <c r="EA14" s="44">
        <f t="shared" si="46"/>
        <v>0</v>
      </c>
      <c r="EB14" s="67">
        <v>2</v>
      </c>
      <c r="EC14" s="6">
        <v>3</v>
      </c>
      <c r="ED14" s="67">
        <v>2</v>
      </c>
      <c r="EE14" s="6">
        <v>3</v>
      </c>
      <c r="EF14" s="67"/>
      <c r="EG14" s="6"/>
      <c r="EH14" s="127">
        <f t="shared" si="47"/>
        <v>100</v>
      </c>
      <c r="EI14" s="127">
        <f t="shared" si="47"/>
        <v>100</v>
      </c>
      <c r="EJ14" s="127">
        <f t="shared" si="48"/>
        <v>0</v>
      </c>
      <c r="EK14" s="50"/>
      <c r="EL14" s="437" t="s">
        <v>126</v>
      </c>
      <c r="EM14" s="114" t="s">
        <v>563</v>
      </c>
      <c r="EN14" s="403" t="s">
        <v>26</v>
      </c>
      <c r="EO14" s="495">
        <f t="shared" si="53"/>
        <v>16990</v>
      </c>
      <c r="EP14" s="420">
        <v>16063</v>
      </c>
      <c r="EQ14" s="420"/>
      <c r="ER14" s="420">
        <v>927</v>
      </c>
      <c r="ES14" s="420"/>
      <c r="ET14" s="420"/>
      <c r="EU14" s="496">
        <f>ROUND((EP14+EQ14)/EO14*100,1)</f>
        <v>94.5</v>
      </c>
      <c r="EV14" s="374">
        <v>20000</v>
      </c>
      <c r="EW14" s="420">
        <v>10449</v>
      </c>
      <c r="EX14" s="420">
        <v>322</v>
      </c>
      <c r="EY14" s="420"/>
      <c r="EZ14" s="420"/>
      <c r="FA14" s="420"/>
      <c r="FB14" s="420"/>
      <c r="FC14" s="420"/>
      <c r="FD14" s="420"/>
      <c r="FE14" s="420"/>
    </row>
    <row r="15" spans="1:166" s="20" customFormat="1" ht="39" customHeight="1" x14ac:dyDescent="0.2">
      <c r="A15" s="437" t="s">
        <v>64</v>
      </c>
      <c r="B15" s="400" t="s">
        <v>139</v>
      </c>
      <c r="C15" s="403" t="s">
        <v>28</v>
      </c>
      <c r="D15" s="83" t="s">
        <v>275</v>
      </c>
      <c r="E15" s="83" t="s">
        <v>275</v>
      </c>
      <c r="F15" s="280">
        <f>SUM(F17:F19)</f>
        <v>16763</v>
      </c>
      <c r="G15" s="280">
        <f>SUM(G17:G19)</f>
        <v>17035</v>
      </c>
      <c r="H15" s="280">
        <f>G15-F15</f>
        <v>272</v>
      </c>
      <c r="I15" s="280">
        <f>SUM(I17:I19)</f>
        <v>14961</v>
      </c>
      <c r="J15" s="280">
        <f>SUM(J17:J19)</f>
        <v>15240</v>
      </c>
      <c r="K15" s="280">
        <f t="shared" si="11"/>
        <v>279</v>
      </c>
      <c r="L15" s="280">
        <f t="shared" ref="L15:M15" si="54">SUM(L17:L19)</f>
        <v>1802</v>
      </c>
      <c r="M15" s="280">
        <f t="shared" si="54"/>
        <v>1795</v>
      </c>
      <c r="N15" s="280">
        <f t="shared" si="12"/>
        <v>-7</v>
      </c>
      <c r="O15" s="280">
        <f t="shared" ref="O15:P15" si="55">SUM(O17:O19)</f>
        <v>1906</v>
      </c>
      <c r="P15" s="280">
        <f t="shared" si="55"/>
        <v>1851</v>
      </c>
      <c r="Q15" s="280">
        <f t="shared" si="13"/>
        <v>-55</v>
      </c>
      <c r="R15" s="280">
        <f t="shared" ref="R15:S15" si="56">SUM(R17:R19)</f>
        <v>61</v>
      </c>
      <c r="S15" s="280">
        <f t="shared" si="56"/>
        <v>61</v>
      </c>
      <c r="T15" s="280">
        <f t="shared" si="14"/>
        <v>0</v>
      </c>
      <c r="U15" s="280">
        <f t="shared" ref="U15:AG15" si="57">SUM(U17:U19)</f>
        <v>13324</v>
      </c>
      <c r="V15" s="280">
        <f t="shared" si="57"/>
        <v>13686</v>
      </c>
      <c r="W15" s="280">
        <f t="shared" si="50"/>
        <v>362</v>
      </c>
      <c r="X15" s="280">
        <f t="shared" ref="X15:Y15" si="58">SUM(X17:X19)</f>
        <v>12204</v>
      </c>
      <c r="Y15" s="280">
        <f t="shared" si="58"/>
        <v>12786</v>
      </c>
      <c r="Z15" s="280">
        <f t="shared" si="15"/>
        <v>582</v>
      </c>
      <c r="AA15" s="280">
        <f t="shared" ref="AA15:AB15" si="59">SUM(AA17:AA19)</f>
        <v>12810</v>
      </c>
      <c r="AB15" s="280">
        <f t="shared" si="59"/>
        <v>14398</v>
      </c>
      <c r="AC15" s="280">
        <f t="shared" si="16"/>
        <v>1588</v>
      </c>
      <c r="AD15" s="280">
        <f t="shared" si="57"/>
        <v>3</v>
      </c>
      <c r="AE15" s="280">
        <f t="shared" si="57"/>
        <v>3</v>
      </c>
      <c r="AF15" s="280">
        <f t="shared" si="57"/>
        <v>2</v>
      </c>
      <c r="AG15" s="280">
        <f t="shared" si="57"/>
        <v>2</v>
      </c>
      <c r="AI15" s="437" t="s">
        <v>64</v>
      </c>
      <c r="AJ15" s="400" t="s">
        <v>139</v>
      </c>
      <c r="AK15" s="403" t="s">
        <v>28</v>
      </c>
      <c r="AL15" s="460">
        <f>SUM(AL17:AL19)</f>
        <v>0.5</v>
      </c>
      <c r="AM15" s="460">
        <f>SUM(AM17:AM19)</f>
        <v>0.5</v>
      </c>
      <c r="AN15" s="460">
        <f t="shared" si="17"/>
        <v>0</v>
      </c>
      <c r="AO15" s="280">
        <f t="shared" ref="AO15:AP15" si="60">SUM(AO17:AO19)</f>
        <v>5422</v>
      </c>
      <c r="AP15" s="280">
        <f t="shared" si="60"/>
        <v>5422</v>
      </c>
      <c r="AQ15" s="280">
        <f t="shared" si="18"/>
        <v>0</v>
      </c>
      <c r="AR15" s="280">
        <f t="shared" ref="AR15:AS15" si="61">SUM(AR17:AR19)</f>
        <v>2070</v>
      </c>
      <c r="AS15" s="280">
        <f t="shared" si="61"/>
        <v>2070</v>
      </c>
      <c r="AT15" s="280">
        <f t="shared" si="19"/>
        <v>0</v>
      </c>
      <c r="AU15" s="280">
        <f t="shared" ref="AU15:AV15" si="62">SUM(AU17:AU19)</f>
        <v>715</v>
      </c>
      <c r="AV15" s="280">
        <f t="shared" si="62"/>
        <v>715</v>
      </c>
      <c r="AW15" s="280">
        <f t="shared" si="20"/>
        <v>0</v>
      </c>
      <c r="AX15" s="280">
        <f t="shared" ref="AX15:AY15" si="63">SUM(AX17:AX19)</f>
        <v>7</v>
      </c>
      <c r="AY15" s="280">
        <f t="shared" si="63"/>
        <v>7</v>
      </c>
      <c r="AZ15" s="280">
        <f t="shared" si="21"/>
        <v>0</v>
      </c>
      <c r="BA15" s="280">
        <f>SUM(BA17:BA19)</f>
        <v>4</v>
      </c>
      <c r="BB15" s="280">
        <f t="shared" ref="BB15" si="64">SUM(BB17:BB19)</f>
        <v>6</v>
      </c>
      <c r="BC15" s="280">
        <f t="shared" si="22"/>
        <v>2</v>
      </c>
      <c r="BD15" s="280">
        <f t="shared" ref="BD15:BE15" si="65">SUM(BD17:BD19)</f>
        <v>1</v>
      </c>
      <c r="BE15" s="280">
        <f t="shared" si="65"/>
        <v>1</v>
      </c>
      <c r="BF15" s="280">
        <f t="shared" si="23"/>
        <v>0</v>
      </c>
      <c r="BG15" s="471">
        <f t="shared" si="24"/>
        <v>71.400000000000006</v>
      </c>
      <c r="BH15" s="471">
        <f t="shared" si="24"/>
        <v>100</v>
      </c>
      <c r="BI15" s="457">
        <f t="shared" si="25"/>
        <v>28.599999999999994</v>
      </c>
      <c r="BK15" s="437" t="s">
        <v>64</v>
      </c>
      <c r="BL15" s="400" t="s">
        <v>139</v>
      </c>
      <c r="BM15" s="403" t="s">
        <v>28</v>
      </c>
      <c r="BN15" s="471">
        <f>SUM(BN17:BN19)</f>
        <v>137.29999999999998</v>
      </c>
      <c r="BO15" s="471">
        <f>SUM(BO17:BO19)</f>
        <v>149.5</v>
      </c>
      <c r="BP15" s="457">
        <f t="shared" si="26"/>
        <v>12.200000000000017</v>
      </c>
      <c r="BQ15" s="471">
        <f t="shared" ref="BQ15:BR15" si="66">SUM(BQ17:BQ19)</f>
        <v>130.20000000000002</v>
      </c>
      <c r="BR15" s="471">
        <f t="shared" si="66"/>
        <v>141.49999999999997</v>
      </c>
      <c r="BS15" s="457">
        <f t="shared" si="27"/>
        <v>11.299999999999955</v>
      </c>
      <c r="BT15" s="471">
        <f t="shared" ref="BT15:BU15" si="67">SUM(BT17:BT19)</f>
        <v>7.1</v>
      </c>
      <c r="BU15" s="471">
        <f t="shared" si="67"/>
        <v>8</v>
      </c>
      <c r="BV15" s="457">
        <f t="shared" si="28"/>
        <v>0.90000000000000036</v>
      </c>
      <c r="BW15" s="471">
        <f t="shared" si="29"/>
        <v>5.2</v>
      </c>
      <c r="BX15" s="471">
        <f t="shared" si="29"/>
        <v>5.4</v>
      </c>
      <c r="BY15" s="457">
        <f t="shared" si="30"/>
        <v>0.20000000000000018</v>
      </c>
      <c r="BZ15" s="493"/>
      <c r="CA15" s="468">
        <f>SUM(CA17:CA19)</f>
        <v>784</v>
      </c>
      <c r="CB15" s="468">
        <f>SUM(CB17:CB19)</f>
        <v>1013</v>
      </c>
      <c r="CC15" s="280">
        <f t="shared" si="31"/>
        <v>229</v>
      </c>
      <c r="CD15" s="494">
        <f t="shared" ref="CD15:CE15" si="68">SUM(CD17:CD19)</f>
        <v>10</v>
      </c>
      <c r="CE15" s="494">
        <f t="shared" si="68"/>
        <v>16</v>
      </c>
      <c r="CF15" s="280">
        <f t="shared" si="32"/>
        <v>6</v>
      </c>
      <c r="CG15" s="471">
        <f t="shared" ref="CG15:CH15" si="69">SUM(CG17:CG19)</f>
        <v>0.9</v>
      </c>
      <c r="CH15" s="471">
        <f t="shared" si="69"/>
        <v>2.1</v>
      </c>
      <c r="CI15" s="457">
        <f t="shared" si="33"/>
        <v>1.2000000000000002</v>
      </c>
      <c r="CJ15" s="494">
        <f>SUM(CJ17:CJ19)</f>
        <v>516</v>
      </c>
      <c r="CK15" s="494">
        <f>SUM(CK17:CK19)</f>
        <v>672</v>
      </c>
      <c r="CL15" s="463">
        <f t="shared" si="34"/>
        <v>156</v>
      </c>
      <c r="CM15" s="471">
        <f t="shared" ref="CM15:CT15" si="70">SUM(CM17:CM19)</f>
        <v>14.3</v>
      </c>
      <c r="CN15" s="471">
        <f t="shared" si="70"/>
        <v>13</v>
      </c>
      <c r="CO15" s="457">
        <f t="shared" si="35"/>
        <v>-1.3000000000000007</v>
      </c>
      <c r="CP15" s="471">
        <f t="shared" si="70"/>
        <v>152.5</v>
      </c>
      <c r="CQ15" s="471">
        <f>SUM(CQ17:CQ19)</f>
        <v>164.59999999999997</v>
      </c>
      <c r="CR15" s="457">
        <f t="shared" si="36"/>
        <v>12.099999999999966</v>
      </c>
      <c r="CS15" s="471">
        <f t="shared" si="70"/>
        <v>43.7</v>
      </c>
      <c r="CT15" s="471">
        <f t="shared" si="70"/>
        <v>38</v>
      </c>
      <c r="CU15" s="457">
        <f t="shared" si="37"/>
        <v>-5.7000000000000028</v>
      </c>
      <c r="CV15" s="139"/>
      <c r="CW15" s="437" t="s">
        <v>64</v>
      </c>
      <c r="CX15" s="400" t="s">
        <v>139</v>
      </c>
      <c r="CY15" s="403" t="s">
        <v>28</v>
      </c>
      <c r="CZ15" s="494">
        <f t="shared" ref="CZ15:DA15" si="71">SUM(CZ17:CZ19)</f>
        <v>151</v>
      </c>
      <c r="DA15" s="494">
        <f t="shared" si="71"/>
        <v>178</v>
      </c>
      <c r="DB15" s="280">
        <f t="shared" si="38"/>
        <v>27</v>
      </c>
      <c r="DC15" s="494">
        <f t="shared" ref="DC15:DD15" si="72">SUM(DC17:DC19)</f>
        <v>138</v>
      </c>
      <c r="DD15" s="494">
        <f t="shared" si="72"/>
        <v>166</v>
      </c>
      <c r="DE15" s="280">
        <f t="shared" si="39"/>
        <v>28</v>
      </c>
      <c r="DF15" s="494">
        <f t="shared" ref="DF15:DG15" si="73">SUM(DF17:DF19)</f>
        <v>143</v>
      </c>
      <c r="DG15" s="494">
        <f t="shared" si="73"/>
        <v>169</v>
      </c>
      <c r="DH15" s="280">
        <f t="shared" si="40"/>
        <v>26</v>
      </c>
      <c r="DI15" s="494">
        <f t="shared" ref="DI15:DJ15" si="74">SUM(DI17:DI19)</f>
        <v>8</v>
      </c>
      <c r="DJ15" s="494">
        <f t="shared" si="74"/>
        <v>9</v>
      </c>
      <c r="DK15" s="280">
        <f t="shared" si="41"/>
        <v>1</v>
      </c>
      <c r="DL15" s="494">
        <f t="shared" ref="DL15:DM15" si="75">SUM(DL17:DL19)</f>
        <v>863</v>
      </c>
      <c r="DM15" s="494">
        <f t="shared" si="75"/>
        <v>1114</v>
      </c>
      <c r="DN15" s="280">
        <f t="shared" si="42"/>
        <v>251</v>
      </c>
      <c r="DO15" s="457">
        <f t="shared" si="43"/>
        <v>5.8</v>
      </c>
      <c r="DP15" s="457">
        <f t="shared" si="43"/>
        <v>7.3</v>
      </c>
      <c r="DQ15" s="457">
        <f t="shared" si="44"/>
        <v>1.5</v>
      </c>
      <c r="DS15" s="437" t="s">
        <v>64</v>
      </c>
      <c r="DT15" s="400" t="s">
        <v>139</v>
      </c>
      <c r="DU15" s="403" t="s">
        <v>28</v>
      </c>
      <c r="DV15" s="494">
        <f t="shared" ref="DV15:DW15" si="76">SUM(DV17:DV19)</f>
        <v>91</v>
      </c>
      <c r="DW15" s="494">
        <f t="shared" si="76"/>
        <v>93</v>
      </c>
      <c r="DX15" s="280">
        <f t="shared" si="45"/>
        <v>2</v>
      </c>
      <c r="DY15" s="494">
        <f t="shared" ref="DY15:DZ15" si="77">SUM(DY17:DY19)</f>
        <v>93</v>
      </c>
      <c r="DZ15" s="494">
        <f t="shared" si="77"/>
        <v>93</v>
      </c>
      <c r="EA15" s="280">
        <f t="shared" si="46"/>
        <v>0</v>
      </c>
      <c r="EB15" s="494">
        <f t="shared" ref="EB15:EG15" si="78">SUM(EB17:EB19)</f>
        <v>49</v>
      </c>
      <c r="EC15" s="494">
        <f t="shared" si="78"/>
        <v>49</v>
      </c>
      <c r="ED15" s="494">
        <f t="shared" si="78"/>
        <v>38</v>
      </c>
      <c r="EE15" s="494">
        <f t="shared" si="78"/>
        <v>38</v>
      </c>
      <c r="EF15" s="494">
        <f t="shared" si="78"/>
        <v>10</v>
      </c>
      <c r="EG15" s="494">
        <f t="shared" si="78"/>
        <v>10</v>
      </c>
      <c r="EH15" s="457">
        <f t="shared" si="47"/>
        <v>98</v>
      </c>
      <c r="EI15" s="457">
        <f t="shared" si="47"/>
        <v>98</v>
      </c>
      <c r="EJ15" s="457">
        <f t="shared" si="48"/>
        <v>0</v>
      </c>
      <c r="EK15" s="21"/>
      <c r="EL15" s="437" t="s">
        <v>127</v>
      </c>
      <c r="EM15" s="114" t="s">
        <v>569</v>
      </c>
      <c r="EN15" s="403" t="s">
        <v>27</v>
      </c>
      <c r="EO15" s="495">
        <f t="shared" si="53"/>
        <v>4922</v>
      </c>
      <c r="EP15" s="420">
        <v>2171</v>
      </c>
      <c r="EQ15" s="420">
        <v>2730</v>
      </c>
      <c r="ER15" s="420">
        <v>21</v>
      </c>
      <c r="ES15" s="420"/>
      <c r="ET15" s="420"/>
      <c r="EU15" s="496">
        <f>ROUND((EP15+EQ15)/EO15*100,1)</f>
        <v>99.6</v>
      </c>
      <c r="EV15" s="374">
        <v>4912</v>
      </c>
      <c r="EW15" s="420">
        <v>4047</v>
      </c>
      <c r="EX15" s="420"/>
      <c r="EY15" s="420"/>
      <c r="EZ15" s="420"/>
      <c r="FA15" s="420"/>
      <c r="FB15" s="420"/>
      <c r="FC15" s="420"/>
      <c r="FD15" s="420"/>
      <c r="FE15" s="420"/>
    </row>
    <row r="16" spans="1:166" s="40" customFormat="1" ht="12.75" customHeight="1" x14ac:dyDescent="0.2">
      <c r="A16" s="437"/>
      <c r="B16" s="401" t="s">
        <v>90</v>
      </c>
      <c r="C16" s="403" t="s">
        <v>29</v>
      </c>
      <c r="D16" s="51"/>
      <c r="E16" s="51"/>
      <c r="F16" s="142"/>
      <c r="G16" s="142"/>
      <c r="H16" s="44"/>
      <c r="I16" s="46"/>
      <c r="J16" s="46"/>
      <c r="K16" s="44"/>
      <c r="L16" s="28"/>
      <c r="M16" s="46"/>
      <c r="N16" s="44"/>
      <c r="O16" s="46"/>
      <c r="P16" s="46"/>
      <c r="Q16" s="44"/>
      <c r="R16" s="46"/>
      <c r="S16" s="46"/>
      <c r="T16" s="44"/>
      <c r="U16" s="28"/>
      <c r="V16" s="46"/>
      <c r="W16" s="28"/>
      <c r="X16" s="28"/>
      <c r="Y16" s="46"/>
      <c r="Z16" s="44"/>
      <c r="AA16" s="28"/>
      <c r="AB16" s="46"/>
      <c r="AC16" s="44"/>
      <c r="AD16" s="28"/>
      <c r="AE16" s="46"/>
      <c r="AF16" s="28"/>
      <c r="AG16" s="46"/>
      <c r="AI16" s="437"/>
      <c r="AJ16" s="401" t="s">
        <v>90</v>
      </c>
      <c r="AK16" s="403" t="s">
        <v>29</v>
      </c>
      <c r="AL16" s="48"/>
      <c r="AM16" s="48"/>
      <c r="AN16" s="451"/>
      <c r="AO16" s="47"/>
      <c r="AP16" s="47"/>
      <c r="AQ16" s="44"/>
      <c r="AR16" s="47"/>
      <c r="AS16" s="47"/>
      <c r="AT16" s="44"/>
      <c r="AU16" s="47"/>
      <c r="AV16" s="47"/>
      <c r="AW16" s="44"/>
      <c r="AX16" s="47"/>
      <c r="AY16" s="47"/>
      <c r="AZ16" s="44"/>
      <c r="BA16" s="47"/>
      <c r="BB16" s="47"/>
      <c r="BC16" s="44"/>
      <c r="BD16" s="47"/>
      <c r="BE16" s="47"/>
      <c r="BF16" s="44"/>
      <c r="BG16" s="297"/>
      <c r="BH16" s="156"/>
      <c r="BI16" s="127"/>
      <c r="BK16" s="437"/>
      <c r="BL16" s="401" t="s">
        <v>90</v>
      </c>
      <c r="BM16" s="403" t="s">
        <v>29</v>
      </c>
      <c r="BN16" s="156"/>
      <c r="BO16" s="156"/>
      <c r="BP16" s="497"/>
      <c r="BQ16" s="49"/>
      <c r="BR16" s="49"/>
      <c r="BS16" s="497"/>
      <c r="BT16" s="49"/>
      <c r="BU16" s="49"/>
      <c r="BV16" s="497"/>
      <c r="BW16" s="156"/>
      <c r="BX16" s="156"/>
      <c r="BY16" s="497"/>
      <c r="BZ16" s="368"/>
      <c r="CA16" s="47"/>
      <c r="CB16" s="47"/>
      <c r="CC16" s="44"/>
      <c r="CD16" s="47"/>
      <c r="CE16" s="47"/>
      <c r="CF16" s="44"/>
      <c r="CG16" s="49"/>
      <c r="CH16" s="49"/>
      <c r="CI16" s="127"/>
      <c r="CJ16" s="143"/>
      <c r="CK16" s="370"/>
      <c r="CL16" s="45"/>
      <c r="CM16" s="156"/>
      <c r="CN16" s="156"/>
      <c r="CO16" s="127"/>
      <c r="CP16" s="295"/>
      <c r="CQ16" s="49"/>
      <c r="CR16" s="127"/>
      <c r="CS16" s="49"/>
      <c r="CT16" s="49"/>
      <c r="CU16" s="127"/>
      <c r="CV16" s="140"/>
      <c r="CW16" s="437"/>
      <c r="CX16" s="401" t="s">
        <v>90</v>
      </c>
      <c r="CY16" s="403" t="s">
        <v>29</v>
      </c>
      <c r="CZ16" s="65"/>
      <c r="DA16" s="47"/>
      <c r="DB16" s="44"/>
      <c r="DC16" s="45"/>
      <c r="DD16" s="372"/>
      <c r="DE16" s="44"/>
      <c r="DF16" s="44"/>
      <c r="DG16" s="142"/>
      <c r="DH16" s="44"/>
      <c r="DI16" s="44"/>
      <c r="DJ16" s="142"/>
      <c r="DK16" s="44"/>
      <c r="DL16" s="28"/>
      <c r="DM16" s="46"/>
      <c r="DN16" s="44"/>
      <c r="DO16" s="127"/>
      <c r="DP16" s="497"/>
      <c r="DQ16" s="127"/>
      <c r="DS16" s="437"/>
      <c r="DT16" s="401" t="s">
        <v>90</v>
      </c>
      <c r="DU16" s="403" t="s">
        <v>29</v>
      </c>
      <c r="DV16" s="28"/>
      <c r="DW16" s="46"/>
      <c r="DX16" s="44"/>
      <c r="DY16" s="28"/>
      <c r="DZ16" s="46"/>
      <c r="EA16" s="44"/>
      <c r="EB16" s="28"/>
      <c r="EC16" s="46"/>
      <c r="ED16" s="28"/>
      <c r="EE16" s="46"/>
      <c r="EF16" s="28"/>
      <c r="EG16" s="46"/>
      <c r="EH16" s="127"/>
      <c r="EI16" s="127"/>
      <c r="EJ16" s="127"/>
      <c r="EK16" s="50"/>
      <c r="EL16" s="616" t="s">
        <v>128</v>
      </c>
      <c r="EM16" s="618" t="s">
        <v>568</v>
      </c>
      <c r="EN16" s="620" t="s">
        <v>28</v>
      </c>
      <c r="EO16" s="621">
        <f t="shared" si="53"/>
        <v>3579</v>
      </c>
      <c r="EP16" s="623">
        <v>1788</v>
      </c>
      <c r="EQ16" s="623">
        <v>1791</v>
      </c>
      <c r="ER16" s="623"/>
      <c r="ES16" s="623"/>
      <c r="ET16" s="623"/>
      <c r="EU16" s="638">
        <f t="shared" ref="EU16" si="79">ROUND((EP16+EQ16)/EO16*100,1)</f>
        <v>100</v>
      </c>
      <c r="EV16" s="640">
        <v>3576</v>
      </c>
      <c r="EW16" s="623">
        <v>2593</v>
      </c>
      <c r="EX16" s="623"/>
      <c r="EY16" s="623">
        <v>684</v>
      </c>
      <c r="EZ16" s="623"/>
      <c r="FA16" s="623"/>
      <c r="FB16" s="623"/>
      <c r="FC16" s="623"/>
      <c r="FD16" s="623"/>
      <c r="FE16" s="623">
        <v>157</v>
      </c>
    </row>
    <row r="17" spans="1:161" s="20" customFormat="1" ht="20.25" customHeight="1" x14ac:dyDescent="0.2">
      <c r="A17" s="437" t="s">
        <v>60</v>
      </c>
      <c r="B17" s="399" t="s">
        <v>188</v>
      </c>
      <c r="C17" s="403" t="s">
        <v>30</v>
      </c>
      <c r="D17" s="131" t="s">
        <v>121</v>
      </c>
      <c r="E17" s="131" t="s">
        <v>121</v>
      </c>
      <c r="F17" s="44">
        <f t="shared" ref="F17:G23" si="80">I17+L17</f>
        <v>14801</v>
      </c>
      <c r="G17" s="44">
        <f t="shared" si="80"/>
        <v>15073</v>
      </c>
      <c r="H17" s="44">
        <f t="shared" si="10"/>
        <v>272</v>
      </c>
      <c r="I17" s="67">
        <v>13407</v>
      </c>
      <c r="J17" s="67">
        <v>13686</v>
      </c>
      <c r="K17" s="44">
        <f t="shared" si="11"/>
        <v>279</v>
      </c>
      <c r="L17" s="67">
        <v>1394</v>
      </c>
      <c r="M17" s="67">
        <v>1387</v>
      </c>
      <c r="N17" s="44">
        <f t="shared" si="12"/>
        <v>-7</v>
      </c>
      <c r="O17" s="67">
        <v>1535</v>
      </c>
      <c r="P17" s="67">
        <v>1480</v>
      </c>
      <c r="Q17" s="44">
        <f t="shared" si="13"/>
        <v>-55</v>
      </c>
      <c r="R17" s="28">
        <v>61</v>
      </c>
      <c r="S17" s="67">
        <v>61</v>
      </c>
      <c r="T17" s="44">
        <f t="shared" si="14"/>
        <v>0</v>
      </c>
      <c r="U17" s="67">
        <v>13324</v>
      </c>
      <c r="V17" s="67">
        <v>13686</v>
      </c>
      <c r="W17" s="44">
        <f t="shared" si="50"/>
        <v>362</v>
      </c>
      <c r="X17" s="67">
        <v>12204</v>
      </c>
      <c r="Y17" s="67">
        <v>12786</v>
      </c>
      <c r="Z17" s="44">
        <f t="shared" si="15"/>
        <v>582</v>
      </c>
      <c r="AA17" s="67">
        <v>11272</v>
      </c>
      <c r="AB17" s="67">
        <v>12844</v>
      </c>
      <c r="AC17" s="44">
        <f t="shared" si="16"/>
        <v>1572</v>
      </c>
      <c r="AD17" s="28">
        <v>1</v>
      </c>
      <c r="AE17" s="28">
        <v>1</v>
      </c>
      <c r="AF17" s="28">
        <v>1</v>
      </c>
      <c r="AG17" s="28">
        <v>1</v>
      </c>
      <c r="AH17" s="22"/>
      <c r="AI17" s="437" t="s">
        <v>60</v>
      </c>
      <c r="AJ17" s="399" t="s">
        <v>188</v>
      </c>
      <c r="AK17" s="403" t="s">
        <v>30</v>
      </c>
      <c r="AL17" s="264">
        <v>0.5</v>
      </c>
      <c r="AM17" s="264">
        <v>0.5</v>
      </c>
      <c r="AN17" s="451">
        <f t="shared" si="17"/>
        <v>0</v>
      </c>
      <c r="AO17" s="28">
        <v>5050</v>
      </c>
      <c r="AP17" s="28">
        <v>5050</v>
      </c>
      <c r="AQ17" s="44">
        <f t="shared" si="18"/>
        <v>0</v>
      </c>
      <c r="AR17" s="28">
        <v>1855</v>
      </c>
      <c r="AS17" s="28">
        <v>1855</v>
      </c>
      <c r="AT17" s="44">
        <f t="shared" si="19"/>
        <v>0</v>
      </c>
      <c r="AU17" s="67">
        <v>679</v>
      </c>
      <c r="AV17" s="67">
        <v>679</v>
      </c>
      <c r="AW17" s="44">
        <f t="shared" si="20"/>
        <v>0</v>
      </c>
      <c r="AX17" s="28">
        <v>5</v>
      </c>
      <c r="AY17" s="28">
        <v>5</v>
      </c>
      <c r="AZ17" s="44">
        <f t="shared" si="21"/>
        <v>0</v>
      </c>
      <c r="BA17" s="28">
        <v>4</v>
      </c>
      <c r="BB17" s="67">
        <v>4</v>
      </c>
      <c r="BC17" s="44">
        <f t="shared" si="22"/>
        <v>0</v>
      </c>
      <c r="BD17" s="28">
        <v>1</v>
      </c>
      <c r="BE17" s="28">
        <v>1</v>
      </c>
      <c r="BF17" s="44">
        <f t="shared" si="23"/>
        <v>0</v>
      </c>
      <c r="BG17" s="297">
        <f t="shared" si="24"/>
        <v>100</v>
      </c>
      <c r="BH17" s="297">
        <f t="shared" si="24"/>
        <v>100</v>
      </c>
      <c r="BI17" s="127">
        <f t="shared" si="25"/>
        <v>0</v>
      </c>
      <c r="BJ17" s="22"/>
      <c r="BK17" s="437" t="s">
        <v>60</v>
      </c>
      <c r="BL17" s="399" t="s">
        <v>188</v>
      </c>
      <c r="BM17" s="403" t="s">
        <v>30</v>
      </c>
      <c r="BN17" s="297">
        <f t="shared" ref="BN17:BO23" si="81">BQ17+BT17</f>
        <v>132.19999999999999</v>
      </c>
      <c r="BO17" s="127">
        <f t="shared" si="81"/>
        <v>143.1</v>
      </c>
      <c r="BP17" s="127">
        <f t="shared" si="26"/>
        <v>10.900000000000006</v>
      </c>
      <c r="BQ17" s="81">
        <v>126.1</v>
      </c>
      <c r="BR17" s="81">
        <v>136.19999999999999</v>
      </c>
      <c r="BS17" s="127">
        <f t="shared" si="27"/>
        <v>10.099999999999994</v>
      </c>
      <c r="BT17" s="81">
        <v>6.1</v>
      </c>
      <c r="BU17" s="81">
        <v>6.9</v>
      </c>
      <c r="BV17" s="127">
        <f t="shared" si="28"/>
        <v>0.80000000000000071</v>
      </c>
      <c r="BW17" s="297">
        <f t="shared" si="29"/>
        <v>4.5999999999999996</v>
      </c>
      <c r="BX17" s="297">
        <f t="shared" si="29"/>
        <v>4.8</v>
      </c>
      <c r="BY17" s="127">
        <f t="shared" si="30"/>
        <v>0.20000000000000018</v>
      </c>
      <c r="BZ17" s="498">
        <v>16</v>
      </c>
      <c r="CA17" s="67">
        <v>654</v>
      </c>
      <c r="CB17" s="67">
        <v>879</v>
      </c>
      <c r="CC17" s="44">
        <f t="shared" si="31"/>
        <v>225</v>
      </c>
      <c r="CD17" s="67">
        <v>10</v>
      </c>
      <c r="CE17" s="67">
        <v>12</v>
      </c>
      <c r="CF17" s="44">
        <f t="shared" si="32"/>
        <v>2</v>
      </c>
      <c r="CG17" s="218">
        <v>0.9</v>
      </c>
      <c r="CH17" s="218">
        <v>1.7</v>
      </c>
      <c r="CI17" s="127">
        <f t="shared" si="33"/>
        <v>0.79999999999999993</v>
      </c>
      <c r="CJ17" s="67">
        <v>431</v>
      </c>
      <c r="CK17" s="67">
        <v>609</v>
      </c>
      <c r="CL17" s="45">
        <f t="shared" si="34"/>
        <v>178</v>
      </c>
      <c r="CM17" s="81">
        <v>12.3</v>
      </c>
      <c r="CN17" s="81">
        <v>12.1</v>
      </c>
      <c r="CO17" s="127">
        <f t="shared" si="35"/>
        <v>-0.20000000000000107</v>
      </c>
      <c r="CP17" s="295">
        <f>BN17+CG17+CM17</f>
        <v>145.4</v>
      </c>
      <c r="CQ17" s="295">
        <f>BO17+CH17+CN17</f>
        <v>156.89999999999998</v>
      </c>
      <c r="CR17" s="127">
        <f t="shared" si="36"/>
        <v>11.499999999999972</v>
      </c>
      <c r="CS17" s="81">
        <v>35.6</v>
      </c>
      <c r="CT17" s="81">
        <v>32.5</v>
      </c>
      <c r="CU17" s="127">
        <f t="shared" si="37"/>
        <v>-3.1000000000000014</v>
      </c>
      <c r="CV17" s="140"/>
      <c r="CW17" s="437" t="s">
        <v>60</v>
      </c>
      <c r="CX17" s="399" t="s">
        <v>188</v>
      </c>
      <c r="CY17" s="403" t="s">
        <v>30</v>
      </c>
      <c r="CZ17" s="28">
        <v>115</v>
      </c>
      <c r="DA17" s="28">
        <v>136</v>
      </c>
      <c r="DB17" s="44">
        <f t="shared" si="38"/>
        <v>21</v>
      </c>
      <c r="DC17" s="67">
        <v>106</v>
      </c>
      <c r="DD17" s="67">
        <v>125</v>
      </c>
      <c r="DE17" s="44">
        <f t="shared" si="39"/>
        <v>19</v>
      </c>
      <c r="DF17" s="44">
        <v>113</v>
      </c>
      <c r="DG17" s="44">
        <v>134</v>
      </c>
      <c r="DH17" s="44">
        <f t="shared" si="40"/>
        <v>21</v>
      </c>
      <c r="DI17" s="67">
        <v>2</v>
      </c>
      <c r="DJ17" s="67">
        <v>2</v>
      </c>
      <c r="DK17" s="44">
        <f t="shared" si="41"/>
        <v>0</v>
      </c>
      <c r="DL17" s="67">
        <v>552</v>
      </c>
      <c r="DM17" s="67">
        <v>807</v>
      </c>
      <c r="DN17" s="44">
        <f t="shared" si="42"/>
        <v>255</v>
      </c>
      <c r="DO17" s="127">
        <f t="shared" si="43"/>
        <v>4.0999999999999996</v>
      </c>
      <c r="DP17" s="127">
        <f t="shared" si="43"/>
        <v>5.9</v>
      </c>
      <c r="DQ17" s="127">
        <f t="shared" si="44"/>
        <v>1.8000000000000007</v>
      </c>
      <c r="DR17" s="22"/>
      <c r="DS17" s="437" t="s">
        <v>60</v>
      </c>
      <c r="DT17" s="399" t="s">
        <v>188</v>
      </c>
      <c r="DU17" s="403" t="s">
        <v>30</v>
      </c>
      <c r="DV17" s="67">
        <v>85</v>
      </c>
      <c r="DW17" s="67">
        <v>87</v>
      </c>
      <c r="DX17" s="44">
        <f t="shared" si="45"/>
        <v>2</v>
      </c>
      <c r="DY17" s="67">
        <v>83</v>
      </c>
      <c r="DZ17" s="67">
        <v>83</v>
      </c>
      <c r="EA17" s="44">
        <f t="shared" si="46"/>
        <v>0</v>
      </c>
      <c r="EB17" s="67">
        <v>44</v>
      </c>
      <c r="EC17" s="67">
        <v>44</v>
      </c>
      <c r="ED17" s="67">
        <v>34</v>
      </c>
      <c r="EE17" s="67">
        <v>34</v>
      </c>
      <c r="EF17" s="67">
        <v>10</v>
      </c>
      <c r="EG17" s="67">
        <v>10</v>
      </c>
      <c r="EH17" s="127">
        <f t="shared" si="47"/>
        <v>100</v>
      </c>
      <c r="EI17" s="127">
        <f t="shared" si="47"/>
        <v>100</v>
      </c>
      <c r="EJ17" s="127">
        <f t="shared" si="48"/>
        <v>0</v>
      </c>
      <c r="EK17" s="21"/>
      <c r="EL17" s="617"/>
      <c r="EM17" s="619"/>
      <c r="EN17" s="620"/>
      <c r="EO17" s="622"/>
      <c r="EP17" s="624"/>
      <c r="EQ17" s="624"/>
      <c r="ER17" s="624"/>
      <c r="ES17" s="624"/>
      <c r="ET17" s="624"/>
      <c r="EU17" s="639"/>
      <c r="EV17" s="641"/>
      <c r="EW17" s="624"/>
      <c r="EX17" s="624"/>
      <c r="EY17" s="624"/>
      <c r="EZ17" s="624"/>
      <c r="FA17" s="624"/>
      <c r="FB17" s="624"/>
      <c r="FC17" s="624"/>
      <c r="FD17" s="624"/>
      <c r="FE17" s="624"/>
    </row>
    <row r="18" spans="1:161" s="40" customFormat="1" ht="38.25" customHeight="1" x14ac:dyDescent="0.2">
      <c r="A18" s="437" t="s">
        <v>61</v>
      </c>
      <c r="B18" s="401" t="s">
        <v>58</v>
      </c>
      <c r="C18" s="403" t="s">
        <v>31</v>
      </c>
      <c r="D18" s="131" t="s">
        <v>84</v>
      </c>
      <c r="E18" s="51" t="s">
        <v>84</v>
      </c>
      <c r="F18" s="44">
        <f t="shared" si="80"/>
        <v>1246</v>
      </c>
      <c r="G18" s="142">
        <f t="shared" si="80"/>
        <v>1246</v>
      </c>
      <c r="H18" s="44">
        <f t="shared" si="10"/>
        <v>0</v>
      </c>
      <c r="I18" s="219">
        <v>962</v>
      </c>
      <c r="J18" s="219">
        <v>962</v>
      </c>
      <c r="K18" s="44">
        <f t="shared" si="11"/>
        <v>0</v>
      </c>
      <c r="L18" s="219">
        <v>284</v>
      </c>
      <c r="M18" s="219">
        <v>284</v>
      </c>
      <c r="N18" s="44">
        <f t="shared" si="12"/>
        <v>0</v>
      </c>
      <c r="O18" s="219">
        <v>1</v>
      </c>
      <c r="P18" s="219">
        <v>1</v>
      </c>
      <c r="Q18" s="44">
        <f t="shared" si="13"/>
        <v>0</v>
      </c>
      <c r="R18" s="28"/>
      <c r="S18" s="46"/>
      <c r="T18" s="44">
        <f t="shared" si="14"/>
        <v>0</v>
      </c>
      <c r="U18" s="219"/>
      <c r="V18" s="219"/>
      <c r="W18" s="44">
        <f t="shared" si="50"/>
        <v>0</v>
      </c>
      <c r="X18" s="219"/>
      <c r="Y18" s="219"/>
      <c r="Z18" s="44">
        <f t="shared" si="15"/>
        <v>0</v>
      </c>
      <c r="AA18" s="6">
        <v>962</v>
      </c>
      <c r="AB18" s="6">
        <v>962</v>
      </c>
      <c r="AC18" s="44">
        <f t="shared" si="16"/>
        <v>0</v>
      </c>
      <c r="AD18" s="28">
        <v>1</v>
      </c>
      <c r="AE18" s="46">
        <v>1</v>
      </c>
      <c r="AF18" s="46">
        <v>1</v>
      </c>
      <c r="AG18" s="46">
        <v>1</v>
      </c>
      <c r="AH18" s="50"/>
      <c r="AI18" s="437" t="s">
        <v>61</v>
      </c>
      <c r="AJ18" s="401" t="s">
        <v>58</v>
      </c>
      <c r="AK18" s="403" t="s">
        <v>31</v>
      </c>
      <c r="AL18" s="54"/>
      <c r="AM18" s="54"/>
      <c r="AN18" s="451">
        <f t="shared" si="17"/>
        <v>0</v>
      </c>
      <c r="AO18" s="53">
        <v>176</v>
      </c>
      <c r="AP18" s="53">
        <v>176</v>
      </c>
      <c r="AQ18" s="44">
        <f t="shared" si="18"/>
        <v>0</v>
      </c>
      <c r="AR18" s="53">
        <v>130</v>
      </c>
      <c r="AS18" s="53">
        <v>130</v>
      </c>
      <c r="AT18" s="44">
        <f t="shared" si="19"/>
        <v>0</v>
      </c>
      <c r="AU18" s="220">
        <v>10</v>
      </c>
      <c r="AV18" s="220">
        <v>10</v>
      </c>
      <c r="AW18" s="44">
        <f t="shared" si="20"/>
        <v>0</v>
      </c>
      <c r="AX18" s="53">
        <v>1</v>
      </c>
      <c r="AY18" s="53">
        <v>1</v>
      </c>
      <c r="AZ18" s="44">
        <f t="shared" si="21"/>
        <v>0</v>
      </c>
      <c r="BA18" s="53"/>
      <c r="BB18" s="220">
        <v>1</v>
      </c>
      <c r="BC18" s="44">
        <f t="shared" si="22"/>
        <v>1</v>
      </c>
      <c r="BD18" s="53"/>
      <c r="BE18" s="53"/>
      <c r="BF18" s="44">
        <f t="shared" si="23"/>
        <v>0</v>
      </c>
      <c r="BG18" s="297">
        <f t="shared" si="24"/>
        <v>0</v>
      </c>
      <c r="BH18" s="156">
        <f t="shared" si="24"/>
        <v>100</v>
      </c>
      <c r="BI18" s="127">
        <f t="shared" si="25"/>
        <v>100</v>
      </c>
      <c r="BK18" s="437" t="s">
        <v>61</v>
      </c>
      <c r="BL18" s="401" t="s">
        <v>58</v>
      </c>
      <c r="BM18" s="403" t="s">
        <v>31</v>
      </c>
      <c r="BN18" s="297">
        <f t="shared" si="81"/>
        <v>2.6999999999999997</v>
      </c>
      <c r="BO18" s="497">
        <f t="shared" si="81"/>
        <v>3.3000000000000003</v>
      </c>
      <c r="BP18" s="497">
        <f t="shared" si="26"/>
        <v>0.60000000000000053</v>
      </c>
      <c r="BQ18" s="223">
        <v>2.2999999999999998</v>
      </c>
      <c r="BR18" s="223">
        <v>2.7</v>
      </c>
      <c r="BS18" s="497">
        <f t="shared" si="27"/>
        <v>0.40000000000000036</v>
      </c>
      <c r="BT18" s="223">
        <v>0.4</v>
      </c>
      <c r="BU18" s="223">
        <v>0.6</v>
      </c>
      <c r="BV18" s="497">
        <f t="shared" si="28"/>
        <v>0.19999999999999996</v>
      </c>
      <c r="BW18" s="156">
        <f t="shared" si="29"/>
        <v>14.8</v>
      </c>
      <c r="BX18" s="156">
        <f t="shared" si="29"/>
        <v>18.2</v>
      </c>
      <c r="BY18" s="497">
        <f t="shared" si="30"/>
        <v>3.3999999999999986</v>
      </c>
      <c r="BZ18" s="499">
        <v>11</v>
      </c>
      <c r="CA18" s="107">
        <v>62</v>
      </c>
      <c r="CB18" s="107">
        <v>71</v>
      </c>
      <c r="CC18" s="44">
        <f t="shared" si="31"/>
        <v>9</v>
      </c>
      <c r="CD18" s="107"/>
      <c r="CE18" s="107">
        <v>2</v>
      </c>
      <c r="CF18" s="44">
        <f t="shared" si="32"/>
        <v>2</v>
      </c>
      <c r="CG18" s="224"/>
      <c r="CH18" s="224">
        <v>0.3</v>
      </c>
      <c r="CI18" s="127">
        <f t="shared" si="33"/>
        <v>0.3</v>
      </c>
      <c r="CJ18" s="107">
        <v>50</v>
      </c>
      <c r="CK18" s="107">
        <v>30</v>
      </c>
      <c r="CL18" s="45">
        <f t="shared" si="34"/>
        <v>-20</v>
      </c>
      <c r="CM18" s="274">
        <v>1.5</v>
      </c>
      <c r="CN18" s="274">
        <v>0.6</v>
      </c>
      <c r="CO18" s="127">
        <f t="shared" si="35"/>
        <v>-0.9</v>
      </c>
      <c r="CP18" s="295">
        <f>BN18+CG18+CM18</f>
        <v>4.1999999999999993</v>
      </c>
      <c r="CQ18" s="49">
        <f t="shared" ref="CQ18:CQ22" si="82">BO18+CH18+CN18</f>
        <v>4.2</v>
      </c>
      <c r="CR18" s="127">
        <f t="shared" si="36"/>
        <v>0</v>
      </c>
      <c r="CS18" s="227">
        <v>2</v>
      </c>
      <c r="CT18" s="227">
        <v>2.9</v>
      </c>
      <c r="CU18" s="127">
        <f t="shared" si="37"/>
        <v>0.89999999999999991</v>
      </c>
      <c r="CV18" s="140"/>
      <c r="CW18" s="437" t="s">
        <v>61</v>
      </c>
      <c r="CX18" s="401" t="s">
        <v>58</v>
      </c>
      <c r="CY18" s="403" t="s">
        <v>31</v>
      </c>
      <c r="CZ18" s="53">
        <v>15</v>
      </c>
      <c r="DA18" s="53">
        <v>21</v>
      </c>
      <c r="DB18" s="44">
        <f t="shared" si="38"/>
        <v>6</v>
      </c>
      <c r="DC18" s="6">
        <v>11</v>
      </c>
      <c r="DD18" s="6">
        <v>20</v>
      </c>
      <c r="DE18" s="44">
        <f t="shared" si="39"/>
        <v>9</v>
      </c>
      <c r="DF18" s="142">
        <v>13</v>
      </c>
      <c r="DG18" s="142">
        <v>18</v>
      </c>
      <c r="DH18" s="44">
        <f t="shared" si="40"/>
        <v>5</v>
      </c>
      <c r="DI18" s="6">
        <v>2</v>
      </c>
      <c r="DJ18" s="6">
        <v>3</v>
      </c>
      <c r="DK18" s="44">
        <f t="shared" si="41"/>
        <v>1</v>
      </c>
      <c r="DL18" s="219">
        <v>184</v>
      </c>
      <c r="DM18" s="219">
        <v>163</v>
      </c>
      <c r="DN18" s="44">
        <f t="shared" si="42"/>
        <v>-21</v>
      </c>
      <c r="DO18" s="127">
        <f t="shared" si="43"/>
        <v>19.100000000000001</v>
      </c>
      <c r="DP18" s="497">
        <f t="shared" si="43"/>
        <v>16.899999999999999</v>
      </c>
      <c r="DQ18" s="127">
        <f t="shared" si="44"/>
        <v>-2.2000000000000028</v>
      </c>
      <c r="DS18" s="437" t="s">
        <v>61</v>
      </c>
      <c r="DT18" s="401" t="s">
        <v>58</v>
      </c>
      <c r="DU18" s="403" t="s">
        <v>31</v>
      </c>
      <c r="DV18" s="67">
        <v>3</v>
      </c>
      <c r="DW18" s="6">
        <v>3</v>
      </c>
      <c r="DX18" s="44">
        <f t="shared" si="45"/>
        <v>0</v>
      </c>
      <c r="DY18" s="67">
        <v>5</v>
      </c>
      <c r="DZ18" s="6">
        <v>5</v>
      </c>
      <c r="EA18" s="44">
        <f t="shared" si="46"/>
        <v>0</v>
      </c>
      <c r="EB18" s="67">
        <v>2</v>
      </c>
      <c r="EC18" s="6">
        <v>2</v>
      </c>
      <c r="ED18" s="67">
        <v>2</v>
      </c>
      <c r="EE18" s="6">
        <v>2</v>
      </c>
      <c r="EF18" s="67"/>
      <c r="EG18" s="6"/>
      <c r="EH18" s="127">
        <f t="shared" si="47"/>
        <v>100</v>
      </c>
      <c r="EI18" s="127">
        <f t="shared" si="47"/>
        <v>100</v>
      </c>
      <c r="EJ18" s="127">
        <f t="shared" si="48"/>
        <v>0</v>
      </c>
      <c r="EK18" s="50"/>
      <c r="EL18" s="439" t="s">
        <v>129</v>
      </c>
      <c r="EM18" s="114" t="s">
        <v>565</v>
      </c>
      <c r="EN18" s="403" t="s">
        <v>29</v>
      </c>
      <c r="EO18" s="503">
        <f>EP18+EQ18+ER18</f>
        <v>69990</v>
      </c>
      <c r="EP18" s="421">
        <v>54796</v>
      </c>
      <c r="EQ18" s="436"/>
      <c r="ER18" s="436">
        <v>15194</v>
      </c>
      <c r="ES18" s="436"/>
      <c r="ET18" s="422"/>
      <c r="EU18" s="501">
        <f>ROUND((EP18+EQ18)/EO18*100,1)</f>
        <v>78.3</v>
      </c>
      <c r="EV18" s="418">
        <v>71655</v>
      </c>
      <c r="EW18" s="421">
        <v>28765</v>
      </c>
      <c r="EX18" s="436"/>
      <c r="EY18" s="436">
        <v>1202</v>
      </c>
      <c r="EZ18" s="436"/>
      <c r="FA18" s="436"/>
      <c r="FB18" s="436">
        <v>514</v>
      </c>
      <c r="FC18" s="436"/>
      <c r="FD18" s="436">
        <v>229</v>
      </c>
      <c r="FE18" s="436">
        <v>1075</v>
      </c>
    </row>
    <row r="19" spans="1:161" s="40" customFormat="1" ht="27" customHeight="1" x14ac:dyDescent="0.2">
      <c r="A19" s="437" t="s">
        <v>62</v>
      </c>
      <c r="B19" s="401" t="s">
        <v>59</v>
      </c>
      <c r="C19" s="403" t="s">
        <v>32</v>
      </c>
      <c r="D19" s="51" t="s">
        <v>84</v>
      </c>
      <c r="E19" s="51" t="s">
        <v>84</v>
      </c>
      <c r="F19" s="44">
        <f t="shared" si="80"/>
        <v>716</v>
      </c>
      <c r="G19" s="142">
        <f t="shared" si="80"/>
        <v>716</v>
      </c>
      <c r="H19" s="44">
        <f t="shared" si="10"/>
        <v>0</v>
      </c>
      <c r="I19" s="6">
        <v>592</v>
      </c>
      <c r="J19" s="6">
        <v>592</v>
      </c>
      <c r="K19" s="44">
        <f t="shared" si="11"/>
        <v>0</v>
      </c>
      <c r="L19" s="6">
        <v>124</v>
      </c>
      <c r="M19" s="6">
        <v>124</v>
      </c>
      <c r="N19" s="44">
        <f t="shared" si="12"/>
        <v>0</v>
      </c>
      <c r="O19" s="6">
        <v>370</v>
      </c>
      <c r="P19" s="6">
        <v>370</v>
      </c>
      <c r="Q19" s="44">
        <f t="shared" si="13"/>
        <v>0</v>
      </c>
      <c r="R19" s="46"/>
      <c r="S19" s="46"/>
      <c r="T19" s="44">
        <f t="shared" si="14"/>
        <v>0</v>
      </c>
      <c r="U19" s="6"/>
      <c r="V19" s="6"/>
      <c r="W19" s="44">
        <f t="shared" si="50"/>
        <v>0</v>
      </c>
      <c r="X19" s="6"/>
      <c r="Y19" s="6"/>
      <c r="Z19" s="44">
        <f t="shared" si="15"/>
        <v>0</v>
      </c>
      <c r="AA19" s="6">
        <v>576</v>
      </c>
      <c r="AB19" s="6">
        <v>592</v>
      </c>
      <c r="AC19" s="44">
        <f t="shared" si="16"/>
        <v>16</v>
      </c>
      <c r="AD19" s="28">
        <v>1</v>
      </c>
      <c r="AE19" s="46">
        <v>1</v>
      </c>
      <c r="AF19" s="46"/>
      <c r="AG19" s="46"/>
      <c r="AH19" s="50"/>
      <c r="AI19" s="437" t="s">
        <v>62</v>
      </c>
      <c r="AJ19" s="401" t="s">
        <v>59</v>
      </c>
      <c r="AK19" s="403" t="s">
        <v>32</v>
      </c>
      <c r="AL19" s="52"/>
      <c r="AM19" s="52"/>
      <c r="AN19" s="451">
        <f t="shared" si="17"/>
        <v>0</v>
      </c>
      <c r="AO19" s="46">
        <v>196</v>
      </c>
      <c r="AP19" s="46">
        <v>196</v>
      </c>
      <c r="AQ19" s="44">
        <f t="shared" si="18"/>
        <v>0</v>
      </c>
      <c r="AR19" s="46">
        <v>85</v>
      </c>
      <c r="AS19" s="46">
        <v>85</v>
      </c>
      <c r="AT19" s="44">
        <f t="shared" si="19"/>
        <v>0</v>
      </c>
      <c r="AU19" s="67">
        <v>26</v>
      </c>
      <c r="AV19" s="67">
        <v>26</v>
      </c>
      <c r="AW19" s="44">
        <f t="shared" si="20"/>
        <v>0</v>
      </c>
      <c r="AX19" s="46">
        <v>1</v>
      </c>
      <c r="AY19" s="46">
        <v>1</v>
      </c>
      <c r="AZ19" s="44">
        <f>AY19-AX19</f>
        <v>0</v>
      </c>
      <c r="BA19" s="46"/>
      <c r="BB19" s="67">
        <v>1</v>
      </c>
      <c r="BC19" s="44">
        <f t="shared" si="22"/>
        <v>1</v>
      </c>
      <c r="BD19" s="46"/>
      <c r="BE19" s="46"/>
      <c r="BF19" s="44">
        <f t="shared" si="23"/>
        <v>0</v>
      </c>
      <c r="BG19" s="297">
        <f t="shared" si="24"/>
        <v>0</v>
      </c>
      <c r="BH19" s="156">
        <f t="shared" si="24"/>
        <v>100</v>
      </c>
      <c r="BI19" s="127">
        <f t="shared" si="25"/>
        <v>100</v>
      </c>
      <c r="BK19" s="437" t="s">
        <v>62</v>
      </c>
      <c r="BL19" s="401" t="s">
        <v>59</v>
      </c>
      <c r="BM19" s="403" t="s">
        <v>32</v>
      </c>
      <c r="BN19" s="297">
        <f t="shared" si="81"/>
        <v>2.4</v>
      </c>
      <c r="BO19" s="497">
        <f t="shared" si="81"/>
        <v>3.1</v>
      </c>
      <c r="BP19" s="497">
        <f t="shared" si="26"/>
        <v>0.70000000000000018</v>
      </c>
      <c r="BQ19" s="12">
        <v>1.8</v>
      </c>
      <c r="BR19" s="12">
        <v>2.6</v>
      </c>
      <c r="BS19" s="497">
        <f t="shared" si="27"/>
        <v>0.8</v>
      </c>
      <c r="BT19" s="12">
        <v>0.6</v>
      </c>
      <c r="BU19" s="12">
        <v>0.5</v>
      </c>
      <c r="BV19" s="497">
        <f t="shared" si="28"/>
        <v>-9.9999999999999978E-2</v>
      </c>
      <c r="BW19" s="156">
        <f t="shared" si="29"/>
        <v>25</v>
      </c>
      <c r="BX19" s="156">
        <f t="shared" si="29"/>
        <v>16.100000000000001</v>
      </c>
      <c r="BY19" s="497">
        <f t="shared" si="30"/>
        <v>-8.8999999999999986</v>
      </c>
      <c r="BZ19" s="502">
        <v>12</v>
      </c>
      <c r="CA19" s="67">
        <v>68</v>
      </c>
      <c r="CB19" s="67">
        <v>63</v>
      </c>
      <c r="CC19" s="44">
        <f t="shared" si="31"/>
        <v>-5</v>
      </c>
      <c r="CD19" s="67"/>
      <c r="CE19" s="67">
        <v>2</v>
      </c>
      <c r="CF19" s="44">
        <f t="shared" si="32"/>
        <v>2</v>
      </c>
      <c r="CG19" s="225"/>
      <c r="CH19" s="225">
        <v>0.1</v>
      </c>
      <c r="CI19" s="127">
        <f t="shared" si="33"/>
        <v>0.1</v>
      </c>
      <c r="CJ19" s="67">
        <v>35</v>
      </c>
      <c r="CK19" s="67">
        <v>33</v>
      </c>
      <c r="CL19" s="45">
        <f t="shared" si="34"/>
        <v>-2</v>
      </c>
      <c r="CM19" s="81">
        <v>0.5</v>
      </c>
      <c r="CN19" s="81">
        <v>0.3</v>
      </c>
      <c r="CO19" s="127">
        <f t="shared" si="35"/>
        <v>-0.2</v>
      </c>
      <c r="CP19" s="295">
        <f t="shared" ref="CP19:CP23" si="83">BN19+CG19+CM19</f>
        <v>2.9</v>
      </c>
      <c r="CQ19" s="49">
        <f t="shared" si="82"/>
        <v>3.5</v>
      </c>
      <c r="CR19" s="127">
        <f t="shared" si="36"/>
        <v>0.60000000000000009</v>
      </c>
      <c r="CS19" s="160">
        <v>6.1</v>
      </c>
      <c r="CT19" s="160">
        <v>2.6</v>
      </c>
      <c r="CU19" s="127">
        <f t="shared" si="37"/>
        <v>-3.4999999999999996</v>
      </c>
      <c r="CV19" s="140"/>
      <c r="CW19" s="437" t="s">
        <v>62</v>
      </c>
      <c r="CX19" s="401" t="s">
        <v>59</v>
      </c>
      <c r="CY19" s="403" t="s">
        <v>32</v>
      </c>
      <c r="CZ19" s="46">
        <v>21</v>
      </c>
      <c r="DA19" s="46">
        <v>21</v>
      </c>
      <c r="DB19" s="44">
        <f t="shared" si="38"/>
        <v>0</v>
      </c>
      <c r="DC19" s="6">
        <v>21</v>
      </c>
      <c r="DD19" s="6">
        <v>21</v>
      </c>
      <c r="DE19" s="44">
        <f t="shared" si="39"/>
        <v>0</v>
      </c>
      <c r="DF19" s="142">
        <v>17</v>
      </c>
      <c r="DG19" s="142">
        <v>17</v>
      </c>
      <c r="DH19" s="44">
        <f t="shared" si="40"/>
        <v>0</v>
      </c>
      <c r="DI19" s="6">
        <v>4</v>
      </c>
      <c r="DJ19" s="6">
        <v>4</v>
      </c>
      <c r="DK19" s="44">
        <f t="shared" si="41"/>
        <v>0</v>
      </c>
      <c r="DL19" s="6">
        <v>127</v>
      </c>
      <c r="DM19" s="6">
        <v>144</v>
      </c>
      <c r="DN19" s="44">
        <f t="shared" si="42"/>
        <v>17</v>
      </c>
      <c r="DO19" s="127">
        <f t="shared" si="43"/>
        <v>21.5</v>
      </c>
      <c r="DP19" s="497">
        <f t="shared" si="43"/>
        <v>24.3</v>
      </c>
      <c r="DQ19" s="127">
        <f t="shared" si="44"/>
        <v>2.8000000000000007</v>
      </c>
      <c r="DS19" s="437" t="s">
        <v>62</v>
      </c>
      <c r="DT19" s="401" t="s">
        <v>59</v>
      </c>
      <c r="DU19" s="403" t="s">
        <v>32</v>
      </c>
      <c r="DV19" s="67">
        <v>3</v>
      </c>
      <c r="DW19" s="6">
        <v>3</v>
      </c>
      <c r="DX19" s="44">
        <f t="shared" si="45"/>
        <v>0</v>
      </c>
      <c r="DY19" s="67">
        <v>5</v>
      </c>
      <c r="DZ19" s="6">
        <v>5</v>
      </c>
      <c r="EA19" s="44">
        <f t="shared" si="46"/>
        <v>0</v>
      </c>
      <c r="EB19" s="67">
        <v>3</v>
      </c>
      <c r="EC19" s="6">
        <v>3</v>
      </c>
      <c r="ED19" s="67">
        <v>2</v>
      </c>
      <c r="EE19" s="6">
        <v>2</v>
      </c>
      <c r="EF19" s="67"/>
      <c r="EG19" s="6"/>
      <c r="EH19" s="127">
        <f t="shared" si="47"/>
        <v>66.7</v>
      </c>
      <c r="EI19" s="127">
        <f t="shared" si="47"/>
        <v>66.7</v>
      </c>
      <c r="EJ19" s="127">
        <f t="shared" si="48"/>
        <v>0</v>
      </c>
      <c r="EK19" s="50"/>
      <c r="EL19" s="437" t="s">
        <v>331</v>
      </c>
      <c r="EM19" s="114" t="s">
        <v>186</v>
      </c>
      <c r="EN19" s="403" t="s">
        <v>30</v>
      </c>
      <c r="EO19" s="500">
        <f>EP19+EQ19+ER19</f>
        <v>50524</v>
      </c>
      <c r="EP19" s="420">
        <v>45269</v>
      </c>
      <c r="EQ19" s="420"/>
      <c r="ER19" s="420">
        <v>5255</v>
      </c>
      <c r="ES19" s="420">
        <v>1657</v>
      </c>
      <c r="ET19" s="420"/>
      <c r="EU19" s="496">
        <f>ROUND((EP19+EQ19)/EO19*100,1)</f>
        <v>89.6</v>
      </c>
      <c r="EV19" s="438">
        <v>50642</v>
      </c>
      <c r="EW19" s="420">
        <v>31995</v>
      </c>
      <c r="EX19" s="420">
        <v>110</v>
      </c>
      <c r="EY19" s="420">
        <v>11713</v>
      </c>
      <c r="EZ19" s="420">
        <v>305</v>
      </c>
      <c r="FA19" s="420"/>
      <c r="FB19" s="420">
        <v>258</v>
      </c>
      <c r="FC19" s="420"/>
      <c r="FD19" s="420">
        <v>15</v>
      </c>
      <c r="FE19" s="420"/>
    </row>
    <row r="20" spans="1:161" s="308" customFormat="1" ht="38.25" customHeight="1" x14ac:dyDescent="0.2">
      <c r="A20" s="410" t="s">
        <v>66</v>
      </c>
      <c r="B20" s="402" t="s">
        <v>574</v>
      </c>
      <c r="C20" s="411" t="s">
        <v>33</v>
      </c>
      <c r="D20" s="302" t="s">
        <v>121</v>
      </c>
      <c r="E20" s="302" t="s">
        <v>121</v>
      </c>
      <c r="F20" s="313">
        <f t="shared" si="80"/>
        <v>8823</v>
      </c>
      <c r="G20" s="280">
        <f t="shared" si="80"/>
        <v>8896</v>
      </c>
      <c r="H20" s="313">
        <f t="shared" si="10"/>
        <v>73</v>
      </c>
      <c r="I20" s="303">
        <v>8188</v>
      </c>
      <c r="J20" s="430">
        <v>8188</v>
      </c>
      <c r="K20" s="313">
        <f t="shared" si="11"/>
        <v>0</v>
      </c>
      <c r="L20" s="303">
        <v>635</v>
      </c>
      <c r="M20" s="430">
        <v>708</v>
      </c>
      <c r="N20" s="313">
        <f t="shared" si="12"/>
        <v>73</v>
      </c>
      <c r="O20" s="303"/>
      <c r="P20" s="430"/>
      <c r="Q20" s="313">
        <f t="shared" si="13"/>
        <v>0</v>
      </c>
      <c r="R20" s="304"/>
      <c r="S20" s="59"/>
      <c r="T20" s="313">
        <f t="shared" si="14"/>
        <v>0</v>
      </c>
      <c r="U20" s="305"/>
      <c r="V20" s="11"/>
      <c r="W20" s="313">
        <f t="shared" si="50"/>
        <v>0</v>
      </c>
      <c r="X20" s="303"/>
      <c r="Y20" s="430"/>
      <c r="Z20" s="313">
        <f t="shared" si="15"/>
        <v>0</v>
      </c>
      <c r="AA20" s="305"/>
      <c r="AB20" s="11">
        <v>3474</v>
      </c>
      <c r="AC20" s="313">
        <f t="shared" si="16"/>
        <v>3474</v>
      </c>
      <c r="AD20" s="304">
        <v>1</v>
      </c>
      <c r="AE20" s="59">
        <v>1</v>
      </c>
      <c r="AF20" s="304">
        <v>1</v>
      </c>
      <c r="AG20" s="59">
        <v>1</v>
      </c>
      <c r="AH20" s="306"/>
      <c r="AI20" s="410" t="s">
        <v>66</v>
      </c>
      <c r="AJ20" s="402" t="s">
        <v>574</v>
      </c>
      <c r="AK20" s="411" t="s">
        <v>33</v>
      </c>
      <c r="AL20" s="307"/>
      <c r="AM20" s="294"/>
      <c r="AN20" s="504">
        <f t="shared" si="17"/>
        <v>0</v>
      </c>
      <c r="AO20" s="59">
        <v>183</v>
      </c>
      <c r="AP20" s="59">
        <v>183</v>
      </c>
      <c r="AQ20" s="313">
        <f t="shared" si="18"/>
        <v>0</v>
      </c>
      <c r="AR20" s="304">
        <v>158</v>
      </c>
      <c r="AS20" s="59">
        <v>158</v>
      </c>
      <c r="AT20" s="313">
        <f t="shared" si="19"/>
        <v>0</v>
      </c>
      <c r="AU20" s="305">
        <v>12</v>
      </c>
      <c r="AV20" s="11">
        <v>12</v>
      </c>
      <c r="AW20" s="313">
        <f t="shared" si="20"/>
        <v>0</v>
      </c>
      <c r="AX20" s="304">
        <v>1</v>
      </c>
      <c r="AY20" s="59">
        <v>1</v>
      </c>
      <c r="AZ20" s="313">
        <f>AY20-AX20</f>
        <v>0</v>
      </c>
      <c r="BA20" s="304"/>
      <c r="BB20" s="11"/>
      <c r="BC20" s="313">
        <f t="shared" si="22"/>
        <v>0</v>
      </c>
      <c r="BD20" s="304"/>
      <c r="BE20" s="59"/>
      <c r="BF20" s="313">
        <f t="shared" si="23"/>
        <v>0</v>
      </c>
      <c r="BG20" s="505">
        <f t="shared" si="24"/>
        <v>0</v>
      </c>
      <c r="BH20" s="471">
        <f t="shared" si="24"/>
        <v>0</v>
      </c>
      <c r="BI20" s="506">
        <f t="shared" si="25"/>
        <v>0</v>
      </c>
      <c r="BK20" s="410" t="s">
        <v>66</v>
      </c>
      <c r="BL20" s="402" t="s">
        <v>574</v>
      </c>
      <c r="BM20" s="411" t="s">
        <v>33</v>
      </c>
      <c r="BN20" s="505">
        <f t="shared" si="81"/>
        <v>1.7999999999999998</v>
      </c>
      <c r="BO20" s="507">
        <f t="shared" si="81"/>
        <v>1.5</v>
      </c>
      <c r="BP20" s="506">
        <f t="shared" si="26"/>
        <v>-0.29999999999999982</v>
      </c>
      <c r="BQ20" s="309">
        <v>0.6</v>
      </c>
      <c r="BR20" s="222">
        <v>0.7</v>
      </c>
      <c r="BS20" s="506">
        <f t="shared" si="27"/>
        <v>9.9999999999999978E-2</v>
      </c>
      <c r="BT20" s="309">
        <v>1.2</v>
      </c>
      <c r="BU20" s="222">
        <v>0.8</v>
      </c>
      <c r="BV20" s="506">
        <f t="shared" si="28"/>
        <v>-0.39999999999999991</v>
      </c>
      <c r="BW20" s="505">
        <f t="shared" si="29"/>
        <v>66.7</v>
      </c>
      <c r="BX20" s="508">
        <f t="shared" si="29"/>
        <v>53.3</v>
      </c>
      <c r="BY20" s="506">
        <f t="shared" si="30"/>
        <v>-13.400000000000006</v>
      </c>
      <c r="BZ20" s="509">
        <v>5</v>
      </c>
      <c r="CA20" s="305">
        <v>191</v>
      </c>
      <c r="CB20" s="11">
        <v>153</v>
      </c>
      <c r="CC20" s="313">
        <f t="shared" si="31"/>
        <v>-38</v>
      </c>
      <c r="CD20" s="305">
        <v>5</v>
      </c>
      <c r="CE20" s="11">
        <v>4</v>
      </c>
      <c r="CF20" s="313">
        <f t="shared" si="32"/>
        <v>-1</v>
      </c>
      <c r="CG20" s="310">
        <v>2.5</v>
      </c>
      <c r="CH20" s="226">
        <v>1.4</v>
      </c>
      <c r="CI20" s="506">
        <f t="shared" si="33"/>
        <v>-1.1000000000000001</v>
      </c>
      <c r="CJ20" s="305">
        <v>73</v>
      </c>
      <c r="CK20" s="11">
        <v>99</v>
      </c>
      <c r="CL20" s="510">
        <f t="shared" si="34"/>
        <v>26</v>
      </c>
      <c r="CM20" s="309">
        <v>1.2</v>
      </c>
      <c r="CN20" s="270">
        <v>2.7</v>
      </c>
      <c r="CO20" s="506">
        <f t="shared" si="35"/>
        <v>1.5000000000000002</v>
      </c>
      <c r="CP20" s="511">
        <f t="shared" si="83"/>
        <v>5.5</v>
      </c>
      <c r="CQ20" s="512">
        <f t="shared" si="82"/>
        <v>5.6</v>
      </c>
      <c r="CR20" s="506">
        <f t="shared" si="36"/>
        <v>9.9999999999999645E-2</v>
      </c>
      <c r="CS20" s="311">
        <v>1.6</v>
      </c>
      <c r="CT20" s="157">
        <v>1.4</v>
      </c>
      <c r="CU20" s="506">
        <f t="shared" si="37"/>
        <v>-0.20000000000000018</v>
      </c>
      <c r="CV20" s="312"/>
      <c r="CW20" s="410" t="s">
        <v>66</v>
      </c>
      <c r="CX20" s="402" t="s">
        <v>574</v>
      </c>
      <c r="CY20" s="411" t="s">
        <v>33</v>
      </c>
      <c r="CZ20" s="304">
        <v>26</v>
      </c>
      <c r="DA20" s="59">
        <v>29</v>
      </c>
      <c r="DB20" s="313">
        <f t="shared" si="38"/>
        <v>3</v>
      </c>
      <c r="DC20" s="305">
        <v>23</v>
      </c>
      <c r="DD20" s="11">
        <v>25</v>
      </c>
      <c r="DE20" s="313">
        <f t="shared" si="39"/>
        <v>2</v>
      </c>
      <c r="DF20" s="313">
        <v>20</v>
      </c>
      <c r="DG20" s="280">
        <v>24</v>
      </c>
      <c r="DH20" s="313">
        <f t="shared" si="40"/>
        <v>4</v>
      </c>
      <c r="DI20" s="305">
        <v>6</v>
      </c>
      <c r="DJ20" s="11">
        <v>5</v>
      </c>
      <c r="DK20" s="313">
        <f t="shared" si="41"/>
        <v>-1</v>
      </c>
      <c r="DL20" s="305">
        <v>7630</v>
      </c>
      <c r="DM20" s="11">
        <v>7620</v>
      </c>
      <c r="DN20" s="313">
        <f t="shared" si="42"/>
        <v>-10</v>
      </c>
      <c r="DO20" s="506">
        <f t="shared" si="43"/>
        <v>93.2</v>
      </c>
      <c r="DP20" s="457">
        <f t="shared" si="43"/>
        <v>93.1</v>
      </c>
      <c r="DQ20" s="506">
        <f t="shared" si="44"/>
        <v>-0.10000000000000853</v>
      </c>
      <c r="DS20" s="410" t="s">
        <v>66</v>
      </c>
      <c r="DT20" s="402" t="s">
        <v>574</v>
      </c>
      <c r="DU20" s="411" t="s">
        <v>33</v>
      </c>
      <c r="DV20" s="305">
        <v>4</v>
      </c>
      <c r="DW20" s="11">
        <v>4</v>
      </c>
      <c r="DX20" s="313">
        <f t="shared" si="45"/>
        <v>0</v>
      </c>
      <c r="DY20" s="305">
        <v>4</v>
      </c>
      <c r="DZ20" s="11">
        <v>4</v>
      </c>
      <c r="EA20" s="313">
        <f t="shared" si="46"/>
        <v>0</v>
      </c>
      <c r="EB20" s="305">
        <v>3</v>
      </c>
      <c r="EC20" s="11">
        <v>3</v>
      </c>
      <c r="ED20" s="305"/>
      <c r="EE20" s="11"/>
      <c r="EF20" s="305">
        <v>3</v>
      </c>
      <c r="EG20" s="11">
        <v>3</v>
      </c>
      <c r="EH20" s="506">
        <f t="shared" si="47"/>
        <v>100</v>
      </c>
      <c r="EI20" s="457">
        <f t="shared" si="47"/>
        <v>100</v>
      </c>
      <c r="EJ20" s="506">
        <f t="shared" si="48"/>
        <v>0</v>
      </c>
      <c r="EK20" s="306"/>
      <c r="EL20" s="404" t="s">
        <v>500</v>
      </c>
      <c r="EM20" s="513" t="s">
        <v>566</v>
      </c>
      <c r="EN20" s="411" t="s">
        <v>31</v>
      </c>
      <c r="EO20" s="500">
        <f>EP20+EQ20+ER20</f>
        <v>13989</v>
      </c>
      <c r="EP20" s="423">
        <v>7574</v>
      </c>
      <c r="EQ20" s="423">
        <v>6333</v>
      </c>
      <c r="ER20" s="423">
        <v>82</v>
      </c>
      <c r="ES20" s="423"/>
      <c r="ET20" s="423"/>
      <c r="EU20" s="496">
        <f t="shared" ref="EU20:EU21" si="84">ROUND((EP20+EQ20)/EO20*100,1)</f>
        <v>99.4</v>
      </c>
      <c r="EV20" s="376">
        <v>13963</v>
      </c>
      <c r="EW20" s="423">
        <v>11623</v>
      </c>
      <c r="EX20" s="423"/>
      <c r="EY20" s="423">
        <v>82</v>
      </c>
      <c r="EZ20" s="423"/>
      <c r="FA20" s="423">
        <v>114</v>
      </c>
      <c r="FB20" s="423">
        <v>53</v>
      </c>
      <c r="FC20" s="423"/>
      <c r="FD20" s="423"/>
      <c r="FE20" s="423"/>
    </row>
    <row r="21" spans="1:161" s="20" customFormat="1" ht="40.5" customHeight="1" x14ac:dyDescent="0.2">
      <c r="A21" s="437" t="s">
        <v>100</v>
      </c>
      <c r="B21" s="400" t="s">
        <v>562</v>
      </c>
      <c r="C21" s="403" t="s">
        <v>34</v>
      </c>
      <c r="D21" s="83" t="s">
        <v>121</v>
      </c>
      <c r="E21" s="83" t="s">
        <v>121</v>
      </c>
      <c r="F21" s="280">
        <f t="shared" si="80"/>
        <v>4045</v>
      </c>
      <c r="G21" s="280">
        <f t="shared" si="80"/>
        <v>4045</v>
      </c>
      <c r="H21" s="280">
        <f t="shared" si="10"/>
        <v>0</v>
      </c>
      <c r="I21" s="430">
        <v>3722</v>
      </c>
      <c r="J21" s="430">
        <v>3722</v>
      </c>
      <c r="K21" s="280">
        <f t="shared" si="11"/>
        <v>0</v>
      </c>
      <c r="L21" s="430">
        <v>323</v>
      </c>
      <c r="M21" s="430">
        <v>323</v>
      </c>
      <c r="N21" s="280">
        <f t="shared" si="12"/>
        <v>0</v>
      </c>
      <c r="O21" s="430"/>
      <c r="P21" s="430"/>
      <c r="Q21" s="280">
        <f t="shared" si="13"/>
        <v>0</v>
      </c>
      <c r="R21" s="59"/>
      <c r="S21" s="59"/>
      <c r="T21" s="280">
        <f t="shared" si="14"/>
        <v>0</v>
      </c>
      <c r="U21" s="11"/>
      <c r="V21" s="11"/>
      <c r="W21" s="280">
        <f t="shared" si="50"/>
        <v>0</v>
      </c>
      <c r="X21" s="430"/>
      <c r="Y21" s="430"/>
      <c r="Z21" s="280">
        <f t="shared" si="15"/>
        <v>0</v>
      </c>
      <c r="AA21" s="11"/>
      <c r="AB21" s="11">
        <v>1867</v>
      </c>
      <c r="AC21" s="280">
        <f>AB21-AA21</f>
        <v>1867</v>
      </c>
      <c r="AD21" s="59">
        <v>1</v>
      </c>
      <c r="AE21" s="59">
        <v>1</v>
      </c>
      <c r="AF21" s="59">
        <v>1</v>
      </c>
      <c r="AG21" s="59">
        <v>1</v>
      </c>
      <c r="AH21" s="21"/>
      <c r="AI21" s="437" t="s">
        <v>100</v>
      </c>
      <c r="AJ21" s="400" t="s">
        <v>562</v>
      </c>
      <c r="AK21" s="403" t="s">
        <v>34</v>
      </c>
      <c r="AL21" s="294">
        <v>1.2</v>
      </c>
      <c r="AM21" s="294">
        <v>1.2</v>
      </c>
      <c r="AN21" s="460">
        <f t="shared" si="17"/>
        <v>0</v>
      </c>
      <c r="AO21" s="59">
        <v>127</v>
      </c>
      <c r="AP21" s="59">
        <v>127</v>
      </c>
      <c r="AQ21" s="280">
        <f t="shared" si="18"/>
        <v>0</v>
      </c>
      <c r="AR21" s="59">
        <v>99</v>
      </c>
      <c r="AS21" s="59">
        <v>99</v>
      </c>
      <c r="AT21" s="280">
        <f t="shared" si="19"/>
        <v>0</v>
      </c>
      <c r="AU21" s="11">
        <v>11</v>
      </c>
      <c r="AV21" s="11">
        <v>11</v>
      </c>
      <c r="AW21" s="280">
        <f t="shared" si="20"/>
        <v>0</v>
      </c>
      <c r="AX21" s="59">
        <v>1</v>
      </c>
      <c r="AY21" s="59">
        <v>1</v>
      </c>
      <c r="AZ21" s="280">
        <f t="shared" si="21"/>
        <v>0</v>
      </c>
      <c r="BA21" s="59">
        <v>1</v>
      </c>
      <c r="BB21" s="11"/>
      <c r="BC21" s="280">
        <f t="shared" si="22"/>
        <v>-1</v>
      </c>
      <c r="BD21" s="59"/>
      <c r="BE21" s="59"/>
      <c r="BF21" s="280">
        <f t="shared" si="23"/>
        <v>0</v>
      </c>
      <c r="BG21" s="471">
        <f t="shared" si="24"/>
        <v>100</v>
      </c>
      <c r="BH21" s="471">
        <f t="shared" si="24"/>
        <v>0</v>
      </c>
      <c r="BI21" s="457">
        <f t="shared" si="25"/>
        <v>-100</v>
      </c>
      <c r="BK21" s="437" t="s">
        <v>100</v>
      </c>
      <c r="BL21" s="400" t="s">
        <v>562</v>
      </c>
      <c r="BM21" s="403" t="s">
        <v>34</v>
      </c>
      <c r="BN21" s="471">
        <f t="shared" si="81"/>
        <v>6.3</v>
      </c>
      <c r="BO21" s="507">
        <f t="shared" si="81"/>
        <v>2.7</v>
      </c>
      <c r="BP21" s="507">
        <f t="shared" si="26"/>
        <v>-3.5999999999999996</v>
      </c>
      <c r="BQ21" s="222">
        <v>2</v>
      </c>
      <c r="BR21" s="222">
        <v>0.9</v>
      </c>
      <c r="BS21" s="507">
        <f t="shared" si="27"/>
        <v>-1.1000000000000001</v>
      </c>
      <c r="BT21" s="222">
        <v>4.3</v>
      </c>
      <c r="BU21" s="222">
        <v>1.8</v>
      </c>
      <c r="BV21" s="507">
        <f t="shared" si="28"/>
        <v>-2.5</v>
      </c>
      <c r="BW21" s="508">
        <f t="shared" si="29"/>
        <v>68.3</v>
      </c>
      <c r="BX21" s="508">
        <f t="shared" si="29"/>
        <v>66.7</v>
      </c>
      <c r="BY21" s="507">
        <f t="shared" si="30"/>
        <v>-1.5999999999999943</v>
      </c>
      <c r="BZ21" s="514">
        <v>3</v>
      </c>
      <c r="CA21" s="11">
        <v>66</v>
      </c>
      <c r="CB21" s="11">
        <v>95</v>
      </c>
      <c r="CC21" s="280">
        <f t="shared" si="31"/>
        <v>29</v>
      </c>
      <c r="CD21" s="11">
        <v>2</v>
      </c>
      <c r="CE21" s="11">
        <v>3</v>
      </c>
      <c r="CF21" s="280">
        <f t="shared" si="32"/>
        <v>1</v>
      </c>
      <c r="CG21" s="226">
        <v>4.5</v>
      </c>
      <c r="CH21" s="226">
        <v>6.8</v>
      </c>
      <c r="CI21" s="457">
        <f t="shared" si="33"/>
        <v>2.2999999999999998</v>
      </c>
      <c r="CJ21" s="11">
        <v>25</v>
      </c>
      <c r="CK21" s="11">
        <v>37</v>
      </c>
      <c r="CL21" s="463">
        <f t="shared" si="34"/>
        <v>12</v>
      </c>
      <c r="CM21" s="270">
        <v>0.1</v>
      </c>
      <c r="CN21" s="270">
        <v>1.7</v>
      </c>
      <c r="CO21" s="457">
        <f t="shared" si="35"/>
        <v>1.5999999999999999</v>
      </c>
      <c r="CP21" s="515">
        <f>BN21+CG21+CM21</f>
        <v>10.9</v>
      </c>
      <c r="CQ21" s="512">
        <f>BO21+CH21+CN21</f>
        <v>11.2</v>
      </c>
      <c r="CR21" s="457">
        <f t="shared" si="36"/>
        <v>0.29999999999999893</v>
      </c>
      <c r="CS21" s="157">
        <v>5.6</v>
      </c>
      <c r="CT21" s="157">
        <v>1.2</v>
      </c>
      <c r="CU21" s="457">
        <f t="shared" si="37"/>
        <v>-4.3999999999999995</v>
      </c>
      <c r="CV21" s="139"/>
      <c r="CW21" s="437" t="s">
        <v>100</v>
      </c>
      <c r="CX21" s="400" t="s">
        <v>562</v>
      </c>
      <c r="CY21" s="403" t="s">
        <v>34</v>
      </c>
      <c r="CZ21" s="59">
        <v>53</v>
      </c>
      <c r="DA21" s="59">
        <v>54</v>
      </c>
      <c r="DB21" s="280">
        <f t="shared" si="38"/>
        <v>1</v>
      </c>
      <c r="DC21" s="11">
        <v>32</v>
      </c>
      <c r="DD21" s="11">
        <v>18</v>
      </c>
      <c r="DE21" s="280">
        <f t="shared" si="39"/>
        <v>-14</v>
      </c>
      <c r="DF21" s="280">
        <v>45</v>
      </c>
      <c r="DG21" s="280">
        <v>51</v>
      </c>
      <c r="DH21" s="280">
        <f t="shared" si="40"/>
        <v>6</v>
      </c>
      <c r="DI21" s="11">
        <v>8</v>
      </c>
      <c r="DJ21" s="11">
        <v>3</v>
      </c>
      <c r="DK21" s="280">
        <f t="shared" si="41"/>
        <v>-5</v>
      </c>
      <c r="DL21" s="11">
        <v>1320</v>
      </c>
      <c r="DM21" s="11">
        <v>1480</v>
      </c>
      <c r="DN21" s="280">
        <f t="shared" si="42"/>
        <v>160</v>
      </c>
      <c r="DO21" s="457">
        <f t="shared" si="43"/>
        <v>35.5</v>
      </c>
      <c r="DP21" s="457">
        <f t="shared" si="43"/>
        <v>39.799999999999997</v>
      </c>
      <c r="DQ21" s="457">
        <f t="shared" si="44"/>
        <v>4.2999999999999972</v>
      </c>
      <c r="DS21" s="437" t="s">
        <v>100</v>
      </c>
      <c r="DT21" s="400" t="s">
        <v>562</v>
      </c>
      <c r="DU21" s="403" t="s">
        <v>34</v>
      </c>
      <c r="DV21" s="11">
        <v>7</v>
      </c>
      <c r="DW21" s="11">
        <v>7</v>
      </c>
      <c r="DX21" s="280">
        <f t="shared" si="45"/>
        <v>0</v>
      </c>
      <c r="DY21" s="11">
        <v>5</v>
      </c>
      <c r="DZ21" s="11">
        <v>5</v>
      </c>
      <c r="EA21" s="280">
        <f t="shared" si="46"/>
        <v>0</v>
      </c>
      <c r="EB21" s="11">
        <v>5</v>
      </c>
      <c r="EC21" s="11">
        <v>5</v>
      </c>
      <c r="ED21" s="11">
        <v>3</v>
      </c>
      <c r="EE21" s="11">
        <v>3</v>
      </c>
      <c r="EF21" s="11">
        <v>2</v>
      </c>
      <c r="EG21" s="11">
        <v>2</v>
      </c>
      <c r="EH21" s="457">
        <f t="shared" si="47"/>
        <v>100</v>
      </c>
      <c r="EI21" s="457">
        <f t="shared" si="47"/>
        <v>100</v>
      </c>
      <c r="EJ21" s="457">
        <f t="shared" si="48"/>
        <v>0</v>
      </c>
      <c r="EK21" s="21"/>
      <c r="EL21" s="516"/>
      <c r="EM21" s="445" t="s">
        <v>103</v>
      </c>
      <c r="EN21" s="517" t="s">
        <v>32</v>
      </c>
      <c r="EO21" s="500">
        <f>SUM(EO8:EO20)</f>
        <v>442603</v>
      </c>
      <c r="EP21" s="500">
        <f t="shared" ref="EP21:FE21" si="85">SUM(EP8:EP20)</f>
        <v>360763</v>
      </c>
      <c r="EQ21" s="500">
        <f t="shared" si="85"/>
        <v>16132</v>
      </c>
      <c r="ER21" s="500">
        <f t="shared" si="85"/>
        <v>65708</v>
      </c>
      <c r="ES21" s="500">
        <f t="shared" si="85"/>
        <v>5217</v>
      </c>
      <c r="ET21" s="500">
        <f t="shared" si="85"/>
        <v>0</v>
      </c>
      <c r="EU21" s="518">
        <f t="shared" si="84"/>
        <v>85.2</v>
      </c>
      <c r="EV21" s="500">
        <f t="shared" si="85"/>
        <v>432770</v>
      </c>
      <c r="EW21" s="500">
        <f t="shared" si="85"/>
        <v>287392</v>
      </c>
      <c r="EX21" s="500">
        <f t="shared" si="85"/>
        <v>432</v>
      </c>
      <c r="EY21" s="500">
        <f t="shared" si="85"/>
        <v>21328</v>
      </c>
      <c r="EZ21" s="500">
        <f t="shared" si="85"/>
        <v>305</v>
      </c>
      <c r="FA21" s="500">
        <f t="shared" si="85"/>
        <v>156</v>
      </c>
      <c r="FB21" s="500">
        <f t="shared" si="85"/>
        <v>3899</v>
      </c>
      <c r="FC21" s="500">
        <f t="shared" si="85"/>
        <v>78</v>
      </c>
      <c r="FD21" s="500">
        <f t="shared" si="85"/>
        <v>1052</v>
      </c>
      <c r="FE21" s="500">
        <f t="shared" si="85"/>
        <v>11379</v>
      </c>
    </row>
    <row r="22" spans="1:161" s="20" customFormat="1" ht="27" customHeight="1" x14ac:dyDescent="0.2">
      <c r="A22" s="437" t="s">
        <v>125</v>
      </c>
      <c r="B22" s="400" t="s">
        <v>561</v>
      </c>
      <c r="C22" s="403" t="s">
        <v>35</v>
      </c>
      <c r="D22" s="83" t="s">
        <v>121</v>
      </c>
      <c r="E22" s="83" t="s">
        <v>121</v>
      </c>
      <c r="F22" s="280">
        <f t="shared" si="80"/>
        <v>8777</v>
      </c>
      <c r="G22" s="280">
        <f t="shared" si="80"/>
        <v>8830</v>
      </c>
      <c r="H22" s="280">
        <f t="shared" si="10"/>
        <v>53</v>
      </c>
      <c r="I22" s="430">
        <v>5487</v>
      </c>
      <c r="J22" s="430">
        <v>5494</v>
      </c>
      <c r="K22" s="280">
        <f t="shared" si="11"/>
        <v>7</v>
      </c>
      <c r="L22" s="430">
        <v>3290</v>
      </c>
      <c r="M22" s="430">
        <v>3336</v>
      </c>
      <c r="N22" s="280">
        <f t="shared" si="12"/>
        <v>46</v>
      </c>
      <c r="O22" s="430"/>
      <c r="P22" s="430"/>
      <c r="Q22" s="280">
        <f t="shared" si="13"/>
        <v>0</v>
      </c>
      <c r="R22" s="59"/>
      <c r="S22" s="59"/>
      <c r="T22" s="280">
        <f t="shared" si="14"/>
        <v>0</v>
      </c>
      <c r="U22" s="11"/>
      <c r="V22" s="11"/>
      <c r="W22" s="280">
        <f t="shared" si="50"/>
        <v>0</v>
      </c>
      <c r="X22" s="430"/>
      <c r="Y22" s="430"/>
      <c r="Z22" s="280">
        <f t="shared" si="15"/>
        <v>0</v>
      </c>
      <c r="AA22" s="11">
        <v>382</v>
      </c>
      <c r="AB22" s="11">
        <v>618</v>
      </c>
      <c r="AC22" s="280">
        <f>AB22-AA22</f>
        <v>236</v>
      </c>
      <c r="AD22" s="59">
        <v>1</v>
      </c>
      <c r="AE22" s="59">
        <v>1</v>
      </c>
      <c r="AF22" s="59">
        <v>1</v>
      </c>
      <c r="AG22" s="59">
        <v>1</v>
      </c>
      <c r="AH22" s="21"/>
      <c r="AI22" s="437" t="s">
        <v>125</v>
      </c>
      <c r="AJ22" s="400" t="s">
        <v>561</v>
      </c>
      <c r="AK22" s="403" t="s">
        <v>35</v>
      </c>
      <c r="AL22" s="294">
        <v>0.11</v>
      </c>
      <c r="AM22" s="294">
        <v>0.11</v>
      </c>
      <c r="AN22" s="460">
        <f t="shared" si="17"/>
        <v>0</v>
      </c>
      <c r="AO22" s="59">
        <v>317</v>
      </c>
      <c r="AP22" s="59">
        <v>317</v>
      </c>
      <c r="AQ22" s="280">
        <f t="shared" si="18"/>
        <v>0</v>
      </c>
      <c r="AR22" s="59">
        <v>234</v>
      </c>
      <c r="AS22" s="59">
        <v>234</v>
      </c>
      <c r="AT22" s="280">
        <f t="shared" si="19"/>
        <v>0</v>
      </c>
      <c r="AU22" s="11">
        <v>12</v>
      </c>
      <c r="AV22" s="11">
        <v>12</v>
      </c>
      <c r="AW22" s="280">
        <f t="shared" si="20"/>
        <v>0</v>
      </c>
      <c r="AX22" s="59">
        <v>1</v>
      </c>
      <c r="AY22" s="59">
        <v>1</v>
      </c>
      <c r="AZ22" s="280">
        <f t="shared" si="21"/>
        <v>0</v>
      </c>
      <c r="BA22" s="59"/>
      <c r="BB22" s="11"/>
      <c r="BC22" s="280">
        <f t="shared" si="22"/>
        <v>0</v>
      </c>
      <c r="BD22" s="59"/>
      <c r="BE22" s="59"/>
      <c r="BF22" s="280">
        <f t="shared" si="23"/>
        <v>0</v>
      </c>
      <c r="BG22" s="471">
        <f t="shared" si="24"/>
        <v>0</v>
      </c>
      <c r="BH22" s="471">
        <f t="shared" si="24"/>
        <v>0</v>
      </c>
      <c r="BI22" s="457">
        <f t="shared" si="25"/>
        <v>0</v>
      </c>
      <c r="BK22" s="437" t="s">
        <v>125</v>
      </c>
      <c r="BL22" s="400" t="s">
        <v>561</v>
      </c>
      <c r="BM22" s="403" t="s">
        <v>35</v>
      </c>
      <c r="BN22" s="471">
        <f t="shared" si="81"/>
        <v>4</v>
      </c>
      <c r="BO22" s="507">
        <f t="shared" si="81"/>
        <v>4.3</v>
      </c>
      <c r="BP22" s="507">
        <f t="shared" si="26"/>
        <v>0.29999999999999982</v>
      </c>
      <c r="BQ22" s="222">
        <v>1.1000000000000001</v>
      </c>
      <c r="BR22" s="222">
        <v>1</v>
      </c>
      <c r="BS22" s="507">
        <f t="shared" si="27"/>
        <v>-0.10000000000000009</v>
      </c>
      <c r="BT22" s="222">
        <v>2.9</v>
      </c>
      <c r="BU22" s="222">
        <v>3.3</v>
      </c>
      <c r="BV22" s="507">
        <f t="shared" si="28"/>
        <v>0.39999999999999991</v>
      </c>
      <c r="BW22" s="508">
        <f t="shared" si="29"/>
        <v>72.5</v>
      </c>
      <c r="BX22" s="508">
        <f t="shared" si="29"/>
        <v>76.7</v>
      </c>
      <c r="BY22" s="507">
        <f t="shared" si="30"/>
        <v>4.2000000000000028</v>
      </c>
      <c r="BZ22" s="514">
        <v>2</v>
      </c>
      <c r="CA22" s="11">
        <v>430</v>
      </c>
      <c r="CB22" s="11">
        <v>419</v>
      </c>
      <c r="CC22" s="280">
        <f t="shared" si="31"/>
        <v>-11</v>
      </c>
      <c r="CD22" s="11">
        <v>12</v>
      </c>
      <c r="CE22" s="11">
        <v>18</v>
      </c>
      <c r="CF22" s="280">
        <f t="shared" si="32"/>
        <v>6</v>
      </c>
      <c r="CG22" s="226">
        <v>24.8</v>
      </c>
      <c r="CH22" s="226">
        <v>40.5</v>
      </c>
      <c r="CI22" s="457">
        <f t="shared" si="33"/>
        <v>15.7</v>
      </c>
      <c r="CJ22" s="11">
        <v>189</v>
      </c>
      <c r="CK22" s="11">
        <v>190</v>
      </c>
      <c r="CL22" s="463">
        <f t="shared" si="34"/>
        <v>1</v>
      </c>
      <c r="CM22" s="270">
        <v>3.7</v>
      </c>
      <c r="CN22" s="270">
        <v>3.7</v>
      </c>
      <c r="CO22" s="457">
        <f t="shared" si="35"/>
        <v>0</v>
      </c>
      <c r="CP22" s="515">
        <f t="shared" si="83"/>
        <v>32.5</v>
      </c>
      <c r="CQ22" s="512">
        <f t="shared" si="82"/>
        <v>48.5</v>
      </c>
      <c r="CR22" s="457">
        <f t="shared" si="36"/>
        <v>16</v>
      </c>
      <c r="CS22" s="157">
        <v>15</v>
      </c>
      <c r="CT22" s="157">
        <v>22.7</v>
      </c>
      <c r="CU22" s="457">
        <f t="shared" si="37"/>
        <v>7.6999999999999993</v>
      </c>
      <c r="CV22" s="139"/>
      <c r="CW22" s="437" t="s">
        <v>125</v>
      </c>
      <c r="CX22" s="400" t="s">
        <v>561</v>
      </c>
      <c r="CY22" s="403" t="s">
        <v>35</v>
      </c>
      <c r="CZ22" s="59">
        <v>124</v>
      </c>
      <c r="DA22" s="59">
        <v>157</v>
      </c>
      <c r="DB22" s="280">
        <f t="shared" si="38"/>
        <v>33</v>
      </c>
      <c r="DC22" s="11">
        <v>124</v>
      </c>
      <c r="DD22" s="11">
        <v>157</v>
      </c>
      <c r="DE22" s="280">
        <f t="shared" si="39"/>
        <v>33</v>
      </c>
      <c r="DF22" s="280">
        <v>96</v>
      </c>
      <c r="DG22" s="280">
        <v>108</v>
      </c>
      <c r="DH22" s="280">
        <f t="shared" si="40"/>
        <v>12</v>
      </c>
      <c r="DI22" s="11">
        <v>28</v>
      </c>
      <c r="DJ22" s="11">
        <v>49</v>
      </c>
      <c r="DK22" s="280">
        <f t="shared" si="41"/>
        <v>21</v>
      </c>
      <c r="DL22" s="11">
        <v>3876</v>
      </c>
      <c r="DM22" s="11">
        <v>4054</v>
      </c>
      <c r="DN22" s="280">
        <f t="shared" si="42"/>
        <v>178</v>
      </c>
      <c r="DO22" s="457">
        <f t="shared" si="43"/>
        <v>70.599999999999994</v>
      </c>
      <c r="DP22" s="457">
        <f t="shared" si="43"/>
        <v>73.8</v>
      </c>
      <c r="DQ22" s="457">
        <f t="shared" si="44"/>
        <v>3.2000000000000028</v>
      </c>
      <c r="DS22" s="437" t="s">
        <v>125</v>
      </c>
      <c r="DT22" s="400" t="s">
        <v>561</v>
      </c>
      <c r="DU22" s="403" t="s">
        <v>35</v>
      </c>
      <c r="DV22" s="11">
        <v>5</v>
      </c>
      <c r="DW22" s="11">
        <v>5</v>
      </c>
      <c r="DX22" s="280">
        <f t="shared" si="45"/>
        <v>0</v>
      </c>
      <c r="DY22" s="11">
        <v>5</v>
      </c>
      <c r="DZ22" s="11">
        <v>5</v>
      </c>
      <c r="EA22" s="280">
        <f t="shared" si="46"/>
        <v>0</v>
      </c>
      <c r="EB22" s="11">
        <v>2</v>
      </c>
      <c r="EC22" s="11">
        <v>2</v>
      </c>
      <c r="ED22" s="11">
        <v>2</v>
      </c>
      <c r="EE22" s="11">
        <v>2</v>
      </c>
      <c r="EF22" s="11"/>
      <c r="EG22" s="11"/>
      <c r="EH22" s="457">
        <f t="shared" si="47"/>
        <v>100</v>
      </c>
      <c r="EI22" s="457">
        <f t="shared" si="47"/>
        <v>100</v>
      </c>
      <c r="EJ22" s="457">
        <f t="shared" si="48"/>
        <v>0</v>
      </c>
      <c r="EK22" s="21"/>
      <c r="EL22" s="111"/>
      <c r="EM22" s="122"/>
      <c r="EN22" s="122"/>
      <c r="EO22" s="122"/>
      <c r="EP22" s="259"/>
      <c r="EQ22" s="58"/>
      <c r="ER22" s="375"/>
      <c r="ES22" s="58"/>
      <c r="ET22" s="58"/>
      <c r="EU22" s="314"/>
      <c r="EV22" s="58"/>
      <c r="EW22" s="58"/>
      <c r="EX22" s="58"/>
      <c r="EY22" s="58"/>
      <c r="EZ22" s="58"/>
      <c r="FA22" s="58"/>
      <c r="FB22" s="260"/>
      <c r="FC22" s="104"/>
      <c r="FD22" s="104"/>
      <c r="FE22" s="104"/>
    </row>
    <row r="23" spans="1:161" s="20" customFormat="1" ht="41.25" customHeight="1" x14ac:dyDescent="0.2">
      <c r="A23" s="437" t="s">
        <v>126</v>
      </c>
      <c r="B23" s="400" t="s">
        <v>563</v>
      </c>
      <c r="C23" s="403" t="s">
        <v>36</v>
      </c>
      <c r="D23" s="83" t="s">
        <v>121</v>
      </c>
      <c r="E23" s="83" t="s">
        <v>121</v>
      </c>
      <c r="F23" s="280">
        <f t="shared" si="80"/>
        <v>7915</v>
      </c>
      <c r="G23" s="280">
        <f t="shared" si="80"/>
        <v>7921</v>
      </c>
      <c r="H23" s="280">
        <f t="shared" si="10"/>
        <v>6</v>
      </c>
      <c r="I23" s="430">
        <v>5339</v>
      </c>
      <c r="J23" s="430">
        <v>5339</v>
      </c>
      <c r="K23" s="280">
        <f t="shared" si="11"/>
        <v>0</v>
      </c>
      <c r="L23" s="430">
        <v>2576</v>
      </c>
      <c r="M23" s="430">
        <v>2582</v>
      </c>
      <c r="N23" s="280">
        <f t="shared" si="12"/>
        <v>6</v>
      </c>
      <c r="O23" s="430">
        <v>211</v>
      </c>
      <c r="P23" s="430">
        <v>218</v>
      </c>
      <c r="Q23" s="280">
        <f t="shared" si="13"/>
        <v>7</v>
      </c>
      <c r="R23" s="59"/>
      <c r="S23" s="59"/>
      <c r="T23" s="280">
        <f t="shared" si="14"/>
        <v>0</v>
      </c>
      <c r="U23" s="11">
        <v>785</v>
      </c>
      <c r="V23" s="11">
        <v>891</v>
      </c>
      <c r="W23" s="280">
        <f t="shared" si="50"/>
        <v>106</v>
      </c>
      <c r="X23" s="430">
        <v>249</v>
      </c>
      <c r="Y23" s="430">
        <v>729</v>
      </c>
      <c r="Z23" s="280">
        <f t="shared" si="15"/>
        <v>480</v>
      </c>
      <c r="AA23" s="11"/>
      <c r="AB23" s="11">
        <v>648</v>
      </c>
      <c r="AC23" s="280">
        <f t="shared" si="16"/>
        <v>648</v>
      </c>
      <c r="AD23" s="59">
        <v>1</v>
      </c>
      <c r="AE23" s="59">
        <v>1</v>
      </c>
      <c r="AF23" s="59">
        <v>1</v>
      </c>
      <c r="AG23" s="59">
        <v>1</v>
      </c>
      <c r="AH23" s="21"/>
      <c r="AI23" s="437" t="s">
        <v>126</v>
      </c>
      <c r="AJ23" s="400" t="s">
        <v>563</v>
      </c>
      <c r="AK23" s="403" t="s">
        <v>36</v>
      </c>
      <c r="AL23" s="294">
        <v>5.5</v>
      </c>
      <c r="AM23" s="294">
        <v>6.4</v>
      </c>
      <c r="AN23" s="460">
        <f t="shared" si="17"/>
        <v>0.90000000000000036</v>
      </c>
      <c r="AO23" s="11">
        <v>957</v>
      </c>
      <c r="AP23" s="11">
        <v>969</v>
      </c>
      <c r="AQ23" s="280">
        <f t="shared" si="18"/>
        <v>12</v>
      </c>
      <c r="AR23" s="59">
        <v>731</v>
      </c>
      <c r="AS23" s="59">
        <v>743</v>
      </c>
      <c r="AT23" s="280">
        <f t="shared" si="19"/>
        <v>12</v>
      </c>
      <c r="AU23" s="11">
        <v>109</v>
      </c>
      <c r="AV23" s="11">
        <v>109</v>
      </c>
      <c r="AW23" s="280">
        <f t="shared" si="20"/>
        <v>0</v>
      </c>
      <c r="AX23" s="59">
        <v>15</v>
      </c>
      <c r="AY23" s="59">
        <v>16</v>
      </c>
      <c r="AZ23" s="280">
        <f t="shared" si="21"/>
        <v>1</v>
      </c>
      <c r="BA23" s="59">
        <v>1</v>
      </c>
      <c r="BB23" s="11">
        <v>1</v>
      </c>
      <c r="BC23" s="280">
        <f t="shared" si="22"/>
        <v>0</v>
      </c>
      <c r="BD23" s="59"/>
      <c r="BE23" s="59"/>
      <c r="BF23" s="280">
        <f t="shared" si="23"/>
        <v>0</v>
      </c>
      <c r="BG23" s="471">
        <f t="shared" si="24"/>
        <v>6.7</v>
      </c>
      <c r="BH23" s="471">
        <f t="shared" si="24"/>
        <v>6.3</v>
      </c>
      <c r="BI23" s="457">
        <f t="shared" si="25"/>
        <v>-0.40000000000000036</v>
      </c>
      <c r="BK23" s="437" t="s">
        <v>126</v>
      </c>
      <c r="BL23" s="400" t="s">
        <v>563</v>
      </c>
      <c r="BM23" s="403" t="s">
        <v>36</v>
      </c>
      <c r="BN23" s="471">
        <f t="shared" si="81"/>
        <v>19.7</v>
      </c>
      <c r="BO23" s="507">
        <f t="shared" si="81"/>
        <v>12.899999999999999</v>
      </c>
      <c r="BP23" s="507">
        <f t="shared" si="26"/>
        <v>-6.8000000000000007</v>
      </c>
      <c r="BQ23" s="222">
        <v>15.9</v>
      </c>
      <c r="BR23" s="222">
        <v>6.6</v>
      </c>
      <c r="BS23" s="507">
        <f t="shared" si="27"/>
        <v>-9.3000000000000007</v>
      </c>
      <c r="BT23" s="222">
        <v>3.8</v>
      </c>
      <c r="BU23" s="222">
        <v>6.3</v>
      </c>
      <c r="BV23" s="507">
        <f t="shared" si="28"/>
        <v>2.5</v>
      </c>
      <c r="BW23" s="508">
        <f t="shared" si="29"/>
        <v>19.3</v>
      </c>
      <c r="BX23" s="508">
        <f t="shared" si="29"/>
        <v>48.8</v>
      </c>
      <c r="BY23" s="507">
        <f t="shared" si="30"/>
        <v>29.499999999999996</v>
      </c>
      <c r="BZ23" s="519">
        <v>8</v>
      </c>
      <c r="CA23" s="286">
        <v>627</v>
      </c>
      <c r="CB23" s="286">
        <v>609</v>
      </c>
      <c r="CC23" s="280">
        <f t="shared" si="31"/>
        <v>-18</v>
      </c>
      <c r="CD23" s="286">
        <v>12</v>
      </c>
      <c r="CE23" s="286">
        <v>10</v>
      </c>
      <c r="CF23" s="280">
        <f t="shared" si="32"/>
        <v>-2</v>
      </c>
      <c r="CG23" s="287">
        <v>2.6</v>
      </c>
      <c r="CH23" s="287">
        <v>6.5</v>
      </c>
      <c r="CI23" s="457">
        <f t="shared" si="33"/>
        <v>3.9</v>
      </c>
      <c r="CJ23" s="286">
        <v>74</v>
      </c>
      <c r="CK23" s="286">
        <v>84</v>
      </c>
      <c r="CL23" s="463">
        <f t="shared" si="34"/>
        <v>10</v>
      </c>
      <c r="CM23" s="287">
        <v>1.6</v>
      </c>
      <c r="CN23" s="287">
        <v>4.8</v>
      </c>
      <c r="CO23" s="457">
        <f t="shared" si="35"/>
        <v>3.1999999999999997</v>
      </c>
      <c r="CP23" s="515">
        <f t="shared" si="83"/>
        <v>23.900000000000002</v>
      </c>
      <c r="CQ23" s="512">
        <f>BO23+CH23+CN23</f>
        <v>24.2</v>
      </c>
      <c r="CR23" s="457">
        <f t="shared" si="36"/>
        <v>0.29999999999999716</v>
      </c>
      <c r="CS23" s="287">
        <v>9.6</v>
      </c>
      <c r="CT23" s="287">
        <v>9.8000000000000007</v>
      </c>
      <c r="CU23" s="457">
        <f t="shared" si="37"/>
        <v>0.20000000000000107</v>
      </c>
      <c r="CV23" s="139"/>
      <c r="CW23" s="437" t="s">
        <v>126</v>
      </c>
      <c r="CX23" s="400" t="s">
        <v>563</v>
      </c>
      <c r="CY23" s="403" t="s">
        <v>36</v>
      </c>
      <c r="CZ23" s="59">
        <v>59</v>
      </c>
      <c r="DA23" s="59">
        <v>69</v>
      </c>
      <c r="DB23" s="280">
        <f t="shared" si="38"/>
        <v>10</v>
      </c>
      <c r="DC23" s="11">
        <v>57</v>
      </c>
      <c r="DD23" s="11">
        <v>66</v>
      </c>
      <c r="DE23" s="280">
        <f t="shared" si="39"/>
        <v>9</v>
      </c>
      <c r="DF23" s="280">
        <v>39</v>
      </c>
      <c r="DG23" s="280">
        <v>46</v>
      </c>
      <c r="DH23" s="280">
        <f t="shared" si="40"/>
        <v>7</v>
      </c>
      <c r="DI23" s="11">
        <v>20</v>
      </c>
      <c r="DJ23" s="11">
        <v>23</v>
      </c>
      <c r="DK23" s="280">
        <f t="shared" si="41"/>
        <v>3</v>
      </c>
      <c r="DL23" s="11">
        <v>4492</v>
      </c>
      <c r="DM23" s="11">
        <v>4432</v>
      </c>
      <c r="DN23" s="280">
        <f t="shared" si="42"/>
        <v>-60</v>
      </c>
      <c r="DO23" s="457">
        <f t="shared" si="43"/>
        <v>84.1</v>
      </c>
      <c r="DP23" s="457">
        <f t="shared" si="43"/>
        <v>83</v>
      </c>
      <c r="DQ23" s="457">
        <f t="shared" si="44"/>
        <v>-1.0999999999999943</v>
      </c>
      <c r="DS23" s="437" t="s">
        <v>126</v>
      </c>
      <c r="DT23" s="400" t="s">
        <v>563</v>
      </c>
      <c r="DU23" s="403" t="s">
        <v>36</v>
      </c>
      <c r="DV23" s="11">
        <v>11</v>
      </c>
      <c r="DW23" s="11">
        <v>11</v>
      </c>
      <c r="DX23" s="280">
        <f t="shared" si="45"/>
        <v>0</v>
      </c>
      <c r="DY23" s="11">
        <v>11</v>
      </c>
      <c r="DZ23" s="11">
        <v>11</v>
      </c>
      <c r="EA23" s="280">
        <f t="shared" si="46"/>
        <v>0</v>
      </c>
      <c r="EB23" s="11">
        <v>6</v>
      </c>
      <c r="EC23" s="11">
        <v>6</v>
      </c>
      <c r="ED23" s="11">
        <v>4</v>
      </c>
      <c r="EE23" s="11">
        <v>5</v>
      </c>
      <c r="EF23" s="11">
        <v>2</v>
      </c>
      <c r="EG23" s="11">
        <v>1</v>
      </c>
      <c r="EH23" s="457">
        <f t="shared" si="47"/>
        <v>100</v>
      </c>
      <c r="EI23" s="457">
        <f t="shared" si="47"/>
        <v>100</v>
      </c>
      <c r="EJ23" s="457">
        <f t="shared" si="48"/>
        <v>0</v>
      </c>
      <c r="EL23" s="108"/>
      <c r="EM23" s="122"/>
      <c r="EN23" s="122"/>
      <c r="EO23" s="122"/>
      <c r="EP23" s="259"/>
      <c r="EQ23" s="58"/>
      <c r="ER23" s="375"/>
      <c r="ES23" s="58"/>
      <c r="ET23" s="58"/>
      <c r="EU23" s="314"/>
      <c r="EV23" s="58"/>
      <c r="EW23" s="58"/>
      <c r="EX23" s="58"/>
      <c r="EY23" s="58"/>
      <c r="EZ23" s="260"/>
      <c r="FA23" s="260"/>
      <c r="FB23" s="260"/>
      <c r="FC23" s="104"/>
      <c r="FD23" s="104"/>
      <c r="FE23" s="104"/>
    </row>
    <row r="24" spans="1:161" s="20" customFormat="1" ht="41.25" customHeight="1" x14ac:dyDescent="0.2">
      <c r="A24" s="437" t="s">
        <v>127</v>
      </c>
      <c r="B24" s="400" t="s">
        <v>564</v>
      </c>
      <c r="C24" s="403" t="s">
        <v>37</v>
      </c>
      <c r="D24" s="83" t="s">
        <v>274</v>
      </c>
      <c r="E24" s="83" t="s">
        <v>274</v>
      </c>
      <c r="F24" s="280">
        <f>SUM(F26:F27)</f>
        <v>20131</v>
      </c>
      <c r="G24" s="280">
        <f>SUM(G26:G27)</f>
        <v>20441</v>
      </c>
      <c r="H24" s="280">
        <f t="shared" si="10"/>
        <v>310</v>
      </c>
      <c r="I24" s="280">
        <f t="shared" ref="I24:J24" si="86">SUM(I26:I27)</f>
        <v>18034</v>
      </c>
      <c r="J24" s="280">
        <f t="shared" si="86"/>
        <v>18100</v>
      </c>
      <c r="K24" s="280">
        <f t="shared" si="11"/>
        <v>66</v>
      </c>
      <c r="L24" s="280">
        <f t="shared" ref="L24:M24" si="87">SUM(L26:L27)</f>
        <v>2097</v>
      </c>
      <c r="M24" s="280">
        <f t="shared" si="87"/>
        <v>2341</v>
      </c>
      <c r="N24" s="280">
        <f t="shared" si="12"/>
        <v>244</v>
      </c>
      <c r="O24" s="280">
        <f t="shared" ref="O24:AG24" si="88">SUM(O26:O27)</f>
        <v>169</v>
      </c>
      <c r="P24" s="280">
        <f t="shared" si="88"/>
        <v>197</v>
      </c>
      <c r="Q24" s="280">
        <f t="shared" si="13"/>
        <v>28</v>
      </c>
      <c r="R24" s="280">
        <f t="shared" si="88"/>
        <v>9</v>
      </c>
      <c r="S24" s="280">
        <f t="shared" si="88"/>
        <v>11</v>
      </c>
      <c r="T24" s="280">
        <f t="shared" si="14"/>
        <v>2</v>
      </c>
      <c r="U24" s="280">
        <f t="shared" si="88"/>
        <v>2317</v>
      </c>
      <c r="V24" s="280">
        <f t="shared" si="88"/>
        <v>2317</v>
      </c>
      <c r="W24" s="280">
        <f t="shared" si="50"/>
        <v>0</v>
      </c>
      <c r="X24" s="280">
        <f t="shared" si="88"/>
        <v>401</v>
      </c>
      <c r="Y24" s="280">
        <f t="shared" si="88"/>
        <v>401</v>
      </c>
      <c r="Z24" s="280">
        <f t="shared" si="15"/>
        <v>0</v>
      </c>
      <c r="AA24" s="280">
        <f t="shared" si="88"/>
        <v>0</v>
      </c>
      <c r="AB24" s="280">
        <f t="shared" si="88"/>
        <v>0</v>
      </c>
      <c r="AC24" s="280">
        <f t="shared" si="16"/>
        <v>0</v>
      </c>
      <c r="AD24" s="280">
        <f t="shared" si="88"/>
        <v>2</v>
      </c>
      <c r="AE24" s="280">
        <f t="shared" si="88"/>
        <v>2</v>
      </c>
      <c r="AF24" s="280">
        <f t="shared" si="88"/>
        <v>2</v>
      </c>
      <c r="AG24" s="280">
        <f t="shared" si="88"/>
        <v>2</v>
      </c>
      <c r="AH24" s="21"/>
      <c r="AI24" s="437" t="s">
        <v>127</v>
      </c>
      <c r="AJ24" s="400" t="s">
        <v>564</v>
      </c>
      <c r="AK24" s="403" t="s">
        <v>37</v>
      </c>
      <c r="AL24" s="460">
        <f t="shared" ref="AL24:AM24" si="89">SUM(AL26:AL27)</f>
        <v>0.03</v>
      </c>
      <c r="AM24" s="460">
        <f t="shared" si="89"/>
        <v>0.03</v>
      </c>
      <c r="AN24" s="460">
        <f t="shared" si="17"/>
        <v>0</v>
      </c>
      <c r="AO24" s="280">
        <f t="shared" ref="AO24:AP24" si="90">SUM(AO26:AO27)</f>
        <v>390</v>
      </c>
      <c r="AP24" s="280">
        <f t="shared" si="90"/>
        <v>390</v>
      </c>
      <c r="AQ24" s="280">
        <f t="shared" si="18"/>
        <v>0</v>
      </c>
      <c r="AR24" s="280">
        <f t="shared" ref="AR24:AS24" si="91">SUM(AR26:AR27)</f>
        <v>250</v>
      </c>
      <c r="AS24" s="280">
        <f t="shared" si="91"/>
        <v>250</v>
      </c>
      <c r="AT24" s="280">
        <f t="shared" si="19"/>
        <v>0</v>
      </c>
      <c r="AU24" s="280">
        <f t="shared" ref="AU24:AV24" si="92">SUM(AU26:AU27)</f>
        <v>32</v>
      </c>
      <c r="AV24" s="280">
        <f t="shared" si="92"/>
        <v>32</v>
      </c>
      <c r="AW24" s="280">
        <f t="shared" si="20"/>
        <v>0</v>
      </c>
      <c r="AX24" s="280">
        <f t="shared" ref="AX24:AY24" si="93">SUM(AX26:AX27)</f>
        <v>3</v>
      </c>
      <c r="AY24" s="280">
        <f t="shared" si="93"/>
        <v>3</v>
      </c>
      <c r="AZ24" s="280">
        <f t="shared" si="21"/>
        <v>0</v>
      </c>
      <c r="BA24" s="280">
        <f t="shared" ref="BA24:BB24" si="94">SUM(BA26:BA27)</f>
        <v>0</v>
      </c>
      <c r="BB24" s="280">
        <f t="shared" si="94"/>
        <v>0</v>
      </c>
      <c r="BC24" s="280">
        <f t="shared" si="22"/>
        <v>0</v>
      </c>
      <c r="BD24" s="280">
        <f t="shared" ref="BD24:BE24" si="95">SUM(BD26:BD27)</f>
        <v>0</v>
      </c>
      <c r="BE24" s="280">
        <f t="shared" si="95"/>
        <v>0</v>
      </c>
      <c r="BF24" s="280">
        <f t="shared" si="23"/>
        <v>0</v>
      </c>
      <c r="BG24" s="471">
        <f t="shared" si="24"/>
        <v>0</v>
      </c>
      <c r="BH24" s="471">
        <f t="shared" si="24"/>
        <v>0</v>
      </c>
      <c r="BI24" s="457">
        <f t="shared" si="25"/>
        <v>0</v>
      </c>
      <c r="BK24" s="437" t="s">
        <v>127</v>
      </c>
      <c r="BL24" s="400" t="s">
        <v>564</v>
      </c>
      <c r="BM24" s="403" t="s">
        <v>37</v>
      </c>
      <c r="BN24" s="457">
        <f>SUM(BN26:BN27)</f>
        <v>5.6</v>
      </c>
      <c r="BO24" s="507">
        <f>SUM(BO26:BO27)</f>
        <v>5.5</v>
      </c>
      <c r="BP24" s="507">
        <f t="shared" si="26"/>
        <v>-9.9999999999999645E-2</v>
      </c>
      <c r="BQ24" s="507">
        <f t="shared" ref="BQ24:BR24" si="96">SUM(BQ26:BQ27)</f>
        <v>3.9000000000000004</v>
      </c>
      <c r="BR24" s="507">
        <f t="shared" si="96"/>
        <v>3.5999999999999996</v>
      </c>
      <c r="BS24" s="507">
        <f t="shared" si="27"/>
        <v>-0.30000000000000071</v>
      </c>
      <c r="BT24" s="507">
        <f t="shared" ref="BT24:BU24" si="97">SUM(BT26:BT27)</f>
        <v>1.7</v>
      </c>
      <c r="BU24" s="507">
        <f t="shared" si="97"/>
        <v>1.9</v>
      </c>
      <c r="BV24" s="507">
        <f t="shared" si="28"/>
        <v>0.19999999999999996</v>
      </c>
      <c r="BW24" s="508">
        <f t="shared" si="29"/>
        <v>30.4</v>
      </c>
      <c r="BX24" s="508">
        <f t="shared" si="29"/>
        <v>34.5</v>
      </c>
      <c r="BY24" s="507">
        <f t="shared" si="30"/>
        <v>4.1000000000000014</v>
      </c>
      <c r="BZ24" s="519"/>
      <c r="CA24" s="463">
        <f t="shared" ref="CA24:CB24" si="98">SUM(CA26:CA27)</f>
        <v>57</v>
      </c>
      <c r="CB24" s="520">
        <f t="shared" si="98"/>
        <v>81</v>
      </c>
      <c r="CC24" s="280">
        <f t="shared" si="31"/>
        <v>24</v>
      </c>
      <c r="CD24" s="463">
        <f t="shared" ref="CD24:CE24" si="99">SUM(CD26:CD27)</f>
        <v>6</v>
      </c>
      <c r="CE24" s="520">
        <f t="shared" si="99"/>
        <v>11</v>
      </c>
      <c r="CF24" s="280">
        <f t="shared" si="32"/>
        <v>5</v>
      </c>
      <c r="CG24" s="457">
        <f t="shared" ref="CG24:CH24" si="100">SUM(CG26:CG27)</f>
        <v>7</v>
      </c>
      <c r="CH24" s="507">
        <f t="shared" si="100"/>
        <v>9</v>
      </c>
      <c r="CI24" s="457">
        <f t="shared" si="33"/>
        <v>2</v>
      </c>
      <c r="CJ24" s="463">
        <f>SUM(CJ26:CJ27)</f>
        <v>34</v>
      </c>
      <c r="CK24" s="520">
        <f>SUM(CK26:CK27)</f>
        <v>51</v>
      </c>
      <c r="CL24" s="463">
        <f t="shared" si="34"/>
        <v>17</v>
      </c>
      <c r="CM24" s="457">
        <f t="shared" ref="CM24:CT24" si="101">SUM(CM26:CM27)</f>
        <v>3.5</v>
      </c>
      <c r="CN24" s="507">
        <f t="shared" si="101"/>
        <v>2.5</v>
      </c>
      <c r="CO24" s="457">
        <f t="shared" si="35"/>
        <v>-1</v>
      </c>
      <c r="CP24" s="457">
        <f t="shared" si="101"/>
        <v>16.099999999999998</v>
      </c>
      <c r="CQ24" s="507">
        <f t="shared" si="101"/>
        <v>17</v>
      </c>
      <c r="CR24" s="457">
        <f t="shared" si="36"/>
        <v>0.90000000000000213</v>
      </c>
      <c r="CS24" s="457">
        <f t="shared" si="101"/>
        <v>6</v>
      </c>
      <c r="CT24" s="507">
        <f t="shared" si="101"/>
        <v>5</v>
      </c>
      <c r="CU24" s="457">
        <f t="shared" si="37"/>
        <v>-1</v>
      </c>
      <c r="CV24" s="139"/>
      <c r="CW24" s="437" t="s">
        <v>127</v>
      </c>
      <c r="CX24" s="400" t="s">
        <v>564</v>
      </c>
      <c r="CY24" s="403" t="s">
        <v>37</v>
      </c>
      <c r="CZ24" s="463">
        <f t="shared" ref="CZ24:DA24" si="102">SUM(CZ26:CZ27)</f>
        <v>91</v>
      </c>
      <c r="DA24" s="463">
        <f t="shared" si="102"/>
        <v>96</v>
      </c>
      <c r="DB24" s="280">
        <f t="shared" si="38"/>
        <v>5</v>
      </c>
      <c r="DC24" s="463">
        <f>SUM(DC26:DC27)</f>
        <v>0</v>
      </c>
      <c r="DD24" s="463">
        <f>SUM(DD26:DD27)</f>
        <v>10</v>
      </c>
      <c r="DE24" s="280">
        <f t="shared" si="39"/>
        <v>10</v>
      </c>
      <c r="DF24" s="463">
        <f t="shared" ref="DF24:DG24" si="103">SUM(DF26:DF27)</f>
        <v>70</v>
      </c>
      <c r="DG24" s="463">
        <f t="shared" si="103"/>
        <v>82</v>
      </c>
      <c r="DH24" s="280">
        <f t="shared" si="40"/>
        <v>12</v>
      </c>
      <c r="DI24" s="463">
        <f t="shared" ref="DI24:DJ24" si="104">SUM(DI26:DI27)</f>
        <v>21</v>
      </c>
      <c r="DJ24" s="463">
        <f t="shared" si="104"/>
        <v>14</v>
      </c>
      <c r="DK24" s="280">
        <f t="shared" si="41"/>
        <v>-7</v>
      </c>
      <c r="DL24" s="463">
        <f t="shared" ref="DL24:DM24" si="105">SUM(DL26:DL27)</f>
        <v>8999</v>
      </c>
      <c r="DM24" s="463">
        <f t="shared" si="105"/>
        <v>9698</v>
      </c>
      <c r="DN24" s="280">
        <f t="shared" si="42"/>
        <v>699</v>
      </c>
      <c r="DO24" s="457">
        <f t="shared" si="43"/>
        <v>49.9</v>
      </c>
      <c r="DP24" s="457">
        <f t="shared" si="43"/>
        <v>53.6</v>
      </c>
      <c r="DQ24" s="457">
        <f t="shared" si="44"/>
        <v>3.7000000000000028</v>
      </c>
      <c r="DS24" s="437" t="s">
        <v>127</v>
      </c>
      <c r="DT24" s="400" t="s">
        <v>564</v>
      </c>
      <c r="DU24" s="403" t="s">
        <v>37</v>
      </c>
      <c r="DV24" s="463">
        <f t="shared" ref="DV24:DW24" si="106">SUM(DV26:DV27)</f>
        <v>8</v>
      </c>
      <c r="DW24" s="463">
        <f t="shared" si="106"/>
        <v>9</v>
      </c>
      <c r="DX24" s="280">
        <f t="shared" si="45"/>
        <v>1</v>
      </c>
      <c r="DY24" s="463">
        <f t="shared" ref="DY24:DZ24" si="107">SUM(DY26:DY27)</f>
        <v>9</v>
      </c>
      <c r="DZ24" s="463">
        <f t="shared" si="107"/>
        <v>9</v>
      </c>
      <c r="EA24" s="280">
        <f t="shared" si="46"/>
        <v>0</v>
      </c>
      <c r="EB24" s="463">
        <f t="shared" ref="EB24:EG24" si="108">SUM(EB26:EB27)</f>
        <v>6</v>
      </c>
      <c r="EC24" s="463">
        <f t="shared" si="108"/>
        <v>7</v>
      </c>
      <c r="ED24" s="463">
        <f t="shared" si="108"/>
        <v>5</v>
      </c>
      <c r="EE24" s="463">
        <f t="shared" si="108"/>
        <v>5</v>
      </c>
      <c r="EF24" s="463">
        <f t="shared" si="108"/>
        <v>1</v>
      </c>
      <c r="EG24" s="463">
        <f t="shared" si="108"/>
        <v>2</v>
      </c>
      <c r="EH24" s="457">
        <f t="shared" si="47"/>
        <v>100</v>
      </c>
      <c r="EI24" s="457">
        <f t="shared" si="47"/>
        <v>100</v>
      </c>
      <c r="EJ24" s="457">
        <f t="shared" si="48"/>
        <v>0</v>
      </c>
      <c r="EL24" s="108"/>
      <c r="EM24" s="109"/>
      <c r="EN24" s="36"/>
      <c r="EO24" s="378"/>
      <c r="EP24" s="104"/>
      <c r="EQ24" s="260"/>
      <c r="ER24" s="21"/>
      <c r="ES24" s="260"/>
      <c r="ET24" s="260"/>
      <c r="EU24" s="314"/>
      <c r="EV24" s="260"/>
      <c r="EW24" s="260"/>
      <c r="EX24" s="260"/>
      <c r="EY24" s="260"/>
      <c r="EZ24" s="260"/>
      <c r="FA24" s="260"/>
      <c r="FB24" s="260"/>
      <c r="FC24" s="104"/>
      <c r="FD24" s="104"/>
      <c r="FE24" s="104"/>
    </row>
    <row r="25" spans="1:161" s="40" customFormat="1" ht="12.75" customHeight="1" x14ac:dyDescent="0.2">
      <c r="A25" s="437"/>
      <c r="B25" s="399" t="s">
        <v>90</v>
      </c>
      <c r="C25" s="403" t="s">
        <v>38</v>
      </c>
      <c r="D25" s="131"/>
      <c r="E25" s="131"/>
      <c r="F25" s="44"/>
      <c r="G25" s="142"/>
      <c r="H25" s="44"/>
      <c r="I25" s="28"/>
      <c r="J25" s="46"/>
      <c r="K25" s="44"/>
      <c r="L25" s="28"/>
      <c r="M25" s="46"/>
      <c r="N25" s="44"/>
      <c r="O25" s="28"/>
      <c r="P25" s="46"/>
      <c r="Q25" s="44"/>
      <c r="R25" s="28"/>
      <c r="S25" s="46"/>
      <c r="T25" s="44"/>
      <c r="U25" s="28"/>
      <c r="V25" s="46"/>
      <c r="W25" s="28"/>
      <c r="X25" s="28"/>
      <c r="Y25" s="46"/>
      <c r="Z25" s="44"/>
      <c r="AA25" s="28"/>
      <c r="AB25" s="46"/>
      <c r="AC25" s="44"/>
      <c r="AD25" s="28"/>
      <c r="AE25" s="46"/>
      <c r="AF25" s="28"/>
      <c r="AG25" s="46"/>
      <c r="AH25" s="22"/>
      <c r="AI25" s="437"/>
      <c r="AJ25" s="399" t="s">
        <v>90</v>
      </c>
      <c r="AK25" s="403" t="s">
        <v>38</v>
      </c>
      <c r="AL25" s="132"/>
      <c r="AM25" s="48"/>
      <c r="AN25" s="451"/>
      <c r="AO25" s="47"/>
      <c r="AP25" s="47"/>
      <c r="AQ25" s="44"/>
      <c r="AR25" s="65"/>
      <c r="AS25" s="47"/>
      <c r="AT25" s="44"/>
      <c r="AU25" s="65"/>
      <c r="AV25" s="65"/>
      <c r="AW25" s="44"/>
      <c r="AX25" s="65"/>
      <c r="AY25" s="47"/>
      <c r="AZ25" s="44"/>
      <c r="BA25" s="65"/>
      <c r="BB25" s="65"/>
      <c r="BC25" s="44"/>
      <c r="BD25" s="65"/>
      <c r="BE25" s="47"/>
      <c r="BF25" s="44"/>
      <c r="BG25" s="297"/>
      <c r="BH25" s="156"/>
      <c r="BI25" s="127"/>
      <c r="BJ25" s="22"/>
      <c r="BK25" s="437"/>
      <c r="BL25" s="399" t="s">
        <v>90</v>
      </c>
      <c r="BM25" s="403" t="s">
        <v>38</v>
      </c>
      <c r="BN25" s="297"/>
      <c r="BO25" s="156"/>
      <c r="BP25" s="127"/>
      <c r="BQ25" s="295"/>
      <c r="BR25" s="49"/>
      <c r="BS25" s="127"/>
      <c r="BT25" s="295"/>
      <c r="BU25" s="49"/>
      <c r="BV25" s="127"/>
      <c r="BW25" s="297"/>
      <c r="BX25" s="156"/>
      <c r="BY25" s="127"/>
      <c r="BZ25" s="368"/>
      <c r="CA25" s="65"/>
      <c r="CB25" s="65"/>
      <c r="CC25" s="44"/>
      <c r="CD25" s="65"/>
      <c r="CE25" s="65"/>
      <c r="CF25" s="44"/>
      <c r="CG25" s="295"/>
      <c r="CH25" s="295"/>
      <c r="CI25" s="127"/>
      <c r="CJ25" s="296"/>
      <c r="CK25" s="371"/>
      <c r="CL25" s="45"/>
      <c r="CM25" s="297"/>
      <c r="CN25" s="297"/>
      <c r="CO25" s="127"/>
      <c r="CP25" s="295"/>
      <c r="CQ25" s="49"/>
      <c r="CR25" s="127"/>
      <c r="CS25" s="295"/>
      <c r="CT25" s="295"/>
      <c r="CU25" s="127"/>
      <c r="CV25" s="140"/>
      <c r="CW25" s="437"/>
      <c r="CX25" s="399" t="s">
        <v>90</v>
      </c>
      <c r="CY25" s="403" t="s">
        <v>38</v>
      </c>
      <c r="CZ25" s="65"/>
      <c r="DA25" s="47"/>
      <c r="DB25" s="44"/>
      <c r="DC25" s="45"/>
      <c r="DD25" s="372"/>
      <c r="DE25" s="44"/>
      <c r="DF25" s="44"/>
      <c r="DG25" s="142"/>
      <c r="DH25" s="44"/>
      <c r="DI25" s="44"/>
      <c r="DJ25" s="142"/>
      <c r="DK25" s="44"/>
      <c r="DL25" s="28"/>
      <c r="DM25" s="46"/>
      <c r="DN25" s="44"/>
      <c r="DO25" s="127"/>
      <c r="DP25" s="497"/>
      <c r="DQ25" s="127"/>
      <c r="DR25" s="22"/>
      <c r="DS25" s="437"/>
      <c r="DT25" s="399" t="s">
        <v>90</v>
      </c>
      <c r="DU25" s="403" t="s">
        <v>38</v>
      </c>
      <c r="DV25" s="28"/>
      <c r="DW25" s="46"/>
      <c r="DX25" s="44"/>
      <c r="DY25" s="28"/>
      <c r="DZ25" s="46"/>
      <c r="EA25" s="44"/>
      <c r="EB25" s="28"/>
      <c r="EC25" s="46"/>
      <c r="ED25" s="28"/>
      <c r="EE25" s="46"/>
      <c r="EF25" s="28"/>
      <c r="EG25" s="46"/>
      <c r="EH25" s="127"/>
      <c r="EI25" s="127"/>
      <c r="EJ25" s="127"/>
      <c r="EK25" s="50"/>
      <c r="EL25" s="108"/>
      <c r="EM25" s="109"/>
      <c r="EN25" s="36"/>
      <c r="EO25" s="378"/>
      <c r="EP25" s="104"/>
      <c r="EQ25" s="260"/>
      <c r="ER25" s="21"/>
      <c r="ES25" s="260"/>
      <c r="ET25" s="260"/>
      <c r="EU25" s="314"/>
      <c r="EV25" s="260"/>
      <c r="EW25" s="260"/>
      <c r="EX25" s="260"/>
      <c r="EY25" s="260"/>
      <c r="EZ25" s="260"/>
      <c r="FA25" s="260"/>
      <c r="FB25" s="260"/>
      <c r="FC25" s="104"/>
      <c r="FD25" s="104"/>
      <c r="FE25" s="104"/>
    </row>
    <row r="26" spans="1:161" s="40" customFormat="1" ht="27" customHeight="1" x14ac:dyDescent="0.2">
      <c r="A26" s="437" t="s">
        <v>60</v>
      </c>
      <c r="B26" s="399" t="s">
        <v>567</v>
      </c>
      <c r="C26" s="403" t="s">
        <v>39</v>
      </c>
      <c r="D26" s="131" t="s">
        <v>121</v>
      </c>
      <c r="E26" s="131" t="s">
        <v>121</v>
      </c>
      <c r="F26" s="44">
        <f t="shared" ref="F26:G31" si="109">I26+L26</f>
        <v>20131</v>
      </c>
      <c r="G26" s="142">
        <f t="shared" si="109"/>
        <v>20441</v>
      </c>
      <c r="H26" s="44">
        <f t="shared" si="10"/>
        <v>310</v>
      </c>
      <c r="I26" s="300">
        <v>18034</v>
      </c>
      <c r="J26" s="358">
        <v>18100</v>
      </c>
      <c r="K26" s="44">
        <f t="shared" si="11"/>
        <v>66</v>
      </c>
      <c r="L26" s="300">
        <v>2097</v>
      </c>
      <c r="M26" s="358">
        <v>2341</v>
      </c>
      <c r="N26" s="44">
        <f t="shared" si="12"/>
        <v>244</v>
      </c>
      <c r="O26" s="300">
        <v>169</v>
      </c>
      <c r="P26" s="358">
        <v>197</v>
      </c>
      <c r="Q26" s="44">
        <f t="shared" si="13"/>
        <v>28</v>
      </c>
      <c r="R26" s="67">
        <v>9</v>
      </c>
      <c r="S26" s="6">
        <v>11</v>
      </c>
      <c r="T26" s="44">
        <f t="shared" si="14"/>
        <v>2</v>
      </c>
      <c r="U26" s="67">
        <v>2317</v>
      </c>
      <c r="V26" s="6">
        <v>2317</v>
      </c>
      <c r="W26" s="44">
        <f t="shared" si="50"/>
        <v>0</v>
      </c>
      <c r="X26" s="300">
        <v>401</v>
      </c>
      <c r="Y26" s="358">
        <v>401</v>
      </c>
      <c r="Z26" s="44">
        <f t="shared" si="15"/>
        <v>0</v>
      </c>
      <c r="AA26" s="67"/>
      <c r="AB26" s="6"/>
      <c r="AC26" s="44">
        <f t="shared" si="16"/>
        <v>0</v>
      </c>
      <c r="AD26" s="28">
        <v>1</v>
      </c>
      <c r="AE26" s="46">
        <v>1</v>
      </c>
      <c r="AF26" s="28">
        <v>1</v>
      </c>
      <c r="AG26" s="46">
        <v>1</v>
      </c>
      <c r="AH26" s="24"/>
      <c r="AI26" s="437" t="s">
        <v>60</v>
      </c>
      <c r="AJ26" s="399" t="s">
        <v>567</v>
      </c>
      <c r="AK26" s="403" t="s">
        <v>39</v>
      </c>
      <c r="AL26" s="264">
        <v>0.03</v>
      </c>
      <c r="AM26" s="52">
        <v>0.03</v>
      </c>
      <c r="AN26" s="451">
        <f t="shared" si="17"/>
        <v>0</v>
      </c>
      <c r="AO26" s="6">
        <v>286</v>
      </c>
      <c r="AP26" s="6">
        <v>286</v>
      </c>
      <c r="AQ26" s="44">
        <f t="shared" si="18"/>
        <v>0</v>
      </c>
      <c r="AR26" s="28">
        <v>155</v>
      </c>
      <c r="AS26" s="46">
        <v>155</v>
      </c>
      <c r="AT26" s="44">
        <f t="shared" si="19"/>
        <v>0</v>
      </c>
      <c r="AU26" s="67">
        <v>23</v>
      </c>
      <c r="AV26" s="67">
        <v>23</v>
      </c>
      <c r="AW26" s="44">
        <f t="shared" si="20"/>
        <v>0</v>
      </c>
      <c r="AX26" s="28">
        <v>2</v>
      </c>
      <c r="AY26" s="46">
        <v>2</v>
      </c>
      <c r="AZ26" s="44">
        <f t="shared" si="21"/>
        <v>0</v>
      </c>
      <c r="BA26" s="28"/>
      <c r="BB26" s="28"/>
      <c r="BC26" s="44">
        <f t="shared" si="22"/>
        <v>0</v>
      </c>
      <c r="BD26" s="28"/>
      <c r="BE26" s="46"/>
      <c r="BF26" s="44">
        <f t="shared" si="23"/>
        <v>0</v>
      </c>
      <c r="BG26" s="297">
        <f t="shared" si="24"/>
        <v>0</v>
      </c>
      <c r="BH26" s="156">
        <f t="shared" si="24"/>
        <v>0</v>
      </c>
      <c r="BI26" s="127">
        <f t="shared" si="25"/>
        <v>0</v>
      </c>
      <c r="BJ26" s="22"/>
      <c r="BK26" s="437" t="s">
        <v>60</v>
      </c>
      <c r="BL26" s="399" t="s">
        <v>567</v>
      </c>
      <c r="BM26" s="403" t="s">
        <v>39</v>
      </c>
      <c r="BN26" s="297">
        <f t="shared" ref="BN26:BO31" si="110">BQ26+BT26</f>
        <v>4.5</v>
      </c>
      <c r="BO26" s="497">
        <f t="shared" si="110"/>
        <v>4.0999999999999996</v>
      </c>
      <c r="BP26" s="127">
        <f t="shared" si="26"/>
        <v>-0.40000000000000036</v>
      </c>
      <c r="BQ26" s="81">
        <v>3.1</v>
      </c>
      <c r="BR26" s="12">
        <v>2.9</v>
      </c>
      <c r="BS26" s="127">
        <f t="shared" si="27"/>
        <v>-0.20000000000000018</v>
      </c>
      <c r="BT26" s="81">
        <v>1.4</v>
      </c>
      <c r="BU26" s="12">
        <v>1.2</v>
      </c>
      <c r="BV26" s="127">
        <f t="shared" si="28"/>
        <v>-0.19999999999999996</v>
      </c>
      <c r="BW26" s="297">
        <f t="shared" si="29"/>
        <v>31.1</v>
      </c>
      <c r="BX26" s="156">
        <f t="shared" si="29"/>
        <v>29.3</v>
      </c>
      <c r="BY26" s="127">
        <f t="shared" si="30"/>
        <v>-1.8000000000000007</v>
      </c>
      <c r="BZ26" s="453">
        <v>10</v>
      </c>
      <c r="CA26" s="67">
        <v>43</v>
      </c>
      <c r="CB26" s="67">
        <v>54</v>
      </c>
      <c r="CC26" s="44">
        <f t="shared" si="31"/>
        <v>11</v>
      </c>
      <c r="CD26" s="67">
        <v>4</v>
      </c>
      <c r="CE26" s="67">
        <v>8</v>
      </c>
      <c r="CF26" s="44">
        <f t="shared" si="32"/>
        <v>4</v>
      </c>
      <c r="CG26" s="225">
        <v>6</v>
      </c>
      <c r="CH26" s="225">
        <v>7</v>
      </c>
      <c r="CI26" s="127">
        <f t="shared" si="33"/>
        <v>1</v>
      </c>
      <c r="CJ26" s="67">
        <v>34</v>
      </c>
      <c r="CK26" s="67">
        <v>47</v>
      </c>
      <c r="CL26" s="45">
        <f t="shared" si="34"/>
        <v>13</v>
      </c>
      <c r="CM26" s="81">
        <v>3.2</v>
      </c>
      <c r="CN26" s="81">
        <v>1.2</v>
      </c>
      <c r="CO26" s="127">
        <f t="shared" si="35"/>
        <v>-2</v>
      </c>
      <c r="CP26" s="295">
        <f>BN26+CG26+CM26</f>
        <v>13.7</v>
      </c>
      <c r="CQ26" s="49">
        <f>BO26+CH26+CN26</f>
        <v>12.299999999999999</v>
      </c>
      <c r="CR26" s="127">
        <f t="shared" si="36"/>
        <v>-1.4000000000000004</v>
      </c>
      <c r="CS26" s="160">
        <v>2.9</v>
      </c>
      <c r="CT26" s="160">
        <v>3.1</v>
      </c>
      <c r="CU26" s="127">
        <f t="shared" si="37"/>
        <v>0.20000000000000018</v>
      </c>
      <c r="CV26" s="140"/>
      <c r="CW26" s="437" t="s">
        <v>60</v>
      </c>
      <c r="CX26" s="399" t="s">
        <v>567</v>
      </c>
      <c r="CY26" s="403" t="s">
        <v>39</v>
      </c>
      <c r="CZ26" s="28">
        <v>60</v>
      </c>
      <c r="DA26" s="46">
        <v>61</v>
      </c>
      <c r="DB26" s="44">
        <f t="shared" si="38"/>
        <v>1</v>
      </c>
      <c r="DC26" s="67"/>
      <c r="DD26" s="6">
        <v>10</v>
      </c>
      <c r="DE26" s="44">
        <f t="shared" si="39"/>
        <v>10</v>
      </c>
      <c r="DF26" s="44">
        <v>46</v>
      </c>
      <c r="DG26" s="142">
        <v>50</v>
      </c>
      <c r="DH26" s="44">
        <f t="shared" si="40"/>
        <v>4</v>
      </c>
      <c r="DI26" s="67">
        <v>14</v>
      </c>
      <c r="DJ26" s="6">
        <v>11</v>
      </c>
      <c r="DK26" s="44">
        <f t="shared" si="41"/>
        <v>-3</v>
      </c>
      <c r="DL26" s="67">
        <v>7071</v>
      </c>
      <c r="DM26" s="6">
        <v>7387</v>
      </c>
      <c r="DN26" s="44">
        <f t="shared" si="42"/>
        <v>316</v>
      </c>
      <c r="DO26" s="127">
        <f t="shared" si="43"/>
        <v>39.200000000000003</v>
      </c>
      <c r="DP26" s="497">
        <f t="shared" si="43"/>
        <v>40.799999999999997</v>
      </c>
      <c r="DQ26" s="127">
        <f t="shared" si="44"/>
        <v>1.5999999999999943</v>
      </c>
      <c r="DR26" s="22"/>
      <c r="DS26" s="437" t="s">
        <v>60</v>
      </c>
      <c r="DT26" s="399" t="s">
        <v>567</v>
      </c>
      <c r="DU26" s="403" t="s">
        <v>39</v>
      </c>
      <c r="DV26" s="67">
        <v>6</v>
      </c>
      <c r="DW26" s="6">
        <v>7</v>
      </c>
      <c r="DX26" s="44">
        <f t="shared" si="45"/>
        <v>1</v>
      </c>
      <c r="DY26" s="67">
        <v>7</v>
      </c>
      <c r="DZ26" s="6">
        <v>7</v>
      </c>
      <c r="EA26" s="44">
        <f t="shared" si="46"/>
        <v>0</v>
      </c>
      <c r="EB26" s="67">
        <v>4</v>
      </c>
      <c r="EC26" s="6">
        <v>5</v>
      </c>
      <c r="ED26" s="67">
        <v>3</v>
      </c>
      <c r="EE26" s="6">
        <v>3</v>
      </c>
      <c r="EF26" s="67">
        <v>1</v>
      </c>
      <c r="EG26" s="6">
        <v>2</v>
      </c>
      <c r="EH26" s="127">
        <f t="shared" si="47"/>
        <v>100</v>
      </c>
      <c r="EI26" s="127">
        <f t="shared" si="47"/>
        <v>100</v>
      </c>
      <c r="EJ26" s="127">
        <f t="shared" si="48"/>
        <v>0</v>
      </c>
      <c r="EK26" s="22"/>
      <c r="EL26" s="55"/>
      <c r="EM26" s="56"/>
      <c r="EN26" s="57"/>
      <c r="EO26" s="375"/>
      <c r="EP26" s="58"/>
      <c r="EQ26" s="58"/>
      <c r="ER26" s="375"/>
      <c r="ES26" s="58"/>
      <c r="ET26" s="58"/>
      <c r="EU26" s="314"/>
      <c r="EV26" s="58"/>
      <c r="EW26" s="58"/>
      <c r="EX26" s="58"/>
      <c r="EY26" s="58"/>
      <c r="EZ26" s="58"/>
      <c r="FA26" s="58"/>
      <c r="FB26" s="50"/>
    </row>
    <row r="27" spans="1:161" s="40" customFormat="1" ht="39.75" customHeight="1" x14ac:dyDescent="0.2">
      <c r="A27" s="437" t="s">
        <v>61</v>
      </c>
      <c r="B27" s="399" t="s">
        <v>259</v>
      </c>
      <c r="C27" s="403" t="s">
        <v>40</v>
      </c>
      <c r="D27" s="131" t="s">
        <v>84</v>
      </c>
      <c r="E27" s="131" t="s">
        <v>84</v>
      </c>
      <c r="F27" s="44">
        <f t="shared" si="109"/>
        <v>0</v>
      </c>
      <c r="G27" s="142">
        <f t="shared" si="109"/>
        <v>0</v>
      </c>
      <c r="H27" s="44">
        <f t="shared" si="10"/>
        <v>0</v>
      </c>
      <c r="I27" s="300"/>
      <c r="J27" s="358"/>
      <c r="K27" s="44">
        <f t="shared" si="11"/>
        <v>0</v>
      </c>
      <c r="L27" s="300"/>
      <c r="M27" s="358"/>
      <c r="N27" s="44">
        <f t="shared" si="12"/>
        <v>0</v>
      </c>
      <c r="O27" s="300"/>
      <c r="P27" s="358"/>
      <c r="Q27" s="44">
        <f t="shared" si="13"/>
        <v>0</v>
      </c>
      <c r="R27" s="67"/>
      <c r="S27" s="6"/>
      <c r="T27" s="44">
        <f t="shared" si="14"/>
        <v>0</v>
      </c>
      <c r="U27" s="67"/>
      <c r="V27" s="6"/>
      <c r="W27" s="44">
        <f t="shared" si="50"/>
        <v>0</v>
      </c>
      <c r="X27" s="300"/>
      <c r="Y27" s="358"/>
      <c r="Z27" s="44">
        <f t="shared" si="15"/>
        <v>0</v>
      </c>
      <c r="AA27" s="67"/>
      <c r="AB27" s="6"/>
      <c r="AC27" s="44">
        <f t="shared" si="16"/>
        <v>0</v>
      </c>
      <c r="AD27" s="28">
        <v>1</v>
      </c>
      <c r="AE27" s="46">
        <v>1</v>
      </c>
      <c r="AF27" s="28">
        <v>1</v>
      </c>
      <c r="AG27" s="46">
        <v>1</v>
      </c>
      <c r="AH27" s="24"/>
      <c r="AI27" s="437" t="s">
        <v>61</v>
      </c>
      <c r="AJ27" s="399" t="s">
        <v>259</v>
      </c>
      <c r="AK27" s="403" t="s">
        <v>40</v>
      </c>
      <c r="AL27" s="264"/>
      <c r="AM27" s="52"/>
      <c r="AN27" s="451">
        <f t="shared" si="17"/>
        <v>0</v>
      </c>
      <c r="AO27" s="6">
        <v>104</v>
      </c>
      <c r="AP27" s="6">
        <v>104</v>
      </c>
      <c r="AQ27" s="44">
        <f t="shared" si="18"/>
        <v>0</v>
      </c>
      <c r="AR27" s="28">
        <v>95</v>
      </c>
      <c r="AS27" s="46">
        <v>95</v>
      </c>
      <c r="AT27" s="44">
        <f t="shared" si="19"/>
        <v>0</v>
      </c>
      <c r="AU27" s="67">
        <v>9</v>
      </c>
      <c r="AV27" s="67">
        <v>9</v>
      </c>
      <c r="AW27" s="44">
        <f t="shared" si="20"/>
        <v>0</v>
      </c>
      <c r="AX27" s="28">
        <v>1</v>
      </c>
      <c r="AY27" s="46">
        <v>1</v>
      </c>
      <c r="AZ27" s="44">
        <f t="shared" si="21"/>
        <v>0</v>
      </c>
      <c r="BA27" s="28"/>
      <c r="BB27" s="28"/>
      <c r="BC27" s="44">
        <f t="shared" si="22"/>
        <v>0</v>
      </c>
      <c r="BD27" s="28"/>
      <c r="BE27" s="46"/>
      <c r="BF27" s="44">
        <f t="shared" si="23"/>
        <v>0</v>
      </c>
      <c r="BG27" s="297">
        <f t="shared" si="24"/>
        <v>0</v>
      </c>
      <c r="BH27" s="156">
        <f t="shared" si="24"/>
        <v>0</v>
      </c>
      <c r="BI27" s="127">
        <f t="shared" si="25"/>
        <v>0</v>
      </c>
      <c r="BJ27" s="22"/>
      <c r="BK27" s="437" t="s">
        <v>61</v>
      </c>
      <c r="BL27" s="399" t="s">
        <v>259</v>
      </c>
      <c r="BM27" s="403" t="s">
        <v>40</v>
      </c>
      <c r="BN27" s="297">
        <f t="shared" si="110"/>
        <v>1.1000000000000001</v>
      </c>
      <c r="BO27" s="497">
        <f t="shared" si="110"/>
        <v>1.4</v>
      </c>
      <c r="BP27" s="127">
        <f t="shared" si="26"/>
        <v>0.29999999999999982</v>
      </c>
      <c r="BQ27" s="81">
        <v>0.8</v>
      </c>
      <c r="BR27" s="12">
        <v>0.7</v>
      </c>
      <c r="BS27" s="127">
        <f t="shared" si="27"/>
        <v>-0.10000000000000009</v>
      </c>
      <c r="BT27" s="81">
        <v>0.3</v>
      </c>
      <c r="BU27" s="12">
        <v>0.7</v>
      </c>
      <c r="BV27" s="127">
        <f t="shared" si="28"/>
        <v>0.39999999999999997</v>
      </c>
      <c r="BW27" s="297">
        <f t="shared" si="29"/>
        <v>27.3</v>
      </c>
      <c r="BX27" s="156">
        <f>ROUND(BU27/BO27*100,1)</f>
        <v>50</v>
      </c>
      <c r="BY27" s="127">
        <f t="shared" si="30"/>
        <v>22.7</v>
      </c>
      <c r="BZ27" s="521">
        <v>6</v>
      </c>
      <c r="CA27" s="67">
        <v>14</v>
      </c>
      <c r="CB27" s="67">
        <v>27</v>
      </c>
      <c r="CC27" s="44">
        <f t="shared" si="31"/>
        <v>13</v>
      </c>
      <c r="CD27" s="67">
        <v>2</v>
      </c>
      <c r="CE27" s="67">
        <v>3</v>
      </c>
      <c r="CF27" s="44">
        <f t="shared" si="32"/>
        <v>1</v>
      </c>
      <c r="CG27" s="225">
        <v>1</v>
      </c>
      <c r="CH27" s="225">
        <v>2</v>
      </c>
      <c r="CI27" s="127">
        <f t="shared" si="33"/>
        <v>1</v>
      </c>
      <c r="CJ27" s="67"/>
      <c r="CK27" s="67">
        <v>4</v>
      </c>
      <c r="CL27" s="45">
        <f t="shared" si="34"/>
        <v>4</v>
      </c>
      <c r="CM27" s="81">
        <v>0.3</v>
      </c>
      <c r="CN27" s="81">
        <v>1.3</v>
      </c>
      <c r="CO27" s="127">
        <f t="shared" si="35"/>
        <v>1</v>
      </c>
      <c r="CP27" s="295">
        <f t="shared" ref="CP27:CQ31" si="111">BN27+CG27+CM27</f>
        <v>2.4</v>
      </c>
      <c r="CQ27" s="49">
        <f t="shared" si="111"/>
        <v>4.7</v>
      </c>
      <c r="CR27" s="127">
        <f t="shared" si="36"/>
        <v>2.3000000000000003</v>
      </c>
      <c r="CS27" s="160">
        <v>3.1</v>
      </c>
      <c r="CT27" s="160">
        <v>1.9</v>
      </c>
      <c r="CU27" s="127">
        <f t="shared" si="37"/>
        <v>-1.2000000000000002</v>
      </c>
      <c r="CV27" s="140"/>
      <c r="CW27" s="437" t="s">
        <v>61</v>
      </c>
      <c r="CX27" s="399" t="s">
        <v>259</v>
      </c>
      <c r="CY27" s="403" t="s">
        <v>40</v>
      </c>
      <c r="CZ27" s="28">
        <v>31</v>
      </c>
      <c r="DA27" s="46">
        <v>35</v>
      </c>
      <c r="DB27" s="44">
        <f t="shared" si="38"/>
        <v>4</v>
      </c>
      <c r="DC27" s="67"/>
      <c r="DD27" s="6"/>
      <c r="DE27" s="44">
        <f t="shared" si="39"/>
        <v>0</v>
      </c>
      <c r="DF27" s="44">
        <v>24</v>
      </c>
      <c r="DG27" s="142">
        <v>32</v>
      </c>
      <c r="DH27" s="44">
        <f t="shared" si="40"/>
        <v>8</v>
      </c>
      <c r="DI27" s="67">
        <v>7</v>
      </c>
      <c r="DJ27" s="6">
        <v>3</v>
      </c>
      <c r="DK27" s="44">
        <f t="shared" si="41"/>
        <v>-4</v>
      </c>
      <c r="DL27" s="67">
        <v>1928</v>
      </c>
      <c r="DM27" s="6">
        <v>2311</v>
      </c>
      <c r="DN27" s="44">
        <f t="shared" si="42"/>
        <v>383</v>
      </c>
      <c r="DO27" s="127">
        <f>ROUND(DL27/I24*100,1)</f>
        <v>10.7</v>
      </c>
      <c r="DP27" s="497">
        <f>ROUND(DM27/J24*100,1)</f>
        <v>12.8</v>
      </c>
      <c r="DQ27" s="127">
        <f t="shared" si="44"/>
        <v>2.1000000000000014</v>
      </c>
      <c r="DR27" s="22"/>
      <c r="DS27" s="437" t="s">
        <v>61</v>
      </c>
      <c r="DT27" s="399" t="s">
        <v>259</v>
      </c>
      <c r="DU27" s="403" t="s">
        <v>40</v>
      </c>
      <c r="DV27" s="67">
        <v>2</v>
      </c>
      <c r="DW27" s="6">
        <v>2</v>
      </c>
      <c r="DX27" s="44">
        <f t="shared" si="45"/>
        <v>0</v>
      </c>
      <c r="DY27" s="67">
        <v>2</v>
      </c>
      <c r="DZ27" s="6">
        <v>2</v>
      </c>
      <c r="EA27" s="44">
        <f t="shared" si="46"/>
        <v>0</v>
      </c>
      <c r="EB27" s="67">
        <v>2</v>
      </c>
      <c r="EC27" s="6">
        <v>2</v>
      </c>
      <c r="ED27" s="67">
        <v>2</v>
      </c>
      <c r="EE27" s="6">
        <v>2</v>
      </c>
      <c r="EF27" s="67"/>
      <c r="EG27" s="6"/>
      <c r="EH27" s="127">
        <f t="shared" si="47"/>
        <v>100</v>
      </c>
      <c r="EI27" s="127">
        <f t="shared" si="47"/>
        <v>100</v>
      </c>
      <c r="EJ27" s="127">
        <f t="shared" si="48"/>
        <v>0</v>
      </c>
      <c r="EK27" s="22"/>
      <c r="EL27" s="55"/>
      <c r="EM27" s="56"/>
      <c r="EN27" s="57"/>
      <c r="EO27" s="375"/>
      <c r="EP27" s="58"/>
      <c r="EQ27" s="58"/>
      <c r="ER27" s="375"/>
      <c r="ES27" s="58"/>
      <c r="ET27" s="58"/>
      <c r="EU27" s="314"/>
      <c r="EV27" s="58"/>
      <c r="EW27" s="58"/>
      <c r="EX27" s="58"/>
      <c r="EY27" s="58"/>
      <c r="EZ27" s="58"/>
      <c r="FA27" s="58"/>
      <c r="FB27" s="50"/>
    </row>
    <row r="28" spans="1:161" s="20" customFormat="1" ht="28.5" customHeight="1" x14ac:dyDescent="0.2">
      <c r="A28" s="437" t="s">
        <v>128</v>
      </c>
      <c r="B28" s="400" t="s">
        <v>568</v>
      </c>
      <c r="C28" s="403" t="s">
        <v>41</v>
      </c>
      <c r="D28" s="83" t="s">
        <v>121</v>
      </c>
      <c r="E28" s="83" t="s">
        <v>121</v>
      </c>
      <c r="F28" s="280">
        <f t="shared" si="109"/>
        <v>5520</v>
      </c>
      <c r="G28" s="280">
        <f t="shared" si="109"/>
        <v>5692</v>
      </c>
      <c r="H28" s="280">
        <f t="shared" si="10"/>
        <v>172</v>
      </c>
      <c r="I28" s="430">
        <v>5411</v>
      </c>
      <c r="J28" s="430">
        <v>5583</v>
      </c>
      <c r="K28" s="280">
        <f t="shared" si="11"/>
        <v>172</v>
      </c>
      <c r="L28" s="430">
        <v>109</v>
      </c>
      <c r="M28" s="430">
        <v>109</v>
      </c>
      <c r="N28" s="280">
        <f t="shared" si="12"/>
        <v>0</v>
      </c>
      <c r="O28" s="430"/>
      <c r="P28" s="430"/>
      <c r="Q28" s="280">
        <f t="shared" si="13"/>
        <v>0</v>
      </c>
      <c r="R28" s="11"/>
      <c r="S28" s="11"/>
      <c r="T28" s="280">
        <f t="shared" si="14"/>
        <v>0</v>
      </c>
      <c r="U28" s="11">
        <v>700</v>
      </c>
      <c r="V28" s="11">
        <v>700</v>
      </c>
      <c r="W28" s="280">
        <f t="shared" si="50"/>
        <v>0</v>
      </c>
      <c r="X28" s="430">
        <v>700</v>
      </c>
      <c r="Y28" s="430">
        <v>700</v>
      </c>
      <c r="Z28" s="280">
        <f t="shared" si="15"/>
        <v>0</v>
      </c>
      <c r="AA28" s="11">
        <v>636</v>
      </c>
      <c r="AB28" s="11">
        <v>1460</v>
      </c>
      <c r="AC28" s="280">
        <f t="shared" si="16"/>
        <v>824</v>
      </c>
      <c r="AD28" s="59">
        <v>1</v>
      </c>
      <c r="AE28" s="59">
        <v>1</v>
      </c>
      <c r="AF28" s="59">
        <v>1</v>
      </c>
      <c r="AG28" s="59">
        <v>1</v>
      </c>
      <c r="AH28" s="21"/>
      <c r="AI28" s="437" t="s">
        <v>128</v>
      </c>
      <c r="AJ28" s="400" t="s">
        <v>568</v>
      </c>
      <c r="AK28" s="403" t="s">
        <v>41</v>
      </c>
      <c r="AL28" s="294"/>
      <c r="AM28" s="294"/>
      <c r="AN28" s="460">
        <f t="shared" si="17"/>
        <v>0</v>
      </c>
      <c r="AO28" s="11">
        <v>134</v>
      </c>
      <c r="AP28" s="11">
        <v>134</v>
      </c>
      <c r="AQ28" s="280">
        <f t="shared" si="18"/>
        <v>0</v>
      </c>
      <c r="AR28" s="59">
        <v>109</v>
      </c>
      <c r="AS28" s="59">
        <v>109</v>
      </c>
      <c r="AT28" s="280">
        <f t="shared" si="19"/>
        <v>0</v>
      </c>
      <c r="AU28" s="11">
        <v>10</v>
      </c>
      <c r="AV28" s="11">
        <v>10</v>
      </c>
      <c r="AW28" s="280">
        <f t="shared" si="20"/>
        <v>0</v>
      </c>
      <c r="AX28" s="59">
        <v>1</v>
      </c>
      <c r="AY28" s="59">
        <v>1</v>
      </c>
      <c r="AZ28" s="280">
        <f t="shared" si="21"/>
        <v>0</v>
      </c>
      <c r="BA28" s="59"/>
      <c r="BB28" s="59"/>
      <c r="BC28" s="280">
        <f t="shared" si="22"/>
        <v>0</v>
      </c>
      <c r="BD28" s="59"/>
      <c r="BE28" s="59"/>
      <c r="BF28" s="280">
        <f t="shared" si="23"/>
        <v>0</v>
      </c>
      <c r="BG28" s="471">
        <f t="shared" si="24"/>
        <v>0</v>
      </c>
      <c r="BH28" s="471">
        <f t="shared" si="24"/>
        <v>0</v>
      </c>
      <c r="BI28" s="457">
        <f t="shared" si="25"/>
        <v>0</v>
      </c>
      <c r="BK28" s="437" t="s">
        <v>128</v>
      </c>
      <c r="BL28" s="400" t="s">
        <v>568</v>
      </c>
      <c r="BM28" s="403" t="s">
        <v>41</v>
      </c>
      <c r="BN28" s="471">
        <f t="shared" si="110"/>
        <v>6.7</v>
      </c>
      <c r="BO28" s="457">
        <f t="shared" si="110"/>
        <v>9.5</v>
      </c>
      <c r="BP28" s="457">
        <f t="shared" si="26"/>
        <v>2.8</v>
      </c>
      <c r="BQ28" s="270">
        <v>3.2</v>
      </c>
      <c r="BR28" s="270">
        <v>5.2</v>
      </c>
      <c r="BS28" s="457">
        <f t="shared" si="27"/>
        <v>2</v>
      </c>
      <c r="BT28" s="270">
        <v>3.5</v>
      </c>
      <c r="BU28" s="270">
        <v>4.3</v>
      </c>
      <c r="BV28" s="457">
        <f t="shared" si="28"/>
        <v>0.79999999999999982</v>
      </c>
      <c r="BW28" s="471">
        <f t="shared" si="29"/>
        <v>52.2</v>
      </c>
      <c r="BX28" s="471">
        <f t="shared" si="29"/>
        <v>45.3</v>
      </c>
      <c r="BY28" s="457">
        <f t="shared" si="30"/>
        <v>-6.9000000000000057</v>
      </c>
      <c r="BZ28" s="522">
        <v>9</v>
      </c>
      <c r="CA28" s="11">
        <v>135</v>
      </c>
      <c r="CB28" s="11">
        <v>110</v>
      </c>
      <c r="CC28" s="280">
        <f t="shared" si="31"/>
        <v>-25</v>
      </c>
      <c r="CD28" s="11">
        <v>45</v>
      </c>
      <c r="CE28" s="11">
        <v>46</v>
      </c>
      <c r="CF28" s="280">
        <f t="shared" si="32"/>
        <v>1</v>
      </c>
      <c r="CG28" s="226">
        <v>0.5</v>
      </c>
      <c r="CH28" s="226">
        <v>0.5</v>
      </c>
      <c r="CI28" s="457">
        <f t="shared" si="33"/>
        <v>0</v>
      </c>
      <c r="CJ28" s="11">
        <v>11</v>
      </c>
      <c r="CK28" s="11">
        <v>10</v>
      </c>
      <c r="CL28" s="463">
        <f t="shared" si="34"/>
        <v>-1</v>
      </c>
      <c r="CM28" s="270">
        <v>0.5</v>
      </c>
      <c r="CN28" s="270">
        <v>0.5</v>
      </c>
      <c r="CO28" s="457">
        <f t="shared" si="35"/>
        <v>0</v>
      </c>
      <c r="CP28" s="515">
        <f t="shared" si="111"/>
        <v>7.7</v>
      </c>
      <c r="CQ28" s="515">
        <f t="shared" si="111"/>
        <v>10.5</v>
      </c>
      <c r="CR28" s="457">
        <f t="shared" si="36"/>
        <v>2.8</v>
      </c>
      <c r="CS28" s="157">
        <v>3</v>
      </c>
      <c r="CT28" s="157">
        <v>3</v>
      </c>
      <c r="CU28" s="457">
        <f t="shared" si="37"/>
        <v>0</v>
      </c>
      <c r="CV28" s="139"/>
      <c r="CW28" s="437" t="s">
        <v>128</v>
      </c>
      <c r="CX28" s="400" t="s">
        <v>568</v>
      </c>
      <c r="CY28" s="403" t="s">
        <v>41</v>
      </c>
      <c r="CZ28" s="59">
        <v>29</v>
      </c>
      <c r="DA28" s="59">
        <v>29</v>
      </c>
      <c r="DB28" s="280">
        <f t="shared" si="38"/>
        <v>0</v>
      </c>
      <c r="DC28" s="11">
        <v>28</v>
      </c>
      <c r="DD28" s="11">
        <v>28</v>
      </c>
      <c r="DE28" s="280">
        <f t="shared" si="39"/>
        <v>0</v>
      </c>
      <c r="DF28" s="280">
        <v>13</v>
      </c>
      <c r="DG28" s="280">
        <v>19</v>
      </c>
      <c r="DH28" s="280">
        <f t="shared" si="40"/>
        <v>6</v>
      </c>
      <c r="DI28" s="11">
        <v>16</v>
      </c>
      <c r="DJ28" s="11">
        <v>10</v>
      </c>
      <c r="DK28" s="280">
        <f t="shared" si="41"/>
        <v>-6</v>
      </c>
      <c r="DL28" s="11">
        <v>3014</v>
      </c>
      <c r="DM28" s="11">
        <v>3035</v>
      </c>
      <c r="DN28" s="280">
        <f t="shared" si="42"/>
        <v>21</v>
      </c>
      <c r="DO28" s="457">
        <f t="shared" ref="DO28:DP32" si="112">ROUND(DL28/I28*100,1)</f>
        <v>55.7</v>
      </c>
      <c r="DP28" s="457">
        <f t="shared" si="112"/>
        <v>54.4</v>
      </c>
      <c r="DQ28" s="457">
        <f t="shared" si="44"/>
        <v>-1.3000000000000043</v>
      </c>
      <c r="DS28" s="437" t="s">
        <v>128</v>
      </c>
      <c r="DT28" s="400" t="s">
        <v>568</v>
      </c>
      <c r="DU28" s="403" t="s">
        <v>41</v>
      </c>
      <c r="DV28" s="11">
        <v>4</v>
      </c>
      <c r="DW28" s="11">
        <v>4</v>
      </c>
      <c r="DX28" s="280">
        <f t="shared" si="45"/>
        <v>0</v>
      </c>
      <c r="DY28" s="11">
        <v>4</v>
      </c>
      <c r="DZ28" s="11">
        <v>4</v>
      </c>
      <c r="EA28" s="280">
        <f t="shared" si="46"/>
        <v>0</v>
      </c>
      <c r="EB28" s="11">
        <v>1</v>
      </c>
      <c r="EC28" s="11">
        <v>1</v>
      </c>
      <c r="ED28" s="11">
        <v>1</v>
      </c>
      <c r="EE28" s="11">
        <v>1</v>
      </c>
      <c r="EF28" s="11"/>
      <c r="EG28" s="11"/>
      <c r="EH28" s="457">
        <f t="shared" si="47"/>
        <v>100</v>
      </c>
      <c r="EI28" s="457">
        <f t="shared" si="47"/>
        <v>100</v>
      </c>
      <c r="EJ28" s="457">
        <f t="shared" si="48"/>
        <v>0</v>
      </c>
      <c r="EL28" s="111"/>
      <c r="EM28" s="35"/>
      <c r="EN28" s="36"/>
      <c r="EO28" s="375"/>
      <c r="EP28" s="58"/>
      <c r="EQ28" s="58"/>
      <c r="ER28" s="375"/>
      <c r="ES28" s="58"/>
      <c r="ET28" s="58"/>
      <c r="EU28" s="314"/>
      <c r="EV28" s="58"/>
      <c r="EW28" s="58"/>
      <c r="EX28" s="58"/>
      <c r="EY28" s="58"/>
      <c r="EZ28" s="58"/>
      <c r="FA28" s="58"/>
      <c r="FB28" s="260"/>
      <c r="FC28" s="104"/>
      <c r="FD28" s="104"/>
      <c r="FE28" s="104"/>
    </row>
    <row r="29" spans="1:161" s="20" customFormat="1" ht="26.25" customHeight="1" x14ac:dyDescent="0.2">
      <c r="A29" s="437" t="s">
        <v>129</v>
      </c>
      <c r="B29" s="400" t="s">
        <v>565</v>
      </c>
      <c r="C29" s="403" t="s">
        <v>132</v>
      </c>
      <c r="D29" s="83" t="s">
        <v>121</v>
      </c>
      <c r="E29" s="83" t="s">
        <v>121</v>
      </c>
      <c r="F29" s="280">
        <f t="shared" si="109"/>
        <v>11683</v>
      </c>
      <c r="G29" s="280">
        <f t="shared" si="109"/>
        <v>11934</v>
      </c>
      <c r="H29" s="280">
        <f t="shared" si="10"/>
        <v>251</v>
      </c>
      <c r="I29" s="430">
        <v>8549</v>
      </c>
      <c r="J29" s="430">
        <v>8800</v>
      </c>
      <c r="K29" s="280">
        <f t="shared" si="11"/>
        <v>251</v>
      </c>
      <c r="L29" s="430">
        <v>3134</v>
      </c>
      <c r="M29" s="430">
        <v>3134</v>
      </c>
      <c r="N29" s="280">
        <f t="shared" si="12"/>
        <v>0</v>
      </c>
      <c r="O29" s="430">
        <v>28</v>
      </c>
      <c r="P29" s="430">
        <v>21</v>
      </c>
      <c r="Q29" s="280">
        <f t="shared" si="13"/>
        <v>-7</v>
      </c>
      <c r="R29" s="11">
        <v>9</v>
      </c>
      <c r="S29" s="11"/>
      <c r="T29" s="280">
        <f t="shared" si="14"/>
        <v>-9</v>
      </c>
      <c r="U29" s="11">
        <v>11327</v>
      </c>
      <c r="V29" s="11">
        <v>11934</v>
      </c>
      <c r="W29" s="280">
        <f t="shared" si="50"/>
        <v>607</v>
      </c>
      <c r="X29" s="430">
        <v>9801</v>
      </c>
      <c r="Y29" s="430">
        <v>11765</v>
      </c>
      <c r="Z29" s="280">
        <f t="shared" si="15"/>
        <v>1964</v>
      </c>
      <c r="AA29" s="11">
        <v>6884</v>
      </c>
      <c r="AB29" s="11">
        <v>7531</v>
      </c>
      <c r="AC29" s="280">
        <f t="shared" si="16"/>
        <v>647</v>
      </c>
      <c r="AD29" s="59">
        <v>1</v>
      </c>
      <c r="AE29" s="59">
        <v>1</v>
      </c>
      <c r="AF29" s="59">
        <v>1</v>
      </c>
      <c r="AG29" s="59">
        <v>1</v>
      </c>
      <c r="AH29" s="21"/>
      <c r="AI29" s="437" t="s">
        <v>129</v>
      </c>
      <c r="AJ29" s="400" t="s">
        <v>565</v>
      </c>
      <c r="AK29" s="403" t="s">
        <v>132</v>
      </c>
      <c r="AL29" s="294">
        <v>1.24</v>
      </c>
      <c r="AM29" s="294">
        <v>1.24</v>
      </c>
      <c r="AN29" s="460">
        <f t="shared" si="17"/>
        <v>0</v>
      </c>
      <c r="AO29" s="11">
        <v>2006</v>
      </c>
      <c r="AP29" s="11">
        <v>2319</v>
      </c>
      <c r="AQ29" s="280">
        <f t="shared" si="18"/>
        <v>313</v>
      </c>
      <c r="AR29" s="59">
        <v>208</v>
      </c>
      <c r="AS29" s="59">
        <v>278</v>
      </c>
      <c r="AT29" s="280">
        <f t="shared" si="19"/>
        <v>70</v>
      </c>
      <c r="AU29" s="11">
        <v>196</v>
      </c>
      <c r="AV29" s="11">
        <v>196</v>
      </c>
      <c r="AW29" s="280">
        <f t="shared" si="20"/>
        <v>0</v>
      </c>
      <c r="AX29" s="59">
        <v>5</v>
      </c>
      <c r="AY29" s="59">
        <v>6</v>
      </c>
      <c r="AZ29" s="280">
        <f t="shared" si="21"/>
        <v>1</v>
      </c>
      <c r="BA29" s="59"/>
      <c r="BB29" s="59"/>
      <c r="BC29" s="280">
        <f t="shared" si="22"/>
        <v>0</v>
      </c>
      <c r="BD29" s="59"/>
      <c r="BE29" s="59"/>
      <c r="BF29" s="280">
        <f t="shared" si="23"/>
        <v>0</v>
      </c>
      <c r="BG29" s="471">
        <f t="shared" si="24"/>
        <v>0</v>
      </c>
      <c r="BH29" s="471">
        <f t="shared" si="24"/>
        <v>0</v>
      </c>
      <c r="BI29" s="457">
        <f t="shared" si="25"/>
        <v>0</v>
      </c>
      <c r="BK29" s="437" t="s">
        <v>129</v>
      </c>
      <c r="BL29" s="400" t="s">
        <v>565</v>
      </c>
      <c r="BM29" s="403" t="s">
        <v>132</v>
      </c>
      <c r="BN29" s="471">
        <f t="shared" si="110"/>
        <v>127.9</v>
      </c>
      <c r="BO29" s="457">
        <f t="shared" si="110"/>
        <v>114.6</v>
      </c>
      <c r="BP29" s="457">
        <f t="shared" si="26"/>
        <v>-13.300000000000011</v>
      </c>
      <c r="BQ29" s="270">
        <v>115.2</v>
      </c>
      <c r="BR29" s="270">
        <v>99.8</v>
      </c>
      <c r="BS29" s="457">
        <f t="shared" si="27"/>
        <v>-15.400000000000006</v>
      </c>
      <c r="BT29" s="270">
        <v>12.7</v>
      </c>
      <c r="BU29" s="270">
        <v>14.8</v>
      </c>
      <c r="BV29" s="457">
        <f t="shared" si="28"/>
        <v>2.1000000000000014</v>
      </c>
      <c r="BW29" s="471">
        <f t="shared" si="29"/>
        <v>9.9</v>
      </c>
      <c r="BX29" s="471">
        <f t="shared" si="29"/>
        <v>12.9</v>
      </c>
      <c r="BY29" s="457">
        <f t="shared" si="30"/>
        <v>3</v>
      </c>
      <c r="BZ29" s="523">
        <v>14</v>
      </c>
      <c r="CA29" s="11">
        <v>887</v>
      </c>
      <c r="CB29" s="11">
        <v>1115</v>
      </c>
      <c r="CC29" s="280">
        <f t="shared" si="31"/>
        <v>228</v>
      </c>
      <c r="CD29" s="11">
        <v>5</v>
      </c>
      <c r="CE29" s="11">
        <v>2</v>
      </c>
      <c r="CF29" s="280">
        <f t="shared" si="32"/>
        <v>-3</v>
      </c>
      <c r="CG29" s="226">
        <v>1.7</v>
      </c>
      <c r="CH29" s="226">
        <v>3</v>
      </c>
      <c r="CI29" s="457">
        <f t="shared" si="33"/>
        <v>1.3</v>
      </c>
      <c r="CJ29" s="11">
        <v>178</v>
      </c>
      <c r="CK29" s="11">
        <v>143</v>
      </c>
      <c r="CL29" s="463">
        <f t="shared" si="34"/>
        <v>-35</v>
      </c>
      <c r="CM29" s="270">
        <v>3.2</v>
      </c>
      <c r="CN29" s="270">
        <v>2.8</v>
      </c>
      <c r="CO29" s="457">
        <f t="shared" si="35"/>
        <v>-0.40000000000000036</v>
      </c>
      <c r="CP29" s="515">
        <f t="shared" si="111"/>
        <v>132.79999999999998</v>
      </c>
      <c r="CQ29" s="515">
        <f t="shared" si="111"/>
        <v>120.39999999999999</v>
      </c>
      <c r="CR29" s="457">
        <f t="shared" si="36"/>
        <v>-12.399999999999991</v>
      </c>
      <c r="CS29" s="157">
        <v>25</v>
      </c>
      <c r="CT29" s="157">
        <v>25.5</v>
      </c>
      <c r="CU29" s="457">
        <f t="shared" si="37"/>
        <v>0.5</v>
      </c>
      <c r="CV29" s="139"/>
      <c r="CW29" s="437" t="s">
        <v>129</v>
      </c>
      <c r="CX29" s="400" t="s">
        <v>565</v>
      </c>
      <c r="CY29" s="403" t="s">
        <v>132</v>
      </c>
      <c r="CZ29" s="59">
        <v>34</v>
      </c>
      <c r="DA29" s="59">
        <v>24</v>
      </c>
      <c r="DB29" s="280">
        <f t="shared" si="38"/>
        <v>-10</v>
      </c>
      <c r="DC29" s="11">
        <v>24</v>
      </c>
      <c r="DD29" s="11">
        <v>24</v>
      </c>
      <c r="DE29" s="280">
        <f t="shared" si="39"/>
        <v>0</v>
      </c>
      <c r="DF29" s="280">
        <v>19</v>
      </c>
      <c r="DG29" s="280">
        <v>12</v>
      </c>
      <c r="DH29" s="280">
        <f t="shared" si="40"/>
        <v>-7</v>
      </c>
      <c r="DI29" s="11">
        <v>15</v>
      </c>
      <c r="DJ29" s="11">
        <v>12</v>
      </c>
      <c r="DK29" s="280">
        <f t="shared" si="41"/>
        <v>-3</v>
      </c>
      <c r="DL29" s="11">
        <v>2907</v>
      </c>
      <c r="DM29" s="11">
        <v>3008</v>
      </c>
      <c r="DN29" s="280">
        <f t="shared" si="42"/>
        <v>101</v>
      </c>
      <c r="DO29" s="457">
        <f t="shared" si="112"/>
        <v>34</v>
      </c>
      <c r="DP29" s="457">
        <f t="shared" si="112"/>
        <v>34.200000000000003</v>
      </c>
      <c r="DQ29" s="457">
        <f t="shared" si="44"/>
        <v>0.20000000000000284</v>
      </c>
      <c r="DS29" s="437" t="s">
        <v>129</v>
      </c>
      <c r="DT29" s="400" t="s">
        <v>565</v>
      </c>
      <c r="DU29" s="403" t="s">
        <v>132</v>
      </c>
      <c r="DV29" s="11">
        <v>29</v>
      </c>
      <c r="DW29" s="11">
        <v>38</v>
      </c>
      <c r="DX29" s="280">
        <f t="shared" si="45"/>
        <v>9</v>
      </c>
      <c r="DY29" s="11">
        <v>39</v>
      </c>
      <c r="DZ29" s="11">
        <v>39</v>
      </c>
      <c r="EA29" s="280">
        <f t="shared" si="46"/>
        <v>0</v>
      </c>
      <c r="EB29" s="11">
        <v>16</v>
      </c>
      <c r="EC29" s="11">
        <v>27</v>
      </c>
      <c r="ED29" s="11">
        <v>13</v>
      </c>
      <c r="EE29" s="11">
        <v>21</v>
      </c>
      <c r="EF29" s="11">
        <v>3</v>
      </c>
      <c r="EG29" s="11">
        <v>6</v>
      </c>
      <c r="EH29" s="457">
        <f t="shared" si="47"/>
        <v>100</v>
      </c>
      <c r="EI29" s="457">
        <f t="shared" si="47"/>
        <v>100</v>
      </c>
      <c r="EJ29" s="457">
        <f t="shared" si="48"/>
        <v>0</v>
      </c>
      <c r="EL29" s="108"/>
      <c r="EM29" s="109"/>
      <c r="EN29" s="36"/>
      <c r="EO29" s="378"/>
      <c r="EP29" s="260"/>
      <c r="EQ29" s="260"/>
      <c r="ER29" s="21"/>
      <c r="ES29" s="260"/>
      <c r="ET29" s="260"/>
      <c r="EU29" s="315"/>
      <c r="EV29" s="260"/>
      <c r="EW29" s="260"/>
      <c r="EX29" s="260"/>
      <c r="EY29" s="260"/>
      <c r="EZ29" s="260"/>
      <c r="FA29" s="260"/>
      <c r="FB29" s="260"/>
      <c r="FC29" s="104"/>
      <c r="FD29" s="104"/>
      <c r="FE29" s="104"/>
    </row>
    <row r="30" spans="1:161" s="20" customFormat="1" ht="28.5" customHeight="1" x14ac:dyDescent="0.2">
      <c r="A30" s="437" t="s">
        <v>331</v>
      </c>
      <c r="B30" s="400" t="s">
        <v>186</v>
      </c>
      <c r="C30" s="403" t="s">
        <v>42</v>
      </c>
      <c r="D30" s="83" t="s">
        <v>121</v>
      </c>
      <c r="E30" s="83" t="s">
        <v>121</v>
      </c>
      <c r="F30" s="280">
        <f>I30+L30</f>
        <v>145800</v>
      </c>
      <c r="G30" s="280">
        <f>J30+M30</f>
        <v>146910</v>
      </c>
      <c r="H30" s="280">
        <f t="shared" si="10"/>
        <v>1110</v>
      </c>
      <c r="I30" s="11">
        <v>129918</v>
      </c>
      <c r="J30" s="11">
        <v>130038</v>
      </c>
      <c r="K30" s="280">
        <f t="shared" si="11"/>
        <v>120</v>
      </c>
      <c r="L30" s="11">
        <v>15882</v>
      </c>
      <c r="M30" s="11">
        <v>16872</v>
      </c>
      <c r="N30" s="280">
        <f t="shared" si="12"/>
        <v>990</v>
      </c>
      <c r="O30" s="11">
        <v>267</v>
      </c>
      <c r="P30" s="11">
        <v>267</v>
      </c>
      <c r="Q30" s="280">
        <f t="shared" si="13"/>
        <v>0</v>
      </c>
      <c r="R30" s="11"/>
      <c r="S30" s="11"/>
      <c r="T30" s="280">
        <f t="shared" si="14"/>
        <v>0</v>
      </c>
      <c r="U30" s="11">
        <v>124700</v>
      </c>
      <c r="V30" s="11">
        <v>128485</v>
      </c>
      <c r="W30" s="280">
        <f t="shared" si="50"/>
        <v>3785</v>
      </c>
      <c r="X30" s="11">
        <v>16119</v>
      </c>
      <c r="Y30" s="11">
        <v>16119</v>
      </c>
      <c r="Z30" s="280">
        <f t="shared" si="15"/>
        <v>0</v>
      </c>
      <c r="AA30" s="11">
        <v>94254</v>
      </c>
      <c r="AB30" s="11">
        <v>109630</v>
      </c>
      <c r="AC30" s="280">
        <f t="shared" si="16"/>
        <v>15376</v>
      </c>
      <c r="AD30" s="59">
        <v>1</v>
      </c>
      <c r="AE30" s="59">
        <v>1</v>
      </c>
      <c r="AF30" s="59">
        <v>1</v>
      </c>
      <c r="AG30" s="59">
        <v>1</v>
      </c>
      <c r="AI30" s="437" t="s">
        <v>331</v>
      </c>
      <c r="AJ30" s="400" t="s">
        <v>186</v>
      </c>
      <c r="AK30" s="403" t="s">
        <v>42</v>
      </c>
      <c r="AL30" s="425">
        <v>0.1</v>
      </c>
      <c r="AM30" s="425">
        <v>0.1</v>
      </c>
      <c r="AN30" s="460">
        <f t="shared" si="17"/>
        <v>0</v>
      </c>
      <c r="AO30" s="11">
        <v>2381</v>
      </c>
      <c r="AP30" s="11">
        <v>4429</v>
      </c>
      <c r="AQ30" s="280">
        <f t="shared" si="18"/>
        <v>2048</v>
      </c>
      <c r="AR30" s="59">
        <v>1069</v>
      </c>
      <c r="AS30" s="59">
        <v>1499</v>
      </c>
      <c r="AT30" s="280">
        <f t="shared" si="19"/>
        <v>430</v>
      </c>
      <c r="AU30" s="11">
        <v>382</v>
      </c>
      <c r="AV30" s="11">
        <v>658</v>
      </c>
      <c r="AW30" s="280">
        <f t="shared" si="20"/>
        <v>276</v>
      </c>
      <c r="AX30" s="59">
        <v>2</v>
      </c>
      <c r="AY30" s="59">
        <v>3</v>
      </c>
      <c r="AZ30" s="280">
        <f t="shared" si="21"/>
        <v>1</v>
      </c>
      <c r="BA30" s="59">
        <v>1</v>
      </c>
      <c r="BB30" s="59"/>
      <c r="BC30" s="280">
        <f t="shared" si="22"/>
        <v>-1</v>
      </c>
      <c r="BD30" s="59"/>
      <c r="BE30" s="59"/>
      <c r="BF30" s="280">
        <f t="shared" si="23"/>
        <v>0</v>
      </c>
      <c r="BG30" s="471">
        <f t="shared" si="24"/>
        <v>50</v>
      </c>
      <c r="BH30" s="471">
        <f t="shared" si="24"/>
        <v>0</v>
      </c>
      <c r="BI30" s="457">
        <f t="shared" si="25"/>
        <v>-50</v>
      </c>
      <c r="BK30" s="437" t="s">
        <v>331</v>
      </c>
      <c r="BL30" s="400" t="s">
        <v>186</v>
      </c>
      <c r="BM30" s="403" t="s">
        <v>42</v>
      </c>
      <c r="BN30" s="471">
        <f t="shared" si="110"/>
        <v>113.7</v>
      </c>
      <c r="BO30" s="457">
        <f t="shared" si="110"/>
        <v>120</v>
      </c>
      <c r="BP30" s="457">
        <f t="shared" si="26"/>
        <v>6.2999999999999972</v>
      </c>
      <c r="BQ30" s="157">
        <v>50.2</v>
      </c>
      <c r="BR30" s="157">
        <v>51.8</v>
      </c>
      <c r="BS30" s="457">
        <f t="shared" si="27"/>
        <v>1.5999999999999943</v>
      </c>
      <c r="BT30" s="157">
        <v>63.5</v>
      </c>
      <c r="BU30" s="157">
        <v>68.2</v>
      </c>
      <c r="BV30" s="457">
        <f t="shared" si="28"/>
        <v>4.7000000000000028</v>
      </c>
      <c r="BW30" s="471">
        <f t="shared" si="29"/>
        <v>55.8</v>
      </c>
      <c r="BX30" s="471">
        <f t="shared" si="29"/>
        <v>56.8</v>
      </c>
      <c r="BY30" s="457">
        <f t="shared" si="30"/>
        <v>1</v>
      </c>
      <c r="BZ30" s="523">
        <v>4</v>
      </c>
      <c r="CA30" s="200">
        <v>684</v>
      </c>
      <c r="CB30" s="200">
        <v>1276</v>
      </c>
      <c r="CC30" s="280">
        <f t="shared" si="31"/>
        <v>592</v>
      </c>
      <c r="CD30" s="200">
        <v>163</v>
      </c>
      <c r="CE30" s="200">
        <v>216</v>
      </c>
      <c r="CF30" s="280">
        <f t="shared" si="32"/>
        <v>53</v>
      </c>
      <c r="CG30" s="226">
        <v>6.9</v>
      </c>
      <c r="CH30" s="226">
        <v>4.5999999999999996</v>
      </c>
      <c r="CI30" s="457">
        <f t="shared" si="33"/>
        <v>-2.3000000000000007</v>
      </c>
      <c r="CJ30" s="200">
        <v>197</v>
      </c>
      <c r="CK30" s="200">
        <v>251</v>
      </c>
      <c r="CL30" s="463">
        <f t="shared" si="34"/>
        <v>54</v>
      </c>
      <c r="CM30" s="157">
        <v>9.4</v>
      </c>
      <c r="CN30" s="157">
        <v>5.4</v>
      </c>
      <c r="CO30" s="457">
        <f t="shared" si="35"/>
        <v>-4</v>
      </c>
      <c r="CP30" s="515">
        <f t="shared" si="111"/>
        <v>130</v>
      </c>
      <c r="CQ30" s="515">
        <f t="shared" si="111"/>
        <v>130</v>
      </c>
      <c r="CR30" s="457">
        <f t="shared" si="36"/>
        <v>0</v>
      </c>
      <c r="CS30" s="157">
        <v>14.4</v>
      </c>
      <c r="CT30" s="157">
        <v>16.2</v>
      </c>
      <c r="CU30" s="457">
        <f t="shared" si="37"/>
        <v>1.7999999999999989</v>
      </c>
      <c r="CV30" s="139"/>
      <c r="CW30" s="437" t="s">
        <v>331</v>
      </c>
      <c r="CX30" s="400" t="s">
        <v>186</v>
      </c>
      <c r="CY30" s="403" t="s">
        <v>42</v>
      </c>
      <c r="CZ30" s="59">
        <v>72</v>
      </c>
      <c r="DA30" s="59">
        <v>75</v>
      </c>
      <c r="DB30" s="280">
        <f t="shared" si="38"/>
        <v>3</v>
      </c>
      <c r="DC30" s="11">
        <v>63</v>
      </c>
      <c r="DD30" s="11">
        <v>72</v>
      </c>
      <c r="DE30" s="280">
        <f t="shared" si="39"/>
        <v>9</v>
      </c>
      <c r="DF30" s="280">
        <v>34</v>
      </c>
      <c r="DG30" s="280">
        <v>35</v>
      </c>
      <c r="DH30" s="280">
        <f t="shared" si="40"/>
        <v>1</v>
      </c>
      <c r="DI30" s="11">
        <v>38</v>
      </c>
      <c r="DJ30" s="11">
        <v>40</v>
      </c>
      <c r="DK30" s="280">
        <f t="shared" si="41"/>
        <v>2</v>
      </c>
      <c r="DL30" s="11">
        <v>5876</v>
      </c>
      <c r="DM30" s="11">
        <v>2959</v>
      </c>
      <c r="DN30" s="280">
        <f t="shared" si="42"/>
        <v>-2917</v>
      </c>
      <c r="DO30" s="457">
        <f t="shared" si="112"/>
        <v>4.5</v>
      </c>
      <c r="DP30" s="457">
        <f t="shared" si="112"/>
        <v>2.2999999999999998</v>
      </c>
      <c r="DQ30" s="457">
        <f t="shared" si="44"/>
        <v>-2.2000000000000002</v>
      </c>
      <c r="DS30" s="437" t="s">
        <v>331</v>
      </c>
      <c r="DT30" s="400" t="s">
        <v>186</v>
      </c>
      <c r="DU30" s="403" t="s">
        <v>42</v>
      </c>
      <c r="DV30" s="11">
        <v>41</v>
      </c>
      <c r="DW30" s="11">
        <v>38</v>
      </c>
      <c r="DX30" s="280">
        <f t="shared" si="45"/>
        <v>-3</v>
      </c>
      <c r="DY30" s="11">
        <v>39</v>
      </c>
      <c r="DZ30" s="11">
        <v>35</v>
      </c>
      <c r="EA30" s="280">
        <f t="shared" si="46"/>
        <v>-4</v>
      </c>
      <c r="EB30" s="11">
        <v>22</v>
      </c>
      <c r="EC30" s="11">
        <v>22</v>
      </c>
      <c r="ED30" s="11">
        <v>22</v>
      </c>
      <c r="EE30" s="11">
        <v>18</v>
      </c>
      <c r="EF30" s="11"/>
      <c r="EG30" s="11">
        <v>4</v>
      </c>
      <c r="EH30" s="457">
        <f t="shared" si="47"/>
        <v>100</v>
      </c>
      <c r="EI30" s="457">
        <f t="shared" si="47"/>
        <v>100</v>
      </c>
      <c r="EJ30" s="457">
        <f t="shared" si="48"/>
        <v>0</v>
      </c>
      <c r="EL30" s="21"/>
      <c r="EM30" s="21"/>
      <c r="EN30" s="21"/>
      <c r="EO30" s="21"/>
      <c r="EP30" s="260"/>
      <c r="EQ30" s="260"/>
      <c r="ER30" s="21"/>
      <c r="ES30" s="260"/>
      <c r="ET30" s="260"/>
      <c r="EU30" s="89"/>
      <c r="EV30" s="260"/>
      <c r="EW30" s="260"/>
      <c r="EX30" s="260"/>
      <c r="EY30" s="260"/>
      <c r="EZ30" s="260"/>
      <c r="FA30" s="260"/>
      <c r="FB30" s="260"/>
      <c r="FC30" s="104"/>
      <c r="FD30" s="104"/>
      <c r="FE30" s="104"/>
    </row>
    <row r="31" spans="1:161" s="20" customFormat="1" ht="39.75" customHeight="1" x14ac:dyDescent="0.2">
      <c r="A31" s="412" t="s">
        <v>500</v>
      </c>
      <c r="B31" s="524" t="s">
        <v>566</v>
      </c>
      <c r="C31" s="403" t="s">
        <v>43</v>
      </c>
      <c r="D31" s="525" t="s">
        <v>471</v>
      </c>
      <c r="E31" s="526" t="s">
        <v>121</v>
      </c>
      <c r="F31" s="280">
        <f t="shared" si="109"/>
        <v>18798</v>
      </c>
      <c r="G31" s="280">
        <f t="shared" si="109"/>
        <v>18961</v>
      </c>
      <c r="H31" s="280">
        <f t="shared" si="10"/>
        <v>163</v>
      </c>
      <c r="I31" s="11">
        <v>16575</v>
      </c>
      <c r="J31" s="11">
        <v>16693</v>
      </c>
      <c r="K31" s="280">
        <f t="shared" si="11"/>
        <v>118</v>
      </c>
      <c r="L31" s="11">
        <v>2223</v>
      </c>
      <c r="M31" s="11">
        <v>2268</v>
      </c>
      <c r="N31" s="280">
        <f t="shared" si="12"/>
        <v>45</v>
      </c>
      <c r="O31" s="11">
        <v>59</v>
      </c>
      <c r="P31" s="11">
        <v>59</v>
      </c>
      <c r="Q31" s="280">
        <f t="shared" si="13"/>
        <v>0</v>
      </c>
      <c r="R31" s="11"/>
      <c r="S31" s="11"/>
      <c r="T31" s="280">
        <f t="shared" si="14"/>
        <v>0</v>
      </c>
      <c r="U31" s="11">
        <v>17025</v>
      </c>
      <c r="V31" s="11">
        <v>17301</v>
      </c>
      <c r="W31" s="280">
        <f t="shared" si="50"/>
        <v>276</v>
      </c>
      <c r="X31" s="11">
        <v>15197</v>
      </c>
      <c r="Y31" s="11">
        <v>15274</v>
      </c>
      <c r="Z31" s="280">
        <f t="shared" si="15"/>
        <v>77</v>
      </c>
      <c r="AA31" s="11">
        <v>12183</v>
      </c>
      <c r="AB31" s="11">
        <v>14287</v>
      </c>
      <c r="AC31" s="280">
        <f t="shared" si="16"/>
        <v>2104</v>
      </c>
      <c r="AD31" s="59">
        <v>1</v>
      </c>
      <c r="AE31" s="59">
        <v>1</v>
      </c>
      <c r="AF31" s="59">
        <v>1</v>
      </c>
      <c r="AG31" s="59">
        <v>1</v>
      </c>
      <c r="AI31" s="412" t="s">
        <v>500</v>
      </c>
      <c r="AJ31" s="524" t="s">
        <v>566</v>
      </c>
      <c r="AK31" s="403" t="s">
        <v>43</v>
      </c>
      <c r="AL31" s="294">
        <v>0.1</v>
      </c>
      <c r="AM31" s="294">
        <v>0.1</v>
      </c>
      <c r="AN31" s="460">
        <f t="shared" si="17"/>
        <v>0</v>
      </c>
      <c r="AO31" s="430">
        <v>761</v>
      </c>
      <c r="AP31" s="430">
        <v>756</v>
      </c>
      <c r="AQ31" s="280">
        <f t="shared" si="18"/>
        <v>-5</v>
      </c>
      <c r="AR31" s="59">
        <v>317</v>
      </c>
      <c r="AS31" s="59">
        <v>330</v>
      </c>
      <c r="AT31" s="280">
        <f t="shared" si="19"/>
        <v>13</v>
      </c>
      <c r="AU31" s="430">
        <v>46</v>
      </c>
      <c r="AV31" s="430">
        <v>46</v>
      </c>
      <c r="AW31" s="280">
        <f t="shared" si="20"/>
        <v>0</v>
      </c>
      <c r="AX31" s="59">
        <v>1</v>
      </c>
      <c r="AY31" s="59">
        <v>1</v>
      </c>
      <c r="AZ31" s="280">
        <f t="shared" si="21"/>
        <v>0</v>
      </c>
      <c r="BA31" s="59">
        <v>1</v>
      </c>
      <c r="BB31" s="59">
        <v>1</v>
      </c>
      <c r="BC31" s="280">
        <f t="shared" si="22"/>
        <v>0</v>
      </c>
      <c r="BD31" s="59"/>
      <c r="BE31" s="59"/>
      <c r="BF31" s="280">
        <f t="shared" si="23"/>
        <v>0</v>
      </c>
      <c r="BG31" s="471">
        <f t="shared" si="24"/>
        <v>100</v>
      </c>
      <c r="BH31" s="471">
        <f t="shared" si="24"/>
        <v>100</v>
      </c>
      <c r="BI31" s="457">
        <f t="shared" si="25"/>
        <v>0</v>
      </c>
      <c r="BK31" s="412" t="s">
        <v>500</v>
      </c>
      <c r="BL31" s="524" t="s">
        <v>566</v>
      </c>
      <c r="BM31" s="403" t="s">
        <v>43</v>
      </c>
      <c r="BN31" s="471">
        <f t="shared" si="110"/>
        <v>11.7</v>
      </c>
      <c r="BO31" s="457">
        <f t="shared" si="110"/>
        <v>10.7</v>
      </c>
      <c r="BP31" s="457">
        <f t="shared" si="26"/>
        <v>-1</v>
      </c>
      <c r="BQ31" s="157">
        <v>6.7</v>
      </c>
      <c r="BR31" s="157">
        <v>5.4</v>
      </c>
      <c r="BS31" s="457">
        <f t="shared" si="27"/>
        <v>-1.2999999999999998</v>
      </c>
      <c r="BT31" s="157">
        <v>5</v>
      </c>
      <c r="BU31" s="157">
        <v>5.3</v>
      </c>
      <c r="BV31" s="457">
        <f t="shared" si="28"/>
        <v>0.29999999999999982</v>
      </c>
      <c r="BW31" s="471">
        <f t="shared" si="29"/>
        <v>42.7</v>
      </c>
      <c r="BX31" s="471">
        <f t="shared" si="29"/>
        <v>49.5</v>
      </c>
      <c r="BY31" s="457">
        <f t="shared" si="30"/>
        <v>6.7999999999999972</v>
      </c>
      <c r="BZ31" s="523">
        <v>7</v>
      </c>
      <c r="CA31" s="200">
        <v>186</v>
      </c>
      <c r="CB31" s="200">
        <v>240</v>
      </c>
      <c r="CC31" s="280">
        <f t="shared" si="31"/>
        <v>54</v>
      </c>
      <c r="CD31" s="200">
        <v>16</v>
      </c>
      <c r="CE31" s="200">
        <v>26</v>
      </c>
      <c r="CF31" s="280">
        <f t="shared" si="32"/>
        <v>10</v>
      </c>
      <c r="CG31" s="226">
        <v>3.3</v>
      </c>
      <c r="CH31" s="226">
        <v>6.4</v>
      </c>
      <c r="CI31" s="457">
        <f t="shared" si="33"/>
        <v>3.1000000000000005</v>
      </c>
      <c r="CJ31" s="200">
        <v>339</v>
      </c>
      <c r="CK31" s="200">
        <v>254</v>
      </c>
      <c r="CL31" s="463">
        <f t="shared" si="34"/>
        <v>-85</v>
      </c>
      <c r="CM31" s="157">
        <v>6.7</v>
      </c>
      <c r="CN31" s="157">
        <v>6.2</v>
      </c>
      <c r="CO31" s="457">
        <f t="shared" si="35"/>
        <v>-0.5</v>
      </c>
      <c r="CP31" s="515">
        <f t="shared" si="111"/>
        <v>21.7</v>
      </c>
      <c r="CQ31" s="515">
        <f t="shared" si="111"/>
        <v>23.3</v>
      </c>
      <c r="CR31" s="457">
        <f t="shared" si="36"/>
        <v>1.6000000000000014</v>
      </c>
      <c r="CS31" s="157">
        <v>7.6</v>
      </c>
      <c r="CT31" s="157">
        <v>7.8</v>
      </c>
      <c r="CU31" s="457">
        <f t="shared" si="37"/>
        <v>0.20000000000000018</v>
      </c>
      <c r="CV31" s="139"/>
      <c r="CW31" s="412" t="s">
        <v>500</v>
      </c>
      <c r="CX31" s="524" t="s">
        <v>566</v>
      </c>
      <c r="CY31" s="403" t="s">
        <v>43</v>
      </c>
      <c r="CZ31" s="59">
        <v>29</v>
      </c>
      <c r="DA31" s="59">
        <v>29</v>
      </c>
      <c r="DB31" s="280">
        <f t="shared" si="38"/>
        <v>0</v>
      </c>
      <c r="DC31" s="11">
        <v>25</v>
      </c>
      <c r="DD31" s="11">
        <v>24</v>
      </c>
      <c r="DE31" s="280">
        <f t="shared" si="39"/>
        <v>-1</v>
      </c>
      <c r="DF31" s="280">
        <v>23</v>
      </c>
      <c r="DG31" s="280">
        <v>23</v>
      </c>
      <c r="DH31" s="280">
        <f t="shared" si="40"/>
        <v>0</v>
      </c>
      <c r="DI31" s="11">
        <v>6</v>
      </c>
      <c r="DJ31" s="11">
        <v>6</v>
      </c>
      <c r="DK31" s="280">
        <f t="shared" si="41"/>
        <v>0</v>
      </c>
      <c r="DL31" s="11">
        <v>3036</v>
      </c>
      <c r="DM31" s="11">
        <v>3067</v>
      </c>
      <c r="DN31" s="280">
        <f t="shared" si="42"/>
        <v>31</v>
      </c>
      <c r="DO31" s="457">
        <f t="shared" si="112"/>
        <v>18.3</v>
      </c>
      <c r="DP31" s="457">
        <f t="shared" si="112"/>
        <v>18.399999999999999</v>
      </c>
      <c r="DQ31" s="457">
        <f t="shared" si="44"/>
        <v>9.9999999999997868E-2</v>
      </c>
      <c r="DS31" s="412" t="s">
        <v>500</v>
      </c>
      <c r="DT31" s="524" t="s">
        <v>566</v>
      </c>
      <c r="DU31" s="403" t="s">
        <v>43</v>
      </c>
      <c r="DV31" s="11">
        <v>9</v>
      </c>
      <c r="DW31" s="11">
        <v>10</v>
      </c>
      <c r="DX31" s="280">
        <f t="shared" si="45"/>
        <v>1</v>
      </c>
      <c r="DY31" s="11">
        <v>9</v>
      </c>
      <c r="DZ31" s="11">
        <v>10</v>
      </c>
      <c r="EA31" s="280">
        <f t="shared" si="46"/>
        <v>1</v>
      </c>
      <c r="EB31" s="11">
        <v>8</v>
      </c>
      <c r="EC31" s="11">
        <v>9</v>
      </c>
      <c r="ED31" s="11">
        <v>6</v>
      </c>
      <c r="EE31" s="11">
        <v>9</v>
      </c>
      <c r="EF31" s="11">
        <v>1</v>
      </c>
      <c r="EG31" s="11">
        <v>0</v>
      </c>
      <c r="EH31" s="457">
        <f t="shared" si="47"/>
        <v>87.5</v>
      </c>
      <c r="EI31" s="457">
        <f t="shared" si="47"/>
        <v>100</v>
      </c>
      <c r="EJ31" s="457">
        <f t="shared" si="48"/>
        <v>12.5</v>
      </c>
      <c r="EL31" s="21"/>
      <c r="EM31" s="21"/>
      <c r="EN31" s="21"/>
      <c r="EO31" s="21"/>
      <c r="EP31" s="260"/>
      <c r="EQ31" s="260"/>
      <c r="ER31" s="21"/>
      <c r="ES31" s="260"/>
      <c r="ET31" s="260"/>
      <c r="EU31" s="89"/>
      <c r="EV31" s="260"/>
      <c r="EW31" s="260"/>
      <c r="EX31" s="260"/>
      <c r="EY31" s="260"/>
      <c r="EZ31" s="260"/>
      <c r="FA31" s="260"/>
      <c r="FB31" s="260"/>
      <c r="FC31" s="104"/>
      <c r="FD31" s="104"/>
      <c r="FE31" s="104"/>
    </row>
    <row r="32" spans="1:161" s="406" customFormat="1" ht="21" customHeight="1" x14ac:dyDescent="0.2">
      <c r="A32" s="452"/>
      <c r="B32" s="527" t="s">
        <v>103</v>
      </c>
      <c r="C32" s="403" t="s">
        <v>44</v>
      </c>
      <c r="D32" s="83" t="s">
        <v>495</v>
      </c>
      <c r="E32" s="83" t="s">
        <v>541</v>
      </c>
      <c r="F32" s="528">
        <f>F8+F15+F21+F22+F23+F24+F28+F29+F30+F31+F20</f>
        <v>520422</v>
      </c>
      <c r="G32" s="528">
        <f>G8+G15+G21+G22+G23+G24+G28+G29+G30+G31+G20</f>
        <v>521475</v>
      </c>
      <c r="H32" s="528">
        <f t="shared" si="10"/>
        <v>1053</v>
      </c>
      <c r="I32" s="528">
        <f>I8+I15+I21+I22+I23+I24+I28+I29+I30+I31+I20</f>
        <v>449055</v>
      </c>
      <c r="J32" s="528">
        <f>J8+J15+J21+J22+J23+J24+J28+J29+J30+J31+J20</f>
        <v>448660</v>
      </c>
      <c r="K32" s="528">
        <f t="shared" si="11"/>
        <v>-395</v>
      </c>
      <c r="L32" s="528">
        <f>L8+L15+L21+L22+L23+L24+L28+L29+L30+L31+L20</f>
        <v>71367</v>
      </c>
      <c r="M32" s="528">
        <f>M8+M15+M21+M22+M23+M24+M28+M29+M30+M31+M20</f>
        <v>72815</v>
      </c>
      <c r="N32" s="528">
        <f t="shared" si="12"/>
        <v>1448</v>
      </c>
      <c r="O32" s="528">
        <f>O8+O15+O21+O22+O23+O24+O28+O29+O30+O31+O20</f>
        <v>50774</v>
      </c>
      <c r="P32" s="528">
        <f>P8+P15+P21+P22+P23+P24+P28+P29+P30+P31+P20</f>
        <v>50606</v>
      </c>
      <c r="Q32" s="528">
        <f t="shared" si="13"/>
        <v>-168</v>
      </c>
      <c r="R32" s="528">
        <f>R8+R15+R21+R22+R23+R24+R28+R29+R30+R31+R20</f>
        <v>207</v>
      </c>
      <c r="S32" s="528">
        <f>S8+S15+S21+S22+S23+S24+S28+S29+S30+S31+S20</f>
        <v>213</v>
      </c>
      <c r="T32" s="528">
        <f t="shared" si="14"/>
        <v>6</v>
      </c>
      <c r="U32" s="528">
        <f>U8+U15+U21+U22+U23+U24+U28+U29+U30+U31+U20</f>
        <v>286124</v>
      </c>
      <c r="V32" s="528">
        <f>V8+V15+V21+V22+V23+V24+V28+V29+V30+V31+V20</f>
        <v>314678</v>
      </c>
      <c r="W32" s="528">
        <f t="shared" si="50"/>
        <v>28554</v>
      </c>
      <c r="X32" s="528">
        <f>X8+X15+X21+X22+X23+X24+X28+X29+X30+X31+X20</f>
        <v>152905</v>
      </c>
      <c r="Y32" s="528">
        <f>Y8+Y15+Y21+Y22+Y23+Y24+Y28+Y29+Y30+Y31+Y20</f>
        <v>183172</v>
      </c>
      <c r="Z32" s="528">
        <f t="shared" si="15"/>
        <v>30267</v>
      </c>
      <c r="AA32" s="528">
        <f>AA8+AA15+AA21+AA22+AA23+AA24+AA28+AA29+AA30+AA31+AA20</f>
        <v>219688</v>
      </c>
      <c r="AB32" s="528">
        <f>AB8+AB15+AB21+AB22+AB23+AB24+AB28+AB29+AB30+AB31+AB20</f>
        <v>275009</v>
      </c>
      <c r="AC32" s="528">
        <f t="shared" si="16"/>
        <v>55321</v>
      </c>
      <c r="AD32" s="528">
        <f>AD8+AD15+AD21+AD22+AD23+AD24+AD28+AD29+AD30+AD31+AD20</f>
        <v>18</v>
      </c>
      <c r="AE32" s="528">
        <f t="shared" ref="AE32:AG32" si="113">AE8+AE15+AE21+AE22+AE23+AE24+AE28+AE29+AE30+AE31+AE20</f>
        <v>18</v>
      </c>
      <c r="AF32" s="528">
        <f t="shared" si="113"/>
        <v>17</v>
      </c>
      <c r="AG32" s="528">
        <f t="shared" si="113"/>
        <v>17</v>
      </c>
      <c r="AH32" s="378"/>
      <c r="AI32" s="452"/>
      <c r="AJ32" s="527" t="s">
        <v>103</v>
      </c>
      <c r="AK32" s="403" t="s">
        <v>44</v>
      </c>
      <c r="AL32" s="529">
        <f>AL8+AL15+AL21+AL22+AL23+AL24+AL28+AL29+AL30+AL31+AL20</f>
        <v>18.220000000000002</v>
      </c>
      <c r="AM32" s="529">
        <f>AM8+AM15+AM21+AM22+AM23+AM24+AM28+AM29+AM30+AM31+AM20</f>
        <v>19.12</v>
      </c>
      <c r="AN32" s="529">
        <f t="shared" si="17"/>
        <v>0.89999999999999858</v>
      </c>
      <c r="AO32" s="530">
        <f>AO8+AO15+AO21+AO22+AO23+AO24+AO28+AO29+AO30+AO31+AO20</f>
        <v>22188</v>
      </c>
      <c r="AP32" s="530">
        <f>AP8+AP15+AP21+AP22+AP23+AP24+AP28+AP29+AP30+AP31+AP20</f>
        <v>24556</v>
      </c>
      <c r="AQ32" s="528">
        <f t="shared" si="18"/>
        <v>2368</v>
      </c>
      <c r="AR32" s="530">
        <f>AR8+AR15+AR21+AR22+AR23+AR24+AR28+AR29+AR30+AR31+AR20</f>
        <v>8612</v>
      </c>
      <c r="AS32" s="530">
        <f>AS8+AS15+AS21+AS22+AS23+AS24+AS28+AS29+AS30+AS31+AS20</f>
        <v>9137</v>
      </c>
      <c r="AT32" s="528">
        <f t="shared" si="19"/>
        <v>525</v>
      </c>
      <c r="AU32" s="530">
        <f>AU8+AU15+AU21+AU22+AU23+AU24+AU28+AU29+AU30+AU31+AU20</f>
        <v>3778</v>
      </c>
      <c r="AV32" s="530">
        <f>AV8+AV15+AV21+AV22+AV23+AV24+AV28+AV29+AV30+AV31+AV20</f>
        <v>4054</v>
      </c>
      <c r="AW32" s="528">
        <f t="shared" si="20"/>
        <v>276</v>
      </c>
      <c r="AX32" s="530">
        <f>AX8+AX15+AX21+AX22+AX23+AX24+AX28+AX29+AX30+AX31+AX20</f>
        <v>57</v>
      </c>
      <c r="AY32" s="530">
        <f>AY8+AY15+AY21+AY22+AY23+AY24+AY28+AY29+AY30+AY31+AY20</f>
        <v>60</v>
      </c>
      <c r="AZ32" s="528">
        <f t="shared" si="21"/>
        <v>3</v>
      </c>
      <c r="BA32" s="530">
        <f>BA8+BA15+BA21+BA22+BA23+BA24+BA28+BA29+BA30+BA31+BA20</f>
        <v>14</v>
      </c>
      <c r="BB32" s="530">
        <f>BB8+BB15+BB21+BB22+BB23+BB24+BB28+BB29+BB30+BB31+BB20</f>
        <v>14</v>
      </c>
      <c r="BC32" s="528">
        <f t="shared" si="22"/>
        <v>0</v>
      </c>
      <c r="BD32" s="530">
        <f>BD8+BD15+BD21+BD22+BD23+BD24+BD28+BD29+BD30+BD31+BD20</f>
        <v>3</v>
      </c>
      <c r="BE32" s="530">
        <f>BE8+BE15+BE21+BE22+BE23+BE24+BE28+BE29+BE30+BE31+BE20</f>
        <v>3</v>
      </c>
      <c r="BF32" s="528">
        <f t="shared" si="23"/>
        <v>0</v>
      </c>
      <c r="BG32" s="531">
        <f t="shared" si="24"/>
        <v>29.8</v>
      </c>
      <c r="BH32" s="531">
        <f t="shared" si="24"/>
        <v>28.3</v>
      </c>
      <c r="BI32" s="531">
        <f t="shared" si="25"/>
        <v>-1.5</v>
      </c>
      <c r="BK32" s="452"/>
      <c r="BL32" s="527" t="s">
        <v>103</v>
      </c>
      <c r="BM32" s="403" t="s">
        <v>44</v>
      </c>
      <c r="BN32" s="531">
        <f>BN8+BN15+BN21+BN22+BN23+BN24+BN28+BN29+BN30+BN31+BN20</f>
        <v>715.70000000000016</v>
      </c>
      <c r="BO32" s="531">
        <f>BO8+BO15+BO21+BO22+BO23+BO24+BO28+BO29+BO30+BO31+BO20</f>
        <v>731.80000000000007</v>
      </c>
      <c r="BP32" s="531">
        <f t="shared" si="26"/>
        <v>16.099999999999909</v>
      </c>
      <c r="BQ32" s="531">
        <f>BQ8+BQ15+BQ21+BQ22+BQ23+BQ24+BQ28+BQ29+BQ30+BQ31+BQ20</f>
        <v>578.10000000000014</v>
      </c>
      <c r="BR32" s="531">
        <f>BR8+BR15+BR21+BR22+BR23+BR24+BR28+BR29+BR30+BR31+BR20</f>
        <v>585.19999999999993</v>
      </c>
      <c r="BS32" s="531">
        <f t="shared" si="27"/>
        <v>7.0999999999997954</v>
      </c>
      <c r="BT32" s="531">
        <f>BT8+BT15+BT21+BT22+BT23+BT24+BT28+BT29+BT30+BT31+BT20</f>
        <v>137.59999999999997</v>
      </c>
      <c r="BU32" s="531">
        <f>BU8+BU15+BU21+BU22+BU23+BU24+BU28+BU29+BU30+BU31+BU20</f>
        <v>146.60000000000002</v>
      </c>
      <c r="BV32" s="531">
        <f t="shared" si="28"/>
        <v>9.0000000000000568</v>
      </c>
      <c r="BW32" s="531">
        <f t="shared" si="29"/>
        <v>19.2</v>
      </c>
      <c r="BX32" s="531">
        <f t="shared" si="29"/>
        <v>20</v>
      </c>
      <c r="BY32" s="531">
        <f t="shared" si="30"/>
        <v>0.80000000000000071</v>
      </c>
      <c r="BZ32" s="532"/>
      <c r="CA32" s="530">
        <f>CA8+CA15+CA21+CA22+CA23+CA24+CA28+CA29+CA30+CA31+CA20</f>
        <v>6179</v>
      </c>
      <c r="CB32" s="530">
        <f>CB8+CB15+CB21+CB22+CB23+CB24+CB28+CB29+CB30+CB31+CB20</f>
        <v>7534</v>
      </c>
      <c r="CC32" s="528">
        <f t="shared" si="31"/>
        <v>1355</v>
      </c>
      <c r="CD32" s="530">
        <f>CD8+CD15+CD21+CD22+CD23+CD24+CD28+CD29+CD30+CD31+CD20</f>
        <v>403</v>
      </c>
      <c r="CE32" s="530">
        <f>CE8+CE15+CE21+CE22+CE23+CE24+CE28+CE29+CE30+CE31+CE20</f>
        <v>444</v>
      </c>
      <c r="CF32" s="528">
        <f t="shared" si="32"/>
        <v>41</v>
      </c>
      <c r="CG32" s="531">
        <f>CG8+CG15+CG21+CG22+CG23+CG24+CG28+CG29+CG30+CG31+CG20</f>
        <v>84</v>
      </c>
      <c r="CH32" s="531">
        <f>CH8+CH15+CH21+CH22+CH23+CH24+CH28+CH29+CH30+CH31+CH20</f>
        <v>97.5</v>
      </c>
      <c r="CI32" s="531">
        <f t="shared" si="33"/>
        <v>13.5</v>
      </c>
      <c r="CJ32" s="530">
        <f>CJ8+CJ15+CJ21+CJ22+CJ23+CJ24+CJ28+CJ29+CJ30+CJ31+CJ20</f>
        <v>3219</v>
      </c>
      <c r="CK32" s="530">
        <f>CK8+CK15+CK21+CK22+CK23+CK24+CK28+CK29+CK30+CK31+CK20</f>
        <v>3407</v>
      </c>
      <c r="CL32" s="530">
        <f t="shared" si="34"/>
        <v>188</v>
      </c>
      <c r="CM32" s="531">
        <f>CM8+CM15+CM21+CM22+CM23+CM24+CM28+CM29+CM30+CM31+CM20</f>
        <v>72.100000000000023</v>
      </c>
      <c r="CN32" s="531">
        <f>CN8+CN15+CN21+CN22+CN23+CN24+CN28+CN29+CN30+CN31+CN20</f>
        <v>72.099999999999994</v>
      </c>
      <c r="CO32" s="531">
        <f t="shared" si="35"/>
        <v>0</v>
      </c>
      <c r="CP32" s="531">
        <f>CP8+CP15+CP21+CP22+CP23+CP24+CP28+CP29+CP30+CP31+CP20</f>
        <v>871.8</v>
      </c>
      <c r="CQ32" s="531">
        <f>CQ8+CQ15+CQ21+CQ22+CQ23+CQ24+CQ28+CQ29+CQ30+CQ31+CQ20</f>
        <v>901.4</v>
      </c>
      <c r="CR32" s="531">
        <f t="shared" si="36"/>
        <v>29.600000000000023</v>
      </c>
      <c r="CS32" s="531">
        <f>CS8+CS15+CS21+CS22+CS23+CS24+CS28+CS29+CS30+CS31+CS20</f>
        <v>184.2</v>
      </c>
      <c r="CT32" s="531">
        <f>CT8+CT15+CT21+CT22+CT23+CT24+CT28+CT29+CT30+CT31+CT20</f>
        <v>195.60000000000002</v>
      </c>
      <c r="CU32" s="531">
        <f t="shared" si="37"/>
        <v>11.400000000000034</v>
      </c>
      <c r="CV32" s="533"/>
      <c r="CW32" s="452"/>
      <c r="CX32" s="527" t="s">
        <v>103</v>
      </c>
      <c r="CY32" s="403" t="s">
        <v>44</v>
      </c>
      <c r="CZ32" s="530">
        <f>CZ8+CZ15+CZ21+CZ22+CZ23+CZ24+CZ28+CZ29+CZ30+CZ31+CZ20</f>
        <v>900</v>
      </c>
      <c r="DA32" s="530">
        <f>DA8+DA15+DA21+DA22+DA23+DA24+DA28+DA29+DA30+DA31+DA20</f>
        <v>989</v>
      </c>
      <c r="DB32" s="528">
        <f t="shared" si="38"/>
        <v>89</v>
      </c>
      <c r="DC32" s="530">
        <f>DC8+DC15+DC21+DC22+DC23+DC24+DC28+DC29+DC30+DC31+DC20</f>
        <v>694</v>
      </c>
      <c r="DD32" s="530">
        <f>DD8+DD15+DD21+DD22+DD23+DD24+DD28+DD29+DD30+DD31+DD20</f>
        <v>785</v>
      </c>
      <c r="DE32" s="528">
        <f t="shared" si="39"/>
        <v>91</v>
      </c>
      <c r="DF32" s="530">
        <f>DF8+DF15+DF21+DF22+DF23+DF24+DF28+DF29+DF30+DF31+DF20</f>
        <v>682</v>
      </c>
      <c r="DG32" s="530">
        <f>DG8+DG15+DG21+DG22+DG23+DG24+DG28+DG29+DG30+DG31+DG20</f>
        <v>770</v>
      </c>
      <c r="DH32" s="528">
        <f t="shared" si="40"/>
        <v>88</v>
      </c>
      <c r="DI32" s="530">
        <f>DI8+DI15+DI21+DI22+DI23+DI24+DI28+DI29+DI30+DI31+DI20</f>
        <v>218</v>
      </c>
      <c r="DJ32" s="530">
        <f>DJ8+DJ15+DJ21+DJ22+DJ23+DJ24+DJ28+DJ29+DJ30+DJ31+DJ20</f>
        <v>219</v>
      </c>
      <c r="DK32" s="528">
        <f t="shared" si="41"/>
        <v>1</v>
      </c>
      <c r="DL32" s="530">
        <f>DL8+DL15+DL21+DL22+DL23+DL24+DL28+DL29+DL30+DL31+DL20</f>
        <v>48314</v>
      </c>
      <c r="DM32" s="530">
        <f>DM8+DM15+DM21+DM22+DM23+DM24+DM28+DM29+DM30+DM31+DM20</f>
        <v>46532</v>
      </c>
      <c r="DN32" s="528">
        <f t="shared" si="42"/>
        <v>-1782</v>
      </c>
      <c r="DO32" s="531">
        <f t="shared" si="112"/>
        <v>10.8</v>
      </c>
      <c r="DP32" s="531">
        <f t="shared" si="112"/>
        <v>10.4</v>
      </c>
      <c r="DQ32" s="531">
        <f t="shared" si="44"/>
        <v>-0.40000000000000036</v>
      </c>
      <c r="DR32" s="378"/>
      <c r="DS32" s="452"/>
      <c r="DT32" s="527" t="s">
        <v>103</v>
      </c>
      <c r="DU32" s="403" t="s">
        <v>44</v>
      </c>
      <c r="DV32" s="530">
        <f>DV8+DV15+DV21+DV22+DV23+DV24+DV28+DV29+DV30+DV31+DV20</f>
        <v>410</v>
      </c>
      <c r="DW32" s="530">
        <f>DW8+DW15+DW21+DW22+DW23+DW24+DW28+DW29+DW30+DW31+DW20</f>
        <v>415</v>
      </c>
      <c r="DX32" s="528">
        <f t="shared" si="45"/>
        <v>5</v>
      </c>
      <c r="DY32" s="530">
        <f>DY8+DY15+DY21+DY22+DY23+DY24+DY28+DY29+DY30+DY31+DY20</f>
        <v>461</v>
      </c>
      <c r="DZ32" s="530">
        <f>DZ8+DZ15+DZ21+DZ22+DZ23+DZ24+DZ28+DZ29+DZ30+DZ31+DZ20</f>
        <v>422</v>
      </c>
      <c r="EA32" s="528">
        <f t="shared" si="46"/>
        <v>-39</v>
      </c>
      <c r="EB32" s="530">
        <f>EB8+EB15+EB21+EB22+EB23+EB24+EB28+EB29+EB30+EB31+EB20</f>
        <v>236</v>
      </c>
      <c r="EC32" s="530">
        <f t="shared" ref="EC32:EG32" si="114">EC8+EC15+EC21+EC22+EC23+EC24+EC28+EC29+EC30+EC31+EC20</f>
        <v>237</v>
      </c>
      <c r="ED32" s="530">
        <f>ED8+ED15+ED21+ED22+ED23+ED24+ED28+ED29+ED30+ED31+ED20</f>
        <v>206</v>
      </c>
      <c r="EE32" s="530">
        <f t="shared" si="114"/>
        <v>200</v>
      </c>
      <c r="EF32" s="530">
        <f>EF8+EF15+EF21+EF22+EF23+EF24+EF28+EF29+EF30+EF31+EF20</f>
        <v>25</v>
      </c>
      <c r="EG32" s="530">
        <f t="shared" si="114"/>
        <v>31</v>
      </c>
      <c r="EH32" s="531">
        <f t="shared" si="47"/>
        <v>97.9</v>
      </c>
      <c r="EI32" s="531">
        <f t="shared" si="47"/>
        <v>97.5</v>
      </c>
      <c r="EJ32" s="531">
        <f t="shared" si="48"/>
        <v>-0.40000000000000568</v>
      </c>
      <c r="EL32" s="378"/>
      <c r="EM32" s="378"/>
      <c r="EN32" s="172"/>
      <c r="EO32" s="378"/>
      <c r="EP32" s="407"/>
      <c r="EQ32" s="407"/>
      <c r="ER32" s="378"/>
      <c r="ES32" s="407"/>
      <c r="ET32" s="407"/>
      <c r="EU32" s="408"/>
      <c r="EV32" s="407"/>
      <c r="EW32" s="407"/>
      <c r="EX32" s="407"/>
      <c r="EY32" s="407"/>
      <c r="EZ32" s="407"/>
      <c r="FA32" s="407"/>
      <c r="FB32" s="407"/>
      <c r="FC32" s="409"/>
      <c r="FD32" s="409"/>
      <c r="FE32" s="409"/>
    </row>
    <row r="33" spans="1:161" s="105" customFormat="1" ht="6.75" customHeight="1" x14ac:dyDescent="0.25">
      <c r="A33" s="128"/>
      <c r="B33" s="128"/>
      <c r="C33" s="385"/>
      <c r="D33" s="162"/>
      <c r="E33" s="279"/>
      <c r="F33" s="163"/>
      <c r="G33" s="359"/>
      <c r="H33" s="163"/>
      <c r="I33" s="163"/>
      <c r="J33" s="359"/>
      <c r="K33" s="163"/>
      <c r="L33" s="163"/>
      <c r="M33" s="359"/>
      <c r="N33" s="163"/>
      <c r="O33" s="163"/>
      <c r="P33" s="359"/>
      <c r="Q33" s="163"/>
      <c r="R33" s="164"/>
      <c r="S33" s="360"/>
      <c r="T33" s="164"/>
      <c r="U33" s="163"/>
      <c r="V33" s="359"/>
      <c r="W33" s="163"/>
      <c r="X33" s="163"/>
      <c r="Y33" s="359"/>
      <c r="Z33" s="163"/>
      <c r="AA33" s="163"/>
      <c r="AB33" s="359"/>
      <c r="AC33" s="163"/>
      <c r="AD33" s="164"/>
      <c r="AE33" s="360"/>
      <c r="AF33" s="164"/>
      <c r="AG33" s="360"/>
      <c r="AH33" s="128"/>
      <c r="AI33" s="128"/>
      <c r="AJ33" s="128"/>
      <c r="AK33" s="36"/>
      <c r="AL33" s="165"/>
      <c r="AM33" s="363"/>
      <c r="AN33" s="165"/>
      <c r="AO33" s="364"/>
      <c r="AP33" s="364"/>
      <c r="AQ33" s="163"/>
      <c r="AR33" s="166"/>
      <c r="AS33" s="364"/>
      <c r="AT33" s="163"/>
      <c r="AU33" s="166"/>
      <c r="AV33" s="364"/>
      <c r="AW33" s="163"/>
      <c r="AX33" s="166"/>
      <c r="AY33" s="364"/>
      <c r="AZ33" s="163"/>
      <c r="BA33" s="166"/>
      <c r="BB33" s="364"/>
      <c r="BC33" s="163"/>
      <c r="BD33" s="166"/>
      <c r="BE33" s="364"/>
      <c r="BF33" s="163"/>
      <c r="BG33" s="167"/>
      <c r="BH33" s="221"/>
      <c r="BI33" s="167"/>
      <c r="BK33" s="128"/>
      <c r="BL33" s="128"/>
      <c r="BM33" s="36"/>
      <c r="BN33" s="167"/>
      <c r="BO33" s="221"/>
      <c r="BP33" s="221"/>
      <c r="BQ33" s="221"/>
      <c r="BR33" s="365"/>
      <c r="BS33" s="221"/>
      <c r="BT33" s="221"/>
      <c r="BU33" s="221"/>
      <c r="BV33" s="221"/>
      <c r="BW33" s="221"/>
      <c r="BX33" s="221"/>
      <c r="BY33" s="221"/>
      <c r="BZ33" s="369"/>
      <c r="CA33" s="166"/>
      <c r="CB33" s="364"/>
      <c r="CC33" s="163"/>
      <c r="CD33" s="166"/>
      <c r="CE33" s="364"/>
      <c r="CF33" s="163"/>
      <c r="CG33" s="167"/>
      <c r="CH33" s="221"/>
      <c r="CI33" s="167"/>
      <c r="CJ33" s="166"/>
      <c r="CK33" s="364"/>
      <c r="CL33" s="167"/>
      <c r="CM33" s="167"/>
      <c r="CN33" s="221"/>
      <c r="CO33" s="167"/>
      <c r="CP33" s="167"/>
      <c r="CQ33" s="221"/>
      <c r="CR33" s="167"/>
      <c r="CS33" s="167"/>
      <c r="CT33" s="221"/>
      <c r="CU33" s="167"/>
      <c r="CV33" s="168"/>
      <c r="CW33" s="128"/>
      <c r="CX33" s="128"/>
      <c r="CY33" s="36"/>
      <c r="CZ33" s="166"/>
      <c r="DA33" s="364"/>
      <c r="DB33" s="163"/>
      <c r="DC33" s="166"/>
      <c r="DD33" s="364"/>
      <c r="DE33" s="163"/>
      <c r="DF33" s="166"/>
      <c r="DG33" s="364"/>
      <c r="DH33" s="163"/>
      <c r="DI33" s="166"/>
      <c r="DJ33" s="364"/>
      <c r="DK33" s="163"/>
      <c r="DL33" s="166"/>
      <c r="DM33" s="364"/>
      <c r="DN33" s="163"/>
      <c r="DO33" s="167"/>
      <c r="DP33" s="221"/>
      <c r="DQ33" s="167"/>
      <c r="DR33" s="128"/>
      <c r="DS33" s="128"/>
      <c r="DT33" s="128"/>
      <c r="DU33" s="36"/>
      <c r="DV33" s="166"/>
      <c r="DW33" s="364"/>
      <c r="DX33" s="163"/>
      <c r="DY33" s="166"/>
      <c r="DZ33" s="364"/>
      <c r="EA33" s="163"/>
      <c r="EB33" s="166"/>
      <c r="EC33" s="364"/>
      <c r="ED33" s="166"/>
      <c r="EE33" s="364"/>
      <c r="EF33" s="166"/>
      <c r="EG33" s="364"/>
      <c r="EH33" s="167"/>
      <c r="EI33" s="167"/>
      <c r="EJ33" s="167"/>
      <c r="EL33" s="128"/>
      <c r="EM33" s="128"/>
      <c r="EN33" s="159"/>
      <c r="EO33" s="128"/>
      <c r="EP33" s="257"/>
      <c r="EQ33" s="257"/>
      <c r="ER33" s="128"/>
      <c r="ES33" s="257"/>
      <c r="ET33" s="257"/>
      <c r="EU33" s="316"/>
      <c r="EV33" s="257"/>
      <c r="EW33" s="257"/>
      <c r="EX33" s="257"/>
      <c r="EY33" s="257"/>
      <c r="EZ33" s="257"/>
      <c r="FA33" s="257"/>
      <c r="FB33" s="257"/>
      <c r="FC33" s="258"/>
      <c r="FD33" s="258"/>
      <c r="FE33" s="258"/>
    </row>
    <row r="34" spans="1:161" x14ac:dyDescent="0.25">
      <c r="A34" s="39"/>
      <c r="B34" s="90"/>
      <c r="C34" s="386"/>
      <c r="D34" s="39"/>
      <c r="E34" s="50"/>
      <c r="F34" s="39"/>
      <c r="AK34" s="39"/>
      <c r="BK34" s="39"/>
      <c r="BL34" s="145"/>
      <c r="BM34" s="39"/>
      <c r="BN34" s="86"/>
      <c r="BO34" s="50"/>
      <c r="BP34" s="50"/>
      <c r="BQ34" s="50"/>
      <c r="CY34" s="39"/>
      <c r="DU34" s="39"/>
      <c r="EL34" s="39"/>
      <c r="EM34" s="39"/>
      <c r="EN34" s="39"/>
      <c r="EO34" s="21"/>
      <c r="EP34" s="50"/>
      <c r="EQ34" s="50"/>
      <c r="ER34" s="21"/>
      <c r="ES34" s="50"/>
      <c r="ET34" s="50"/>
      <c r="EU34" s="88"/>
      <c r="EV34" s="50"/>
      <c r="EW34" s="50"/>
      <c r="EX34" s="50"/>
      <c r="EY34" s="50"/>
      <c r="EZ34" s="50"/>
      <c r="FA34" s="50"/>
      <c r="FB34" s="50"/>
    </row>
    <row r="35" spans="1:161" x14ac:dyDescent="0.25">
      <c r="A35" s="39"/>
      <c r="B35" s="90"/>
      <c r="C35" s="386"/>
      <c r="D35" s="39"/>
      <c r="E35" s="50"/>
      <c r="F35" s="39"/>
      <c r="AK35" s="250"/>
      <c r="BK35" s="50"/>
      <c r="BL35" s="90"/>
      <c r="BM35" s="250"/>
      <c r="BN35" s="144"/>
      <c r="BO35" s="50"/>
      <c r="BP35" s="50"/>
      <c r="BQ35" s="50"/>
      <c r="CY35" s="250"/>
      <c r="DU35" s="250"/>
      <c r="EL35" s="39"/>
      <c r="EM35" s="39"/>
      <c r="EN35" s="39"/>
      <c r="EO35" s="21"/>
      <c r="EP35" s="50"/>
      <c r="EQ35" s="50"/>
      <c r="ER35" s="21"/>
      <c r="ES35" s="50"/>
      <c r="ET35" s="50"/>
      <c r="EU35" s="88"/>
      <c r="EV35" s="50"/>
      <c r="EW35" s="50"/>
      <c r="EX35" s="50"/>
      <c r="EY35" s="50"/>
      <c r="EZ35" s="50"/>
      <c r="FA35" s="50"/>
      <c r="FB35" s="50"/>
    </row>
    <row r="36" spans="1:161" x14ac:dyDescent="0.25">
      <c r="A36" s="39"/>
      <c r="B36" s="90"/>
      <c r="C36" s="386"/>
      <c r="D36" s="39"/>
      <c r="E36" s="50"/>
      <c r="F36" s="39"/>
      <c r="AK36" s="39"/>
      <c r="BK36" s="39"/>
      <c r="BL36" s="90"/>
      <c r="BM36" s="39"/>
      <c r="BN36" s="144"/>
      <c r="BO36" s="50"/>
      <c r="BP36" s="50"/>
      <c r="BQ36" s="50"/>
      <c r="CY36" s="39"/>
      <c r="DU36" s="39"/>
      <c r="EL36" s="39"/>
      <c r="EM36" s="39"/>
      <c r="EN36" s="39"/>
      <c r="EO36" s="21"/>
      <c r="EP36" s="50"/>
      <c r="EQ36" s="50"/>
      <c r="ER36" s="21"/>
      <c r="ES36" s="50"/>
      <c r="ET36" s="50"/>
      <c r="EU36" s="88"/>
      <c r="EV36" s="50"/>
      <c r="EW36" s="50"/>
      <c r="EX36" s="50"/>
      <c r="EY36" s="50"/>
      <c r="EZ36" s="50"/>
      <c r="FA36" s="50"/>
      <c r="FB36" s="50"/>
    </row>
    <row r="37" spans="1:161" x14ac:dyDescent="0.25">
      <c r="A37" s="39"/>
      <c r="B37" s="90"/>
      <c r="C37" s="386"/>
      <c r="D37" s="39"/>
      <c r="E37" s="50"/>
      <c r="F37" s="39"/>
      <c r="AK37" s="250"/>
      <c r="BK37" s="39"/>
      <c r="BL37" s="145"/>
      <c r="BM37" s="250"/>
      <c r="BN37" s="86"/>
      <c r="BO37" s="50"/>
      <c r="BP37" s="50"/>
      <c r="BQ37" s="50"/>
      <c r="CY37" s="250"/>
      <c r="DU37" s="250"/>
      <c r="EL37" s="39"/>
      <c r="EM37" s="39"/>
      <c r="EN37" s="39"/>
      <c r="EO37" s="21"/>
      <c r="EP37" s="50"/>
      <c r="EQ37" s="50"/>
      <c r="ER37" s="21"/>
      <c r="ES37" s="50"/>
      <c r="ET37" s="50"/>
      <c r="EU37" s="88"/>
      <c r="EV37" s="50"/>
      <c r="EW37" s="50"/>
      <c r="EX37" s="50"/>
      <c r="EY37" s="50"/>
      <c r="EZ37" s="50"/>
      <c r="FA37" s="50"/>
      <c r="FB37" s="50"/>
    </row>
    <row r="38" spans="1:161" x14ac:dyDescent="0.25">
      <c r="A38" s="39"/>
      <c r="B38" s="90"/>
      <c r="C38" s="386"/>
      <c r="D38" s="39"/>
      <c r="E38" s="50"/>
      <c r="F38" s="39"/>
      <c r="AK38" s="39"/>
      <c r="BK38" s="39"/>
      <c r="BL38" s="145"/>
      <c r="BM38" s="39"/>
      <c r="BN38" s="86"/>
      <c r="BO38" s="50"/>
      <c r="BP38" s="50"/>
      <c r="BQ38" s="50"/>
      <c r="CY38" s="39"/>
      <c r="DU38" s="39"/>
      <c r="EL38" s="39"/>
      <c r="EM38" s="39"/>
      <c r="EN38" s="39"/>
      <c r="EO38" s="21"/>
      <c r="EP38" s="50"/>
      <c r="EQ38" s="50"/>
      <c r="ER38" s="21"/>
      <c r="ES38" s="50"/>
      <c r="ET38" s="50"/>
      <c r="EU38" s="88"/>
      <c r="EV38" s="50"/>
      <c r="EW38" s="50"/>
      <c r="EX38" s="50"/>
      <c r="EY38" s="50"/>
      <c r="EZ38" s="50"/>
      <c r="FA38" s="50"/>
      <c r="FB38" s="50"/>
    </row>
    <row r="39" spans="1:161" x14ac:dyDescent="0.25">
      <c r="B39" s="39"/>
      <c r="C39" s="386"/>
      <c r="D39" s="39"/>
      <c r="AK39" s="39"/>
      <c r="BK39" s="50"/>
      <c r="BL39" s="145"/>
      <c r="BM39" s="39"/>
      <c r="BN39" s="86"/>
      <c r="BO39" s="50"/>
      <c r="BP39" s="50"/>
      <c r="BQ39" s="50"/>
      <c r="CY39" s="39"/>
      <c r="DU39" s="39"/>
      <c r="EL39" s="39"/>
      <c r="EM39" s="39"/>
      <c r="EN39" s="39"/>
      <c r="EO39" s="21"/>
      <c r="EP39" s="50"/>
      <c r="EQ39" s="50"/>
      <c r="ER39" s="21"/>
      <c r="ES39" s="50"/>
      <c r="ET39" s="50"/>
      <c r="EU39" s="88"/>
      <c r="EV39" s="50"/>
      <c r="EW39" s="50"/>
      <c r="EX39" s="50"/>
      <c r="EY39" s="50"/>
      <c r="EZ39" s="50"/>
      <c r="FA39" s="50"/>
      <c r="FB39" s="50"/>
    </row>
    <row r="40" spans="1:161" x14ac:dyDescent="0.25">
      <c r="B40" s="39"/>
      <c r="C40" s="386"/>
      <c r="D40" s="39"/>
      <c r="X40" s="169"/>
      <c r="Y40" s="362"/>
      <c r="Z40" s="169"/>
      <c r="AA40" s="169"/>
      <c r="AB40" s="258"/>
      <c r="AC40" s="169"/>
      <c r="AK40" s="39"/>
      <c r="BK40" s="39"/>
      <c r="BL40" s="90"/>
      <c r="BM40" s="39"/>
      <c r="BN40" s="144"/>
      <c r="BO40" s="366"/>
      <c r="BP40" s="50"/>
      <c r="BQ40" s="50"/>
      <c r="CY40" s="39"/>
      <c r="DU40" s="39"/>
      <c r="EL40" s="39"/>
      <c r="EM40" s="39"/>
      <c r="EN40" s="39"/>
      <c r="EO40" s="21"/>
      <c r="EP40" s="50"/>
      <c r="EQ40" s="50"/>
      <c r="ER40" s="21"/>
      <c r="ES40" s="50"/>
      <c r="ET40" s="50"/>
      <c r="EU40" s="88"/>
      <c r="EV40" s="50"/>
      <c r="EW40" s="50"/>
      <c r="EX40" s="50"/>
      <c r="EY40" s="50"/>
      <c r="EZ40" s="50"/>
      <c r="FA40" s="50"/>
      <c r="FB40" s="50"/>
    </row>
    <row r="41" spans="1:161" x14ac:dyDescent="0.25">
      <c r="B41" s="39"/>
      <c r="C41" s="386"/>
      <c r="D41" s="39"/>
      <c r="AK41" s="39"/>
      <c r="BK41" s="39"/>
      <c r="BL41" s="90"/>
      <c r="BM41" s="39"/>
      <c r="BN41" s="144"/>
      <c r="BO41" s="50"/>
      <c r="BP41" s="50"/>
      <c r="BQ41" s="50"/>
      <c r="CY41" s="39"/>
      <c r="DU41" s="39"/>
      <c r="EL41" s="39"/>
      <c r="EM41" s="39"/>
      <c r="EN41" s="39"/>
      <c r="EO41" s="21"/>
      <c r="EP41" s="50"/>
      <c r="EQ41" s="50"/>
      <c r="ER41" s="21"/>
      <c r="ES41" s="50"/>
      <c r="ET41" s="50"/>
      <c r="EU41" s="88"/>
      <c r="EV41" s="50"/>
      <c r="EW41" s="50"/>
      <c r="EX41" s="50"/>
      <c r="EY41" s="50"/>
      <c r="EZ41" s="50"/>
      <c r="FA41" s="50"/>
      <c r="FB41" s="50"/>
    </row>
    <row r="42" spans="1:161" x14ac:dyDescent="0.25">
      <c r="B42" s="39"/>
      <c r="C42" s="386"/>
      <c r="D42" s="39"/>
      <c r="AK42" s="39"/>
      <c r="BK42" s="39"/>
      <c r="BL42" s="90"/>
      <c r="BM42" s="39"/>
      <c r="BN42" s="144"/>
      <c r="BO42" s="50"/>
      <c r="BP42" s="50"/>
      <c r="BQ42" s="50"/>
      <c r="CY42" s="39"/>
      <c r="DU42" s="39"/>
      <c r="EL42" s="39"/>
      <c r="EM42" s="39"/>
      <c r="EN42" s="39"/>
      <c r="EO42" s="21"/>
      <c r="EP42" s="50"/>
      <c r="EQ42" s="50"/>
      <c r="ER42" s="21"/>
      <c r="ES42" s="50"/>
      <c r="ET42" s="50"/>
      <c r="EU42" s="88"/>
      <c r="EV42" s="50"/>
      <c r="EW42" s="50"/>
      <c r="EX42" s="50"/>
      <c r="EY42" s="50"/>
      <c r="EZ42" s="50"/>
      <c r="FA42" s="50"/>
      <c r="FB42" s="50"/>
    </row>
    <row r="43" spans="1:161" x14ac:dyDescent="0.25">
      <c r="B43" s="39"/>
      <c r="C43" s="386"/>
      <c r="D43" s="39"/>
      <c r="AK43" s="39"/>
      <c r="BM43" s="39"/>
      <c r="CY43" s="39"/>
      <c r="DU43" s="39"/>
      <c r="EL43" s="39"/>
      <c r="EM43" s="39"/>
      <c r="EN43" s="39"/>
      <c r="EO43" s="21"/>
      <c r="EP43" s="50"/>
      <c r="EQ43" s="50"/>
      <c r="ER43" s="21"/>
      <c r="ES43" s="50"/>
      <c r="ET43" s="50"/>
      <c r="EU43" s="88"/>
      <c r="EV43" s="50"/>
      <c r="EW43" s="50"/>
      <c r="EX43" s="50"/>
      <c r="EY43" s="50"/>
      <c r="EZ43" s="50"/>
      <c r="FA43" s="50"/>
      <c r="FB43" s="50"/>
    </row>
    <row r="44" spans="1:161" x14ac:dyDescent="0.25">
      <c r="B44" s="39"/>
      <c r="C44" s="386"/>
      <c r="D44" s="39"/>
      <c r="AK44" s="39"/>
      <c r="BM44" s="39"/>
      <c r="CY44" s="39"/>
      <c r="DU44" s="39"/>
      <c r="EL44" s="39"/>
      <c r="EM44" s="39"/>
      <c r="EN44" s="39"/>
      <c r="EO44" s="21"/>
      <c r="EP44" s="50"/>
      <c r="EQ44" s="50"/>
      <c r="ER44" s="21"/>
      <c r="ES44" s="50"/>
      <c r="ET44" s="50"/>
      <c r="EU44" s="88"/>
      <c r="EV44" s="50"/>
      <c r="EW44" s="50"/>
      <c r="EX44" s="50"/>
      <c r="EY44" s="50"/>
      <c r="EZ44" s="50"/>
      <c r="FA44" s="50"/>
      <c r="FB44" s="50"/>
    </row>
    <row r="45" spans="1:161" x14ac:dyDescent="0.25">
      <c r="B45" s="39"/>
      <c r="C45" s="386"/>
      <c r="D45" s="39"/>
      <c r="AK45" s="39"/>
      <c r="BM45" s="39"/>
      <c r="CY45" s="39"/>
      <c r="DU45" s="39"/>
      <c r="EL45" s="39"/>
      <c r="EM45" s="39"/>
      <c r="EN45" s="39"/>
      <c r="EO45" s="21"/>
      <c r="EP45" s="50"/>
      <c r="EQ45" s="50"/>
      <c r="ER45" s="21"/>
      <c r="ES45" s="50"/>
      <c r="ET45" s="50"/>
      <c r="EU45" s="88"/>
      <c r="EV45" s="50"/>
      <c r="EW45" s="50"/>
      <c r="EX45" s="50"/>
      <c r="EY45" s="50"/>
      <c r="EZ45" s="50"/>
      <c r="FA45" s="50"/>
      <c r="FB45" s="50"/>
    </row>
    <row r="46" spans="1:161" x14ac:dyDescent="0.25">
      <c r="B46" s="39"/>
      <c r="C46" s="386"/>
      <c r="D46" s="39"/>
      <c r="AK46" s="39"/>
      <c r="BM46" s="39"/>
      <c r="CY46" s="39"/>
      <c r="DU46" s="39"/>
      <c r="EL46" s="39"/>
      <c r="EM46" s="39"/>
      <c r="EN46" s="39"/>
      <c r="EO46" s="21"/>
      <c r="EP46" s="50"/>
      <c r="EQ46" s="50"/>
      <c r="ER46" s="21"/>
      <c r="ES46" s="50"/>
      <c r="ET46" s="50"/>
      <c r="EU46" s="88"/>
      <c r="EV46" s="50"/>
      <c r="EW46" s="50"/>
      <c r="EX46" s="50"/>
      <c r="EY46" s="50"/>
      <c r="EZ46" s="50"/>
      <c r="FA46" s="50"/>
      <c r="FB46" s="50"/>
    </row>
    <row r="47" spans="1:161" x14ac:dyDescent="0.25">
      <c r="B47" s="39"/>
      <c r="C47" s="386"/>
      <c r="D47" s="39"/>
      <c r="AK47" s="39"/>
      <c r="BM47" s="39"/>
      <c r="CY47" s="39"/>
      <c r="DU47" s="39"/>
      <c r="EL47" s="39"/>
      <c r="EM47" s="39"/>
      <c r="EN47" s="39"/>
      <c r="EO47" s="21"/>
      <c r="EP47" s="50"/>
      <c r="EQ47" s="50"/>
      <c r="ER47" s="21"/>
      <c r="ES47" s="50"/>
      <c r="ET47" s="50"/>
      <c r="EU47" s="88"/>
      <c r="EV47" s="50"/>
      <c r="EW47" s="50"/>
      <c r="EX47" s="50"/>
      <c r="EY47" s="50"/>
      <c r="EZ47" s="50"/>
      <c r="FA47" s="50"/>
      <c r="FB47" s="50"/>
    </row>
    <row r="48" spans="1:161" x14ac:dyDescent="0.25">
      <c r="B48" s="39"/>
      <c r="C48" s="386"/>
      <c r="D48" s="39"/>
      <c r="AK48" s="39"/>
      <c r="BM48" s="39"/>
      <c r="CY48" s="39"/>
      <c r="DU48" s="39"/>
      <c r="EL48" s="39"/>
      <c r="EM48" s="39"/>
      <c r="EN48" s="39"/>
      <c r="EO48" s="21"/>
      <c r="EP48" s="50"/>
      <c r="EQ48" s="50"/>
      <c r="ER48" s="21"/>
      <c r="ES48" s="50"/>
      <c r="ET48" s="50"/>
      <c r="EU48" s="88"/>
      <c r="EV48" s="50"/>
      <c r="EW48" s="50"/>
      <c r="EX48" s="50"/>
      <c r="EY48" s="50"/>
      <c r="EZ48" s="50"/>
      <c r="FA48" s="50"/>
      <c r="FB48" s="50"/>
    </row>
    <row r="49" spans="2:125" x14ac:dyDescent="0.25">
      <c r="B49" s="39"/>
      <c r="C49" s="386"/>
      <c r="D49" s="39"/>
      <c r="AK49" s="39"/>
      <c r="BM49" s="39"/>
      <c r="CY49" s="39"/>
      <c r="DU49" s="39"/>
    </row>
    <row r="50" spans="2:125" x14ac:dyDescent="0.25">
      <c r="B50" s="39"/>
      <c r="C50" s="386"/>
      <c r="D50" s="39"/>
      <c r="AK50" s="39"/>
      <c r="BM50" s="39"/>
      <c r="CY50" s="39"/>
      <c r="DU50" s="39"/>
    </row>
    <row r="51" spans="2:125" x14ac:dyDescent="0.25">
      <c r="B51" s="39"/>
      <c r="C51" s="386"/>
      <c r="D51" s="39"/>
      <c r="AK51" s="39"/>
      <c r="BM51" s="39"/>
      <c r="CY51" s="39"/>
      <c r="DU51" s="39"/>
    </row>
    <row r="52" spans="2:125" x14ac:dyDescent="0.25">
      <c r="B52" s="39"/>
      <c r="C52" s="386"/>
      <c r="D52" s="39"/>
      <c r="AK52" s="39"/>
      <c r="BM52" s="39"/>
      <c r="CY52" s="39"/>
      <c r="DU52" s="39"/>
    </row>
    <row r="53" spans="2:125" x14ac:dyDescent="0.25">
      <c r="B53" s="39"/>
      <c r="C53" s="386"/>
      <c r="D53" s="39"/>
      <c r="AK53" s="39"/>
      <c r="BM53" s="39"/>
      <c r="CY53" s="39"/>
      <c r="DU53" s="39"/>
    </row>
    <row r="54" spans="2:125" x14ac:dyDescent="0.25">
      <c r="B54" s="39"/>
      <c r="C54" s="386"/>
      <c r="D54" s="39"/>
      <c r="AK54" s="39"/>
      <c r="BM54" s="39"/>
      <c r="CY54" s="39"/>
      <c r="DU54" s="39"/>
    </row>
    <row r="55" spans="2:125" x14ac:dyDescent="0.25">
      <c r="B55" s="39"/>
      <c r="C55" s="386"/>
      <c r="D55" s="39"/>
      <c r="AK55" s="39"/>
      <c r="BM55" s="39"/>
      <c r="CY55" s="39"/>
      <c r="DU55" s="39"/>
    </row>
    <row r="56" spans="2:125" x14ac:dyDescent="0.25">
      <c r="B56" s="39"/>
      <c r="C56" s="386"/>
      <c r="D56" s="39"/>
      <c r="AK56" s="39"/>
      <c r="BM56" s="39"/>
      <c r="CY56" s="39"/>
      <c r="DU56" s="39"/>
    </row>
    <row r="57" spans="2:125" x14ac:dyDescent="0.25">
      <c r="B57" s="39"/>
      <c r="C57" s="386"/>
      <c r="D57" s="39"/>
      <c r="AK57" s="39"/>
      <c r="BM57" s="39"/>
      <c r="CY57" s="39"/>
      <c r="DU57" s="39"/>
    </row>
    <row r="58" spans="2:125" x14ac:dyDescent="0.25">
      <c r="B58" s="39"/>
      <c r="C58" s="386"/>
      <c r="D58" s="39"/>
      <c r="AK58" s="39"/>
      <c r="BM58" s="39"/>
      <c r="CY58" s="39"/>
      <c r="DU58" s="39"/>
    </row>
    <row r="59" spans="2:125" x14ac:dyDescent="0.25">
      <c r="B59" s="39"/>
      <c r="C59" s="386"/>
      <c r="D59" s="39"/>
      <c r="AK59" s="39"/>
      <c r="BM59" s="39"/>
      <c r="CY59" s="39"/>
      <c r="DU59" s="39"/>
    </row>
    <row r="60" spans="2:125" x14ac:dyDescent="0.25">
      <c r="B60" s="39"/>
      <c r="C60" s="386"/>
      <c r="D60" s="39"/>
      <c r="AK60" s="39"/>
      <c r="BM60" s="39"/>
      <c r="CY60" s="39"/>
      <c r="DU60" s="39"/>
    </row>
    <row r="61" spans="2:125" x14ac:dyDescent="0.25">
      <c r="B61" s="39"/>
      <c r="C61" s="386"/>
      <c r="D61" s="39"/>
      <c r="AK61" s="39"/>
      <c r="BM61" s="39"/>
      <c r="CY61" s="39"/>
      <c r="DU61" s="39"/>
    </row>
    <row r="62" spans="2:125" x14ac:dyDescent="0.25">
      <c r="B62" s="39"/>
      <c r="C62" s="386"/>
      <c r="D62" s="39"/>
      <c r="AK62" s="39"/>
      <c r="BM62" s="39"/>
      <c r="CY62" s="39"/>
      <c r="DU62" s="39"/>
    </row>
    <row r="63" spans="2:125" x14ac:dyDescent="0.25">
      <c r="B63" s="39"/>
      <c r="C63" s="386"/>
      <c r="D63" s="39"/>
      <c r="AK63" s="39"/>
      <c r="BM63" s="39"/>
      <c r="CY63" s="39"/>
      <c r="DU63" s="39"/>
    </row>
    <row r="64" spans="2:125" x14ac:dyDescent="0.25">
      <c r="B64" s="39"/>
      <c r="C64" s="386"/>
      <c r="D64" s="39"/>
      <c r="AK64" s="39"/>
      <c r="BM64" s="39"/>
      <c r="CY64" s="39"/>
      <c r="DU64" s="39"/>
    </row>
    <row r="65" spans="2:125" x14ac:dyDescent="0.25">
      <c r="B65" s="39"/>
      <c r="C65" s="386"/>
      <c r="D65" s="39"/>
      <c r="AK65" s="39"/>
      <c r="BM65" s="39"/>
      <c r="CY65" s="39"/>
      <c r="DU65" s="39"/>
    </row>
    <row r="66" spans="2:125" x14ac:dyDescent="0.25">
      <c r="B66" s="39"/>
      <c r="C66" s="386"/>
      <c r="D66" s="39"/>
      <c r="AK66" s="39"/>
      <c r="BM66" s="39"/>
      <c r="CY66" s="39"/>
      <c r="DU66" s="39"/>
    </row>
    <row r="67" spans="2:125" x14ac:dyDescent="0.25">
      <c r="B67" s="39"/>
      <c r="C67" s="386"/>
      <c r="D67" s="39"/>
      <c r="AK67" s="39"/>
      <c r="BM67" s="39"/>
      <c r="CY67" s="39"/>
      <c r="DU67" s="39"/>
    </row>
    <row r="68" spans="2:125" x14ac:dyDescent="0.25">
      <c r="B68" s="39"/>
      <c r="C68" s="386"/>
      <c r="D68" s="39"/>
      <c r="AK68" s="39"/>
      <c r="BM68" s="39"/>
      <c r="CY68" s="39"/>
      <c r="DU68" s="39"/>
    </row>
    <row r="69" spans="2:125" x14ac:dyDescent="0.25">
      <c r="B69" s="39"/>
      <c r="C69" s="386"/>
      <c r="D69" s="39"/>
      <c r="AK69" s="39"/>
      <c r="BM69" s="39"/>
      <c r="CY69" s="39"/>
      <c r="DU69" s="39"/>
    </row>
    <row r="70" spans="2:125" x14ac:dyDescent="0.25">
      <c r="B70" s="39"/>
      <c r="C70" s="386"/>
      <c r="D70" s="39"/>
      <c r="AK70" s="39"/>
      <c r="BM70" s="39"/>
      <c r="CY70" s="39"/>
      <c r="DU70" s="39"/>
    </row>
    <row r="71" spans="2:125" x14ac:dyDescent="0.25">
      <c r="B71" s="39"/>
      <c r="C71" s="386"/>
      <c r="D71" s="39"/>
      <c r="AK71" s="39"/>
      <c r="BM71" s="39"/>
      <c r="CY71" s="39"/>
      <c r="DU71" s="39"/>
    </row>
    <row r="72" spans="2:125" x14ac:dyDescent="0.25">
      <c r="B72" s="39"/>
      <c r="C72" s="386"/>
      <c r="D72" s="39"/>
      <c r="AK72" s="39"/>
      <c r="BM72" s="39"/>
      <c r="CY72" s="39"/>
      <c r="DU72" s="39"/>
    </row>
    <row r="73" spans="2:125" x14ac:dyDescent="0.25">
      <c r="B73" s="39"/>
      <c r="C73" s="386"/>
      <c r="D73" s="39"/>
      <c r="AK73" s="39"/>
      <c r="BM73" s="39"/>
      <c r="CY73" s="39"/>
      <c r="DU73" s="39"/>
    </row>
    <row r="74" spans="2:125" x14ac:dyDescent="0.25">
      <c r="B74" s="39"/>
      <c r="C74" s="386"/>
      <c r="D74" s="39"/>
      <c r="AK74" s="39"/>
      <c r="BM74" s="39"/>
      <c r="CY74" s="39"/>
      <c r="DU74" s="39"/>
    </row>
    <row r="75" spans="2:125" x14ac:dyDescent="0.25">
      <c r="B75" s="39"/>
      <c r="C75" s="386"/>
      <c r="D75" s="39"/>
      <c r="AK75" s="39"/>
      <c r="BM75" s="39"/>
      <c r="CY75" s="39"/>
      <c r="DU75" s="39"/>
    </row>
    <row r="76" spans="2:125" x14ac:dyDescent="0.25">
      <c r="B76" s="39"/>
      <c r="C76" s="386"/>
      <c r="D76" s="39"/>
      <c r="AK76" s="39"/>
      <c r="BM76" s="39"/>
      <c r="CY76" s="39"/>
      <c r="DU76" s="39"/>
    </row>
    <row r="77" spans="2:125" x14ac:dyDescent="0.25">
      <c r="B77" s="39"/>
      <c r="C77" s="386"/>
      <c r="D77" s="39"/>
      <c r="AK77" s="39"/>
      <c r="BM77" s="39"/>
      <c r="CY77" s="39"/>
      <c r="DU77" s="39"/>
    </row>
    <row r="78" spans="2:125" x14ac:dyDescent="0.25">
      <c r="B78" s="39"/>
      <c r="C78" s="386"/>
      <c r="D78" s="39"/>
      <c r="AK78" s="39"/>
      <c r="BM78" s="39"/>
      <c r="CY78" s="39"/>
      <c r="DU78" s="39"/>
    </row>
    <row r="79" spans="2:125" x14ac:dyDescent="0.25">
      <c r="B79" s="39"/>
      <c r="C79" s="386"/>
      <c r="D79" s="39"/>
      <c r="AK79" s="39"/>
      <c r="BM79" s="39"/>
      <c r="CY79" s="39"/>
      <c r="DU79" s="39"/>
    </row>
    <row r="80" spans="2:125" x14ac:dyDescent="0.25">
      <c r="B80" s="39"/>
      <c r="C80" s="386"/>
      <c r="D80" s="39"/>
      <c r="AK80" s="39"/>
      <c r="BM80" s="39"/>
      <c r="CY80" s="39"/>
      <c r="DU80" s="39"/>
    </row>
    <row r="81" spans="2:125" x14ac:dyDescent="0.25">
      <c r="B81" s="39"/>
      <c r="C81" s="386"/>
      <c r="D81" s="39"/>
      <c r="AK81" s="39"/>
      <c r="BM81" s="39"/>
      <c r="CY81" s="39"/>
      <c r="DU81" s="39"/>
    </row>
    <row r="82" spans="2:125" x14ac:dyDescent="0.25">
      <c r="B82" s="39"/>
      <c r="C82" s="386"/>
      <c r="D82" s="39"/>
      <c r="AK82" s="39"/>
      <c r="BM82" s="39"/>
      <c r="CY82" s="39"/>
      <c r="DU82" s="39"/>
    </row>
    <row r="83" spans="2:125" x14ac:dyDescent="0.25">
      <c r="B83" s="39"/>
      <c r="C83" s="386"/>
      <c r="D83" s="39"/>
      <c r="AK83" s="39"/>
      <c r="BM83" s="39"/>
      <c r="CY83" s="39"/>
      <c r="DU83" s="39"/>
    </row>
    <row r="84" spans="2:125" x14ac:dyDescent="0.25">
      <c r="B84" s="39"/>
      <c r="C84" s="386"/>
      <c r="D84" s="39"/>
      <c r="AK84" s="39"/>
      <c r="BM84" s="39"/>
      <c r="CY84" s="39"/>
      <c r="DU84" s="39"/>
    </row>
    <row r="85" spans="2:125" x14ac:dyDescent="0.25">
      <c r="B85" s="39"/>
      <c r="C85" s="386"/>
      <c r="D85" s="39"/>
      <c r="AK85" s="39"/>
      <c r="BM85" s="39"/>
      <c r="CY85" s="39"/>
      <c r="DU85" s="39"/>
    </row>
    <row r="86" spans="2:125" x14ac:dyDescent="0.25">
      <c r="B86" s="39"/>
      <c r="C86" s="386"/>
      <c r="D86" s="39"/>
      <c r="AK86" s="39"/>
      <c r="BM86" s="39"/>
      <c r="CY86" s="39"/>
      <c r="DU86" s="39"/>
    </row>
    <row r="87" spans="2:125" x14ac:dyDescent="0.25">
      <c r="B87" s="39"/>
      <c r="C87" s="386"/>
      <c r="D87" s="39"/>
      <c r="AK87" s="39"/>
      <c r="BM87" s="39"/>
      <c r="CY87" s="39"/>
      <c r="DU87" s="39"/>
    </row>
    <row r="88" spans="2:125" x14ac:dyDescent="0.25">
      <c r="B88" s="39"/>
      <c r="C88" s="386"/>
      <c r="D88" s="39"/>
      <c r="AK88" s="39"/>
      <c r="BM88" s="39"/>
      <c r="CY88" s="39"/>
      <c r="DU88" s="39"/>
    </row>
    <row r="89" spans="2:125" x14ac:dyDescent="0.25">
      <c r="B89" s="39"/>
      <c r="C89" s="386"/>
      <c r="D89" s="39"/>
      <c r="AK89" s="39"/>
      <c r="BM89" s="39"/>
      <c r="CY89" s="39"/>
      <c r="DU89" s="39"/>
    </row>
    <row r="90" spans="2:125" x14ac:dyDescent="0.25">
      <c r="B90" s="39"/>
      <c r="C90" s="386"/>
      <c r="D90" s="39"/>
      <c r="AK90" s="39"/>
      <c r="BM90" s="39"/>
      <c r="CY90" s="39"/>
      <c r="DU90" s="39"/>
    </row>
    <row r="91" spans="2:125" x14ac:dyDescent="0.25">
      <c r="B91" s="39"/>
      <c r="C91" s="386"/>
      <c r="D91" s="39"/>
      <c r="AK91" s="39"/>
      <c r="BM91" s="39"/>
      <c r="CY91" s="39"/>
      <c r="DU91" s="39"/>
    </row>
    <row r="92" spans="2:125" x14ac:dyDescent="0.25">
      <c r="B92" s="39"/>
      <c r="C92" s="386"/>
      <c r="D92" s="39"/>
      <c r="AK92" s="39"/>
      <c r="BM92" s="39"/>
      <c r="CY92" s="39"/>
      <c r="DU92" s="39"/>
    </row>
    <row r="93" spans="2:125" x14ac:dyDescent="0.25">
      <c r="B93" s="39"/>
      <c r="C93" s="386"/>
      <c r="D93" s="39"/>
      <c r="AK93" s="39"/>
      <c r="BM93" s="39"/>
      <c r="CY93" s="39"/>
      <c r="DU93" s="39"/>
    </row>
    <row r="94" spans="2:125" x14ac:dyDescent="0.25">
      <c r="B94" s="39"/>
      <c r="C94" s="386"/>
      <c r="D94" s="39"/>
      <c r="AK94" s="39"/>
      <c r="BM94" s="39"/>
      <c r="CY94" s="39"/>
      <c r="DU94" s="39"/>
    </row>
    <row r="95" spans="2:125" x14ac:dyDescent="0.25">
      <c r="B95" s="39"/>
      <c r="C95" s="386"/>
      <c r="D95" s="39"/>
      <c r="AK95" s="39"/>
      <c r="BM95" s="39"/>
      <c r="CY95" s="39"/>
      <c r="DU95" s="39"/>
    </row>
    <row r="96" spans="2:125" x14ac:dyDescent="0.25">
      <c r="B96" s="39"/>
      <c r="C96" s="386"/>
      <c r="D96" s="39"/>
      <c r="AK96" s="39"/>
      <c r="BM96" s="39"/>
      <c r="CY96" s="39"/>
      <c r="DU96" s="39"/>
    </row>
    <row r="97" spans="2:125" x14ac:dyDescent="0.25">
      <c r="B97" s="39"/>
      <c r="C97" s="386"/>
      <c r="D97" s="39"/>
      <c r="AK97" s="39"/>
      <c r="BM97" s="39"/>
      <c r="CY97" s="39"/>
      <c r="DU97" s="39"/>
    </row>
    <row r="98" spans="2:125" x14ac:dyDescent="0.25">
      <c r="B98" s="39"/>
      <c r="C98" s="386"/>
      <c r="D98" s="39"/>
      <c r="AK98" s="39"/>
      <c r="BM98" s="39"/>
      <c r="CY98" s="39"/>
      <c r="DU98" s="39"/>
    </row>
    <row r="99" spans="2:125" x14ac:dyDescent="0.25">
      <c r="B99" s="39"/>
      <c r="C99" s="386"/>
      <c r="D99" s="39"/>
      <c r="AK99" s="39"/>
      <c r="BM99" s="39"/>
      <c r="CY99" s="39"/>
      <c r="DU99" s="39"/>
    </row>
    <row r="100" spans="2:125" x14ac:dyDescent="0.25">
      <c r="B100" s="39"/>
      <c r="C100" s="386"/>
      <c r="D100" s="39"/>
      <c r="AK100" s="39"/>
      <c r="BM100" s="39"/>
      <c r="CY100" s="39"/>
      <c r="DU100" s="39"/>
    </row>
    <row r="101" spans="2:125" x14ac:dyDescent="0.25">
      <c r="B101" s="39"/>
      <c r="C101" s="386"/>
      <c r="D101" s="39"/>
      <c r="AK101" s="39"/>
      <c r="BM101" s="39"/>
      <c r="CY101" s="39"/>
      <c r="DU101" s="39"/>
    </row>
    <row r="102" spans="2:125" x14ac:dyDescent="0.25">
      <c r="B102" s="39"/>
      <c r="C102" s="386"/>
      <c r="D102" s="39"/>
      <c r="AK102" s="39"/>
      <c r="BM102" s="39"/>
      <c r="CY102" s="39"/>
      <c r="DU102" s="39"/>
    </row>
    <row r="103" spans="2:125" x14ac:dyDescent="0.25">
      <c r="B103" s="39"/>
      <c r="C103" s="386"/>
      <c r="D103" s="39"/>
      <c r="AK103" s="39"/>
      <c r="BM103" s="39"/>
      <c r="CY103" s="39"/>
      <c r="DU103" s="39"/>
    </row>
    <row r="104" spans="2:125" x14ac:dyDescent="0.25">
      <c r="B104" s="39"/>
      <c r="C104" s="386"/>
      <c r="D104" s="39"/>
      <c r="AK104" s="39"/>
      <c r="BM104" s="39"/>
      <c r="CY104" s="39"/>
      <c r="DU104" s="39"/>
    </row>
    <row r="105" spans="2:125" x14ac:dyDescent="0.25">
      <c r="B105" s="39"/>
      <c r="C105" s="386"/>
      <c r="D105" s="39"/>
      <c r="AK105" s="39"/>
      <c r="BM105" s="39"/>
      <c r="CY105" s="39"/>
      <c r="DU105" s="39"/>
    </row>
    <row r="106" spans="2:125" x14ac:dyDescent="0.25">
      <c r="B106" s="39"/>
      <c r="C106" s="386"/>
      <c r="D106" s="39"/>
      <c r="AK106" s="39"/>
      <c r="BM106" s="39"/>
      <c r="CY106" s="39"/>
      <c r="DU106" s="39"/>
    </row>
    <row r="107" spans="2:125" x14ac:dyDescent="0.25">
      <c r="B107" s="39"/>
      <c r="C107" s="386"/>
      <c r="D107" s="39"/>
      <c r="AK107" s="39"/>
      <c r="BM107" s="39"/>
      <c r="CY107" s="39"/>
      <c r="DU107" s="39"/>
    </row>
    <row r="108" spans="2:125" x14ac:dyDescent="0.25">
      <c r="B108" s="39"/>
      <c r="C108" s="386"/>
      <c r="D108" s="39"/>
      <c r="AK108" s="39"/>
      <c r="BM108" s="39"/>
      <c r="CY108" s="39"/>
      <c r="DU108" s="39"/>
    </row>
    <row r="109" spans="2:125" x14ac:dyDescent="0.25">
      <c r="B109" s="39"/>
      <c r="C109" s="386"/>
      <c r="D109" s="39"/>
      <c r="AK109" s="39"/>
      <c r="BM109" s="39"/>
      <c r="CY109" s="39"/>
      <c r="DU109" s="39"/>
    </row>
    <row r="110" spans="2:125" x14ac:dyDescent="0.25">
      <c r="B110" s="39"/>
      <c r="C110" s="386"/>
      <c r="D110" s="39"/>
      <c r="AK110" s="39"/>
      <c r="BM110" s="39"/>
      <c r="CY110" s="39"/>
      <c r="DU110" s="39"/>
    </row>
    <row r="111" spans="2:125" x14ac:dyDescent="0.25">
      <c r="B111" s="39"/>
      <c r="C111" s="386"/>
      <c r="D111" s="39"/>
      <c r="AK111" s="39"/>
      <c r="BM111" s="39"/>
      <c r="CY111" s="39"/>
      <c r="DU111" s="39"/>
    </row>
    <row r="112" spans="2:125" x14ac:dyDescent="0.25">
      <c r="B112" s="39"/>
      <c r="C112" s="386"/>
      <c r="D112" s="39"/>
      <c r="AK112" s="39"/>
      <c r="BM112" s="39"/>
      <c r="CY112" s="39"/>
      <c r="DU112" s="39"/>
    </row>
    <row r="113" spans="2:125" x14ac:dyDescent="0.25">
      <c r="B113" s="39"/>
      <c r="C113" s="386"/>
      <c r="D113" s="39"/>
      <c r="AK113" s="39"/>
      <c r="BM113" s="39"/>
      <c r="CY113" s="39"/>
      <c r="DU113" s="39"/>
    </row>
    <row r="114" spans="2:125" x14ac:dyDescent="0.25">
      <c r="B114" s="39"/>
      <c r="C114" s="386"/>
      <c r="D114" s="39"/>
      <c r="AK114" s="39"/>
      <c r="BM114" s="39"/>
      <c r="CY114" s="39"/>
      <c r="DU114" s="39"/>
    </row>
    <row r="115" spans="2:125" x14ac:dyDescent="0.25">
      <c r="B115" s="39"/>
      <c r="C115" s="386"/>
      <c r="D115" s="39"/>
      <c r="AK115" s="39"/>
      <c r="BM115" s="39"/>
      <c r="CY115" s="39"/>
      <c r="DU115" s="39"/>
    </row>
    <row r="116" spans="2:125" x14ac:dyDescent="0.25">
      <c r="B116" s="39"/>
      <c r="C116" s="386"/>
      <c r="D116" s="39"/>
      <c r="AK116" s="39"/>
      <c r="BM116" s="39"/>
      <c r="CY116" s="39"/>
      <c r="DU116" s="39"/>
    </row>
    <row r="117" spans="2:125" x14ac:dyDescent="0.25">
      <c r="B117" s="39"/>
      <c r="C117" s="386"/>
      <c r="D117" s="39"/>
      <c r="AK117" s="39"/>
      <c r="BM117" s="39"/>
      <c r="CY117" s="39"/>
      <c r="DU117" s="39"/>
    </row>
    <row r="118" spans="2:125" x14ac:dyDescent="0.25">
      <c r="B118" s="39"/>
      <c r="C118" s="386"/>
      <c r="D118" s="39"/>
      <c r="AK118" s="39"/>
      <c r="BM118" s="39"/>
      <c r="CY118" s="39"/>
      <c r="DU118" s="39"/>
    </row>
    <row r="119" spans="2:125" x14ac:dyDescent="0.25">
      <c r="B119" s="39"/>
      <c r="C119" s="386"/>
      <c r="D119" s="39"/>
      <c r="AK119" s="39"/>
      <c r="BM119" s="39"/>
      <c r="CY119" s="39"/>
      <c r="DU119" s="39"/>
    </row>
    <row r="120" spans="2:125" x14ac:dyDescent="0.25">
      <c r="B120" s="39"/>
      <c r="C120" s="386"/>
      <c r="D120" s="39"/>
      <c r="AK120" s="39"/>
      <c r="BM120" s="39"/>
      <c r="CY120" s="39"/>
      <c r="DU120" s="39"/>
    </row>
    <row r="121" spans="2:125" x14ac:dyDescent="0.25">
      <c r="B121" s="39"/>
      <c r="C121" s="386"/>
      <c r="D121" s="39"/>
      <c r="AK121" s="39"/>
      <c r="BM121" s="39"/>
      <c r="CY121" s="39"/>
      <c r="DU121" s="39"/>
    </row>
    <row r="122" spans="2:125" x14ac:dyDescent="0.25">
      <c r="B122" s="39"/>
      <c r="C122" s="386"/>
      <c r="D122" s="39"/>
      <c r="AK122" s="39"/>
      <c r="BM122" s="39"/>
      <c r="CY122" s="39"/>
      <c r="DU122" s="39"/>
    </row>
    <row r="123" spans="2:125" x14ac:dyDescent="0.25">
      <c r="B123" s="39"/>
      <c r="C123" s="386"/>
      <c r="D123" s="39"/>
      <c r="AK123" s="39"/>
      <c r="BM123" s="39"/>
      <c r="CY123" s="39"/>
      <c r="DU123" s="39"/>
    </row>
    <row r="124" spans="2:125" x14ac:dyDescent="0.25">
      <c r="B124" s="39"/>
      <c r="C124" s="386"/>
      <c r="D124" s="39"/>
      <c r="AK124" s="39"/>
      <c r="BM124" s="39"/>
      <c r="CY124" s="39"/>
      <c r="DU124" s="39"/>
    </row>
    <row r="125" spans="2:125" x14ac:dyDescent="0.25">
      <c r="B125" s="39"/>
      <c r="C125" s="386"/>
      <c r="D125" s="39"/>
      <c r="AK125" s="39"/>
      <c r="BM125" s="39"/>
      <c r="CY125" s="39"/>
      <c r="DU125" s="39"/>
    </row>
    <row r="126" spans="2:125" x14ac:dyDescent="0.25">
      <c r="B126" s="39"/>
      <c r="C126" s="386"/>
      <c r="D126" s="39"/>
      <c r="AK126" s="39"/>
      <c r="BM126" s="39"/>
      <c r="CY126" s="39"/>
      <c r="DU126" s="39"/>
    </row>
    <row r="127" spans="2:125" x14ac:dyDescent="0.25">
      <c r="B127" s="39"/>
      <c r="C127" s="386"/>
      <c r="D127" s="39"/>
      <c r="AK127" s="39"/>
      <c r="BM127" s="39"/>
      <c r="CY127" s="39"/>
      <c r="DU127" s="39"/>
    </row>
    <row r="128" spans="2:125" x14ac:dyDescent="0.25">
      <c r="B128" s="39"/>
      <c r="C128" s="386"/>
      <c r="D128" s="39"/>
      <c r="AK128" s="39"/>
      <c r="BM128" s="39"/>
      <c r="CY128" s="39"/>
      <c r="DU128" s="39"/>
    </row>
    <row r="129" spans="2:125" x14ac:dyDescent="0.25">
      <c r="B129" s="39"/>
      <c r="C129" s="386"/>
      <c r="D129" s="39"/>
      <c r="AK129" s="39"/>
      <c r="BM129" s="39"/>
      <c r="CY129" s="39"/>
      <c r="DU129" s="39"/>
    </row>
    <row r="130" spans="2:125" x14ac:dyDescent="0.25">
      <c r="B130" s="39"/>
      <c r="C130" s="386"/>
      <c r="D130" s="39"/>
      <c r="AK130" s="39"/>
      <c r="BM130" s="39"/>
      <c r="CY130" s="39"/>
      <c r="DU130" s="39"/>
    </row>
    <row r="131" spans="2:125" x14ac:dyDescent="0.25">
      <c r="B131" s="39"/>
      <c r="C131" s="386"/>
      <c r="D131" s="39"/>
      <c r="AK131" s="39"/>
      <c r="BM131" s="39"/>
      <c r="CY131" s="39"/>
      <c r="DU131" s="39"/>
    </row>
    <row r="132" spans="2:125" x14ac:dyDescent="0.25">
      <c r="B132" s="39"/>
      <c r="C132" s="386"/>
      <c r="D132" s="39"/>
      <c r="AK132" s="39"/>
      <c r="BM132" s="39"/>
      <c r="CY132" s="39"/>
      <c r="DU132" s="39"/>
    </row>
    <row r="133" spans="2:125" x14ac:dyDescent="0.25">
      <c r="B133" s="39"/>
      <c r="C133" s="386"/>
      <c r="D133" s="39"/>
      <c r="AK133" s="39"/>
      <c r="BM133" s="39"/>
      <c r="CY133" s="39"/>
      <c r="DU133" s="39"/>
    </row>
    <row r="134" spans="2:125" x14ac:dyDescent="0.25">
      <c r="B134" s="39"/>
      <c r="C134" s="386"/>
      <c r="D134" s="39"/>
      <c r="AK134" s="39"/>
      <c r="BM134" s="39"/>
      <c r="CY134" s="39"/>
      <c r="DU134" s="39"/>
    </row>
    <row r="135" spans="2:125" x14ac:dyDescent="0.25">
      <c r="B135" s="39"/>
      <c r="C135" s="386"/>
      <c r="D135" s="39"/>
      <c r="AK135" s="39"/>
      <c r="BM135" s="39"/>
      <c r="CY135" s="39"/>
      <c r="DU135" s="39"/>
    </row>
    <row r="136" spans="2:125" x14ac:dyDescent="0.25">
      <c r="B136" s="39"/>
      <c r="C136" s="386"/>
      <c r="D136" s="39"/>
      <c r="AK136" s="39"/>
      <c r="BM136" s="39"/>
      <c r="CY136" s="39"/>
      <c r="DU136" s="39"/>
    </row>
    <row r="137" spans="2:125" x14ac:dyDescent="0.25">
      <c r="B137" s="39"/>
      <c r="C137" s="386"/>
      <c r="D137" s="39"/>
      <c r="AK137" s="39"/>
      <c r="BM137" s="39"/>
      <c r="CY137" s="39"/>
      <c r="DU137" s="39"/>
    </row>
    <row r="138" spans="2:125" x14ac:dyDescent="0.25">
      <c r="B138" s="39"/>
      <c r="C138" s="386"/>
      <c r="D138" s="39"/>
      <c r="AK138" s="39"/>
      <c r="BM138" s="39"/>
      <c r="CY138" s="39"/>
      <c r="DU138" s="39"/>
    </row>
    <row r="139" spans="2:125" x14ac:dyDescent="0.25">
      <c r="B139" s="39"/>
      <c r="C139" s="386"/>
      <c r="D139" s="39"/>
      <c r="AK139" s="39"/>
      <c r="BM139" s="39"/>
      <c r="CY139" s="39"/>
      <c r="DU139" s="39"/>
    </row>
    <row r="140" spans="2:125" x14ac:dyDescent="0.25">
      <c r="B140" s="39"/>
      <c r="C140" s="386"/>
      <c r="D140" s="39"/>
      <c r="AK140" s="39"/>
      <c r="BM140" s="39"/>
      <c r="CY140" s="39"/>
      <c r="DU140" s="39"/>
    </row>
    <row r="141" spans="2:125" x14ac:dyDescent="0.25">
      <c r="B141" s="39"/>
      <c r="C141" s="386"/>
      <c r="D141" s="39"/>
      <c r="AK141" s="39"/>
      <c r="BM141" s="39"/>
      <c r="CY141" s="39"/>
      <c r="DU141" s="39"/>
    </row>
    <row r="142" spans="2:125" x14ac:dyDescent="0.25">
      <c r="B142" s="39"/>
      <c r="C142" s="386"/>
      <c r="D142" s="39"/>
      <c r="AK142" s="39"/>
      <c r="BM142" s="39"/>
      <c r="CY142" s="39"/>
      <c r="DU142" s="39"/>
    </row>
    <row r="143" spans="2:125" x14ac:dyDescent="0.25">
      <c r="B143" s="39"/>
      <c r="C143" s="386"/>
      <c r="D143" s="39"/>
      <c r="AK143" s="39"/>
      <c r="BM143" s="39"/>
      <c r="CY143" s="39"/>
      <c r="DU143" s="39"/>
    </row>
    <row r="144" spans="2:125" x14ac:dyDescent="0.25">
      <c r="B144" s="39"/>
      <c r="C144" s="386"/>
      <c r="D144" s="39"/>
      <c r="AK144" s="39"/>
      <c r="BM144" s="39"/>
      <c r="CY144" s="39"/>
      <c r="DU144" s="39"/>
    </row>
    <row r="145" spans="2:125" x14ac:dyDescent="0.25">
      <c r="B145" s="39"/>
      <c r="C145" s="386"/>
      <c r="D145" s="39"/>
      <c r="AK145" s="39"/>
      <c r="BM145" s="39"/>
      <c r="CY145" s="39"/>
      <c r="DU145" s="39"/>
    </row>
    <row r="146" spans="2:125" x14ac:dyDescent="0.25">
      <c r="B146" s="39"/>
      <c r="C146" s="386"/>
      <c r="D146" s="39"/>
      <c r="AK146" s="39"/>
      <c r="BM146" s="39"/>
      <c r="CY146" s="39"/>
      <c r="DU146" s="39"/>
    </row>
    <row r="147" spans="2:125" x14ac:dyDescent="0.25">
      <c r="B147" s="39"/>
      <c r="C147" s="386"/>
      <c r="D147" s="39"/>
      <c r="AK147" s="39"/>
      <c r="BM147" s="39"/>
      <c r="CY147" s="39"/>
      <c r="DU147" s="39"/>
    </row>
    <row r="148" spans="2:125" x14ac:dyDescent="0.25">
      <c r="B148" s="39"/>
      <c r="C148" s="386"/>
      <c r="D148" s="39"/>
      <c r="AK148" s="39"/>
      <c r="BM148" s="39"/>
      <c r="CY148" s="39"/>
      <c r="DU148" s="39"/>
    </row>
    <row r="149" spans="2:125" x14ac:dyDescent="0.25">
      <c r="B149" s="39"/>
      <c r="C149" s="386"/>
      <c r="D149" s="39"/>
      <c r="AK149" s="39"/>
      <c r="BM149" s="39"/>
      <c r="CY149" s="39"/>
      <c r="DU149" s="39"/>
    </row>
    <row r="150" spans="2:125" x14ac:dyDescent="0.25">
      <c r="B150" s="39"/>
      <c r="C150" s="386"/>
      <c r="D150" s="39"/>
      <c r="AK150" s="39"/>
      <c r="BM150" s="39"/>
      <c r="CY150" s="39"/>
      <c r="DU150" s="39"/>
    </row>
    <row r="151" spans="2:125" x14ac:dyDescent="0.25">
      <c r="B151" s="39"/>
      <c r="C151" s="386"/>
      <c r="D151" s="39"/>
      <c r="AK151" s="39"/>
      <c r="BM151" s="39"/>
      <c r="CY151" s="39"/>
      <c r="DU151" s="39"/>
    </row>
    <row r="152" spans="2:125" x14ac:dyDescent="0.25">
      <c r="B152" s="39"/>
      <c r="C152" s="386"/>
      <c r="D152" s="39"/>
      <c r="AK152" s="39"/>
      <c r="BM152" s="39"/>
      <c r="CY152" s="39"/>
      <c r="DU152" s="39"/>
    </row>
    <row r="153" spans="2:125" x14ac:dyDescent="0.25">
      <c r="B153" s="39"/>
      <c r="C153" s="386"/>
      <c r="D153" s="39"/>
      <c r="AK153" s="39"/>
      <c r="BM153" s="39"/>
      <c r="CY153" s="39"/>
      <c r="DU153" s="39"/>
    </row>
    <row r="154" spans="2:125" x14ac:dyDescent="0.25">
      <c r="B154" s="39"/>
      <c r="C154" s="386"/>
      <c r="D154" s="39"/>
      <c r="AK154" s="39"/>
      <c r="BM154" s="39"/>
      <c r="CY154" s="39"/>
      <c r="DU154" s="39"/>
    </row>
    <row r="155" spans="2:125" x14ac:dyDescent="0.25">
      <c r="B155" s="39"/>
      <c r="C155" s="386"/>
      <c r="D155" s="39"/>
      <c r="AK155" s="39"/>
      <c r="BM155" s="39"/>
      <c r="CY155" s="39"/>
      <c r="DU155" s="39"/>
    </row>
    <row r="156" spans="2:125" x14ac:dyDescent="0.25">
      <c r="B156" s="39"/>
      <c r="C156" s="386"/>
      <c r="D156" s="39"/>
      <c r="AK156" s="39"/>
      <c r="BM156" s="39"/>
      <c r="CY156" s="39"/>
      <c r="DU156" s="39"/>
    </row>
    <row r="157" spans="2:125" x14ac:dyDescent="0.25">
      <c r="B157" s="39"/>
      <c r="C157" s="386"/>
      <c r="D157" s="39"/>
      <c r="AK157" s="39"/>
      <c r="BM157" s="39"/>
      <c r="CY157" s="39"/>
      <c r="DU157" s="39"/>
    </row>
    <row r="158" spans="2:125" x14ac:dyDescent="0.25">
      <c r="B158" s="39"/>
      <c r="C158" s="386"/>
      <c r="D158" s="39"/>
      <c r="AK158" s="39"/>
      <c r="BM158" s="39"/>
      <c r="CY158" s="39"/>
      <c r="DU158" s="39"/>
    </row>
    <row r="159" spans="2:125" x14ac:dyDescent="0.25">
      <c r="B159" s="39"/>
      <c r="C159" s="386"/>
      <c r="D159" s="39"/>
      <c r="AK159" s="39"/>
      <c r="BM159" s="39"/>
      <c r="CY159" s="39"/>
      <c r="DU159" s="39"/>
    </row>
    <row r="160" spans="2:125" x14ac:dyDescent="0.25">
      <c r="B160" s="39"/>
      <c r="C160" s="386"/>
      <c r="D160" s="39"/>
      <c r="AK160" s="39"/>
      <c r="BM160" s="39"/>
      <c r="CY160" s="39"/>
      <c r="DU160" s="39"/>
    </row>
    <row r="161" spans="2:125" x14ac:dyDescent="0.25">
      <c r="B161" s="39"/>
      <c r="C161" s="386"/>
      <c r="D161" s="39"/>
      <c r="AK161" s="39"/>
      <c r="BM161" s="39"/>
      <c r="CY161" s="39"/>
      <c r="DU161" s="39"/>
    </row>
    <row r="162" spans="2:125" x14ac:dyDescent="0.25">
      <c r="B162" s="39"/>
      <c r="C162" s="386"/>
      <c r="D162" s="39"/>
      <c r="AK162" s="39"/>
      <c r="BM162" s="39"/>
      <c r="CY162" s="39"/>
      <c r="DU162" s="39"/>
    </row>
    <row r="163" spans="2:125" x14ac:dyDescent="0.25">
      <c r="B163" s="39"/>
      <c r="C163" s="386"/>
      <c r="D163" s="39"/>
      <c r="AK163" s="39"/>
      <c r="BM163" s="39"/>
      <c r="CY163" s="39"/>
      <c r="DU163" s="39"/>
    </row>
    <row r="164" spans="2:125" x14ac:dyDescent="0.25">
      <c r="B164" s="39"/>
      <c r="C164" s="386"/>
      <c r="D164" s="39"/>
      <c r="AK164" s="39"/>
      <c r="BM164" s="39"/>
      <c r="CY164" s="39"/>
      <c r="DU164" s="39"/>
    </row>
    <row r="165" spans="2:125" x14ac:dyDescent="0.25">
      <c r="B165" s="39"/>
      <c r="C165" s="386"/>
      <c r="D165" s="39"/>
      <c r="AK165" s="39"/>
      <c r="BM165" s="39"/>
      <c r="CY165" s="39"/>
      <c r="DU165" s="39"/>
    </row>
    <row r="166" spans="2:125" x14ac:dyDescent="0.25">
      <c r="B166" s="39"/>
      <c r="C166" s="386"/>
      <c r="D166" s="39"/>
      <c r="AK166" s="39"/>
      <c r="BM166" s="39"/>
      <c r="CY166" s="39"/>
      <c r="DU166" s="39"/>
    </row>
    <row r="167" spans="2:125" x14ac:dyDescent="0.25">
      <c r="B167" s="39"/>
      <c r="C167" s="386"/>
      <c r="D167" s="39"/>
      <c r="AK167" s="39"/>
      <c r="BM167" s="39"/>
      <c r="CY167" s="39"/>
      <c r="DU167" s="39"/>
    </row>
    <row r="168" spans="2:125" x14ac:dyDescent="0.25">
      <c r="B168" s="39"/>
      <c r="C168" s="386"/>
      <c r="D168" s="39"/>
      <c r="AK168" s="39"/>
      <c r="BM168" s="39"/>
      <c r="CY168" s="39"/>
      <c r="DU168" s="39"/>
    </row>
    <row r="169" spans="2:125" x14ac:dyDescent="0.25">
      <c r="B169" s="39"/>
      <c r="C169" s="386"/>
      <c r="D169" s="39"/>
      <c r="AK169" s="39"/>
      <c r="BM169" s="39"/>
      <c r="CY169" s="39"/>
      <c r="DU169" s="39"/>
    </row>
    <row r="170" spans="2:125" x14ac:dyDescent="0.25">
      <c r="B170" s="39"/>
      <c r="C170" s="386"/>
      <c r="D170" s="39"/>
      <c r="AK170" s="39"/>
      <c r="BM170" s="39"/>
      <c r="CY170" s="39"/>
      <c r="DU170" s="39"/>
    </row>
    <row r="171" spans="2:125" x14ac:dyDescent="0.25">
      <c r="B171" s="39"/>
      <c r="C171" s="386"/>
      <c r="D171" s="39"/>
      <c r="AK171" s="39"/>
      <c r="BM171" s="39"/>
      <c r="CY171" s="39"/>
      <c r="DU171" s="39"/>
    </row>
    <row r="172" spans="2:125" x14ac:dyDescent="0.25">
      <c r="B172" s="39"/>
      <c r="C172" s="386"/>
      <c r="D172" s="39"/>
      <c r="AK172" s="39"/>
      <c r="BM172" s="39"/>
      <c r="CY172" s="39"/>
      <c r="DU172" s="39"/>
    </row>
    <row r="173" spans="2:125" x14ac:dyDescent="0.25">
      <c r="B173" s="39"/>
      <c r="C173" s="386"/>
      <c r="D173" s="39"/>
      <c r="AK173" s="39"/>
      <c r="BM173" s="39"/>
      <c r="CY173" s="39"/>
      <c r="DU173" s="39"/>
    </row>
  </sheetData>
  <sheetProtection formatCells="0" formatColumns="0" formatRows="0" insertColumns="0" insertRows="0" deleteColumns="0" deleteRows="0"/>
  <mergeCells count="131">
    <mergeCell ref="A2:A6"/>
    <mergeCell ref="B2:B6"/>
    <mergeCell ref="C2:C6"/>
    <mergeCell ref="D2:E5"/>
    <mergeCell ref="F2:H5"/>
    <mergeCell ref="I2:N2"/>
    <mergeCell ref="O2:Q5"/>
    <mergeCell ref="R2:T5"/>
    <mergeCell ref="U2:AG2"/>
    <mergeCell ref="I3:K5"/>
    <mergeCell ref="L3:N5"/>
    <mergeCell ref="U3:W5"/>
    <mergeCell ref="AD3:AG4"/>
    <mergeCell ref="AD5:AE5"/>
    <mergeCell ref="AF5:AG5"/>
    <mergeCell ref="X1:AG1"/>
    <mergeCell ref="CW1:DC1"/>
    <mergeCell ref="AR2:AW2"/>
    <mergeCell ref="AX2:AZ5"/>
    <mergeCell ref="BA2:BF2"/>
    <mergeCell ref="BG2:BI5"/>
    <mergeCell ref="BK2:BK6"/>
    <mergeCell ref="BL2:BL6"/>
    <mergeCell ref="AR3:AT5"/>
    <mergeCell ref="AU3:AW5"/>
    <mergeCell ref="BA3:BC5"/>
    <mergeCell ref="BD3:BF5"/>
    <mergeCell ref="CJ2:CL5"/>
    <mergeCell ref="CM2:CO5"/>
    <mergeCell ref="CP2:CR5"/>
    <mergeCell ref="CS2:CU5"/>
    <mergeCell ref="BM2:BM6"/>
    <mergeCell ref="X3:Z5"/>
    <mergeCell ref="AA3:AC5"/>
    <mergeCell ref="AI2:AI6"/>
    <mergeCell ref="AJ2:AJ6"/>
    <mergeCell ref="AK2:AK6"/>
    <mergeCell ref="AL2:AN5"/>
    <mergeCell ref="CZ2:DB5"/>
    <mergeCell ref="DC2:DE5"/>
    <mergeCell ref="DF2:DK2"/>
    <mergeCell ref="DF3:DH5"/>
    <mergeCell ref="AO2:AQ5"/>
    <mergeCell ref="CD2:CF5"/>
    <mergeCell ref="CG2:CI5"/>
    <mergeCell ref="DY2:EA5"/>
    <mergeCell ref="EB2:EC5"/>
    <mergeCell ref="BN2:BP5"/>
    <mergeCell ref="BQ2:BV2"/>
    <mergeCell ref="BW2:BY5"/>
    <mergeCell ref="BZ2:BZ6"/>
    <mergeCell ref="CA2:CC5"/>
    <mergeCell ref="BQ3:BS5"/>
    <mergeCell ref="BT3:BV5"/>
    <mergeCell ref="CW2:CW6"/>
    <mergeCell ref="CX2:CX6"/>
    <mergeCell ref="CY2:CY6"/>
    <mergeCell ref="DL2:DN5"/>
    <mergeCell ref="DI3:DK5"/>
    <mergeCell ref="EU9:EU10"/>
    <mergeCell ref="EV9:EV10"/>
    <mergeCell ref="EW9:EW10"/>
    <mergeCell ref="EX9:EX10"/>
    <mergeCell ref="EX3:EX6"/>
    <mergeCell ref="EY3:EY6"/>
    <mergeCell ref="EZ3:EZ6"/>
    <mergeCell ref="FA3:FA6"/>
    <mergeCell ref="ER3:ER6"/>
    <mergeCell ref="ES3:ET3"/>
    <mergeCell ref="EU3:EU6"/>
    <mergeCell ref="EW3:EW6"/>
    <mergeCell ref="DO2:DQ5"/>
    <mergeCell ref="DS2:DS6"/>
    <mergeCell ref="DT2:DT6"/>
    <mergeCell ref="DU2:DU6"/>
    <mergeCell ref="DV2:DX5"/>
    <mergeCell ref="ED2:EG2"/>
    <mergeCell ref="EH2:EJ5"/>
    <mergeCell ref="ED3:EE5"/>
    <mergeCell ref="EF3:EG5"/>
    <mergeCell ref="FE3:FE6"/>
    <mergeCell ref="ES4:ES6"/>
    <mergeCell ref="ET4:ET6"/>
    <mergeCell ref="FA9:FA10"/>
    <mergeCell ref="FB9:FB10"/>
    <mergeCell ref="FC9:FC10"/>
    <mergeCell ref="FD9:FD10"/>
    <mergeCell ref="FE9:FE10"/>
    <mergeCell ref="EY9:EY10"/>
    <mergeCell ref="FB3:FB6"/>
    <mergeCell ref="FC3:FC6"/>
    <mergeCell ref="ES9:ES10"/>
    <mergeCell ref="ET9:ET10"/>
    <mergeCell ref="EZ9:EZ10"/>
    <mergeCell ref="EV2:EV6"/>
    <mergeCell ref="EW2:FE2"/>
    <mergeCell ref="FE16:FE17"/>
    <mergeCell ref="EW16:EW17"/>
    <mergeCell ref="EX16:EX17"/>
    <mergeCell ref="EY16:EY17"/>
    <mergeCell ref="EZ16:EZ17"/>
    <mergeCell ref="FA16:FA17"/>
    <mergeCell ref="FB16:FB17"/>
    <mergeCell ref="EQ16:EQ17"/>
    <mergeCell ref="ER16:ER17"/>
    <mergeCell ref="ES16:ES17"/>
    <mergeCell ref="ET16:ET17"/>
    <mergeCell ref="EU16:EU17"/>
    <mergeCell ref="EV16:EV17"/>
    <mergeCell ref="EL16:EL17"/>
    <mergeCell ref="EM16:EM17"/>
    <mergeCell ref="EN16:EN17"/>
    <mergeCell ref="EO16:EO17"/>
    <mergeCell ref="EP16:EP17"/>
    <mergeCell ref="EP3:EP6"/>
    <mergeCell ref="EQ3:EQ6"/>
    <mergeCell ref="FC16:FC17"/>
    <mergeCell ref="FD16:FD17"/>
    <mergeCell ref="FD3:FD6"/>
    <mergeCell ref="EL9:EL10"/>
    <mergeCell ref="EM9:EM10"/>
    <mergeCell ref="EN9:EN10"/>
    <mergeCell ref="EO9:EO10"/>
    <mergeCell ref="EP9:EP10"/>
    <mergeCell ref="EQ9:EQ10"/>
    <mergeCell ref="ER9:ER10"/>
    <mergeCell ref="EN2:EN6"/>
    <mergeCell ref="EO2:EO6"/>
    <mergeCell ref="EP2:EU2"/>
    <mergeCell ref="EL2:EL6"/>
    <mergeCell ref="EM2:EM6"/>
  </mergeCells>
  <pageMargins left="0.2" right="0.19" top="0.31496062992125984" bottom="0.19685039370078741" header="0.15748031496062992" footer="0.19685039370078741"/>
  <pageSetup paperSize="9" scale="70" orientation="landscape" r:id="rId1"/>
  <headerFooter alignWithMargins="0"/>
  <colBreaks count="4" manualBreakCount="4">
    <brk id="34" max="1048575" man="1"/>
    <brk id="62" max="1048575" man="1"/>
    <brk id="122" max="1048575" man="1"/>
    <brk id="14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CE24"/>
  <sheetViews>
    <sheetView zoomScale="85" zoomScaleNormal="85" zoomScaleSheetLayoutView="10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L11" sqref="L11"/>
    </sheetView>
  </sheetViews>
  <sheetFormatPr defaultRowHeight="12.75" x14ac:dyDescent="0.2"/>
  <cols>
    <col min="1" max="1" width="2.28515625" style="38" customWidth="1"/>
    <col min="2" max="2" width="16" style="38" customWidth="1"/>
    <col min="3" max="3" width="2.85546875" style="38" customWidth="1"/>
    <col min="4" max="4" width="4.85546875" style="38" customWidth="1"/>
    <col min="5" max="5" width="4.85546875" style="22" customWidth="1"/>
    <col min="6" max="6" width="4.85546875" style="38" customWidth="1"/>
    <col min="7" max="7" width="4.85546875" style="22" customWidth="1"/>
    <col min="8" max="8" width="4.85546875" style="38" customWidth="1"/>
    <col min="9" max="9" width="4.85546875" style="22" customWidth="1"/>
    <col min="10" max="10" width="4.85546875" style="38" customWidth="1"/>
    <col min="11" max="11" width="4.85546875" style="22" customWidth="1"/>
    <col min="12" max="12" width="4.85546875" style="38" customWidth="1"/>
    <col min="13" max="13" width="4.85546875" style="22" customWidth="1"/>
    <col min="14" max="14" width="4.85546875" style="38" customWidth="1"/>
    <col min="15" max="15" width="4.85546875" style="22" customWidth="1"/>
    <col min="16" max="16" width="4.85546875" style="38" customWidth="1"/>
    <col min="17" max="17" width="4.85546875" style="22" customWidth="1"/>
    <col min="18" max="18" width="4.85546875" style="38" customWidth="1"/>
    <col min="19" max="19" width="4.85546875" style="22" customWidth="1"/>
    <col min="20" max="20" width="6.42578125" style="22" customWidth="1"/>
    <col min="21" max="21" width="1.5703125" style="38" customWidth="1"/>
    <col min="22" max="22" width="2.42578125" style="38" customWidth="1"/>
    <col min="23" max="23" width="16" style="38" customWidth="1"/>
    <col min="24" max="24" width="2.85546875" style="38" customWidth="1"/>
    <col min="25" max="25" width="5.140625" style="38" customWidth="1"/>
    <col min="26" max="26" width="5.140625" style="22" customWidth="1"/>
    <col min="27" max="27" width="5" style="22" customWidth="1"/>
    <col min="28" max="29" width="5.140625" style="22" customWidth="1"/>
    <col min="30" max="30" width="4.85546875" style="38" customWidth="1"/>
    <col min="31" max="31" width="5.140625" style="38" customWidth="1"/>
    <col min="32" max="32" width="5.140625" style="22" customWidth="1"/>
    <col min="33" max="33" width="4.5703125" style="38" customWidth="1"/>
    <col min="34" max="34" width="5.140625" style="38" customWidth="1"/>
    <col min="35" max="35" width="5.140625" style="22" customWidth="1"/>
    <col min="36" max="36" width="3.85546875" style="38" customWidth="1"/>
    <col min="37" max="37" width="5.140625" style="38" customWidth="1"/>
    <col min="38" max="38" width="5.140625" style="22" customWidth="1"/>
    <col min="39" max="39" width="3.85546875" style="22" customWidth="1"/>
    <col min="40" max="41" width="5.140625" style="22" customWidth="1"/>
    <col min="42" max="42" width="3.85546875" style="38" customWidth="1"/>
    <col min="43" max="43" width="5.140625" style="38" customWidth="1"/>
    <col min="44" max="44" width="5.140625" style="22" customWidth="1"/>
    <col min="45" max="45" width="4.85546875" style="38" customWidth="1"/>
    <col min="46" max="46" width="5.7109375" style="38" customWidth="1"/>
    <col min="47" max="47" width="5.7109375" style="22" customWidth="1"/>
    <col min="48" max="48" width="3.85546875" style="38" customWidth="1"/>
    <col min="49" max="49" width="5.140625" style="98" customWidth="1"/>
    <col min="50" max="50" width="5.140625" style="22" customWidth="1"/>
    <col min="51" max="51" width="4.85546875" style="98" customWidth="1"/>
    <col min="52" max="57" width="5.42578125" style="22" customWidth="1"/>
    <col min="58" max="58" width="6.140625" style="22" customWidth="1"/>
    <col min="59" max="59" width="5.42578125" style="22" customWidth="1"/>
    <col min="60" max="60" width="5.140625" style="22" customWidth="1"/>
    <col min="61" max="61" width="5.42578125" style="38" customWidth="1"/>
    <col min="62" max="62" width="5.42578125" style="22" customWidth="1"/>
    <col min="63" max="63" width="5.42578125" style="38" customWidth="1"/>
    <col min="64" max="64" width="2.42578125" style="38" customWidth="1"/>
    <col min="65" max="65" width="2.28515625" style="22" customWidth="1"/>
    <col min="66" max="66" width="16" style="38" customWidth="1"/>
    <col min="67" max="67" width="2.7109375" style="38" customWidth="1"/>
    <col min="68" max="68" width="9.85546875" style="214" customWidth="1"/>
    <col min="69" max="69" width="8.85546875" style="20" customWidth="1"/>
    <col min="70" max="70" width="8.7109375" style="22" customWidth="1"/>
    <col min="71" max="71" width="9.140625" style="22" customWidth="1"/>
    <col min="72" max="72" width="9.42578125" style="22" customWidth="1"/>
    <col min="73" max="73" width="7.5703125" style="95" customWidth="1"/>
    <col min="74" max="75" width="6.5703125" style="22" customWidth="1"/>
    <col min="76" max="76" width="6.140625" style="22" customWidth="1"/>
    <col min="77" max="77" width="8.42578125" style="20" customWidth="1"/>
    <col min="78" max="78" width="8.42578125" style="22" customWidth="1"/>
    <col min="79" max="80" width="7.42578125" style="22" customWidth="1"/>
    <col min="81" max="81" width="7.85546875" style="22" customWidth="1"/>
    <col min="82" max="82" width="7.42578125" style="22" customWidth="1"/>
    <col min="83" max="16384" width="9.140625" style="38"/>
  </cols>
  <sheetData>
    <row r="1" spans="1:83" s="20" customFormat="1" x14ac:dyDescent="0.2">
      <c r="A1" s="20" t="s">
        <v>435</v>
      </c>
      <c r="V1" s="20" t="s">
        <v>436</v>
      </c>
      <c r="BI1" s="22"/>
      <c r="BJ1" s="22"/>
      <c r="BK1" s="22"/>
      <c r="BM1" s="20" t="s">
        <v>555</v>
      </c>
      <c r="BP1" s="214"/>
      <c r="BU1" s="228"/>
    </row>
    <row r="2" spans="1:83" s="22" customFormat="1" ht="12.75" customHeight="1" x14ac:dyDescent="0.2">
      <c r="BP2" s="214"/>
      <c r="BQ2" s="20"/>
      <c r="BU2" s="95"/>
      <c r="BY2" s="20"/>
    </row>
    <row r="3" spans="1:83" s="23" customFormat="1" ht="14.25" customHeight="1" x14ac:dyDescent="0.2">
      <c r="A3" s="594" t="s">
        <v>18</v>
      </c>
      <c r="B3" s="594" t="s">
        <v>104</v>
      </c>
      <c r="C3" s="594" t="s">
        <v>20</v>
      </c>
      <c r="D3" s="597" t="s">
        <v>86</v>
      </c>
      <c r="E3" s="599"/>
      <c r="F3" s="597" t="s">
        <v>437</v>
      </c>
      <c r="G3" s="675"/>
      <c r="H3" s="675"/>
      <c r="I3" s="676"/>
      <c r="J3" s="597" t="s">
        <v>438</v>
      </c>
      <c r="K3" s="598"/>
      <c r="L3" s="597" t="s">
        <v>439</v>
      </c>
      <c r="M3" s="599"/>
      <c r="N3" s="594" t="s">
        <v>440</v>
      </c>
      <c r="O3" s="594"/>
      <c r="P3" s="594"/>
      <c r="Q3" s="594"/>
      <c r="R3" s="594"/>
      <c r="S3" s="594"/>
      <c r="T3" s="674" t="s">
        <v>544</v>
      </c>
      <c r="V3" s="594" t="s">
        <v>18</v>
      </c>
      <c r="W3" s="594" t="s">
        <v>104</v>
      </c>
      <c r="X3" s="594" t="s">
        <v>20</v>
      </c>
      <c r="Y3" s="597" t="s">
        <v>534</v>
      </c>
      <c r="Z3" s="598"/>
      <c r="AA3" s="599"/>
      <c r="AB3" s="597" t="s">
        <v>52</v>
      </c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8"/>
      <c r="AS3" s="598"/>
      <c r="AT3" s="598"/>
      <c r="AU3" s="598"/>
      <c r="AV3" s="599"/>
      <c r="AW3" s="597" t="s">
        <v>535</v>
      </c>
      <c r="AX3" s="598"/>
      <c r="AY3" s="599"/>
      <c r="AZ3" s="597" t="s">
        <v>531</v>
      </c>
      <c r="BA3" s="598"/>
      <c r="BB3" s="599"/>
      <c r="BC3" s="597" t="s">
        <v>536</v>
      </c>
      <c r="BD3" s="598"/>
      <c r="BE3" s="598"/>
      <c r="BF3" s="598"/>
      <c r="BG3" s="598"/>
      <c r="BH3" s="599"/>
      <c r="BI3" s="594" t="s">
        <v>530</v>
      </c>
      <c r="BJ3" s="594"/>
      <c r="BK3" s="594"/>
      <c r="BM3" s="594" t="s">
        <v>18</v>
      </c>
      <c r="BN3" s="594" t="s">
        <v>104</v>
      </c>
      <c r="BO3" s="594" t="s">
        <v>20</v>
      </c>
      <c r="BP3" s="607" t="s">
        <v>533</v>
      </c>
      <c r="BQ3" s="610" t="s">
        <v>441</v>
      </c>
      <c r="BR3" s="596" t="s">
        <v>105</v>
      </c>
      <c r="BS3" s="613"/>
      <c r="BT3" s="613"/>
      <c r="BU3" s="613"/>
      <c r="BV3" s="613"/>
      <c r="BW3" s="613"/>
      <c r="BX3" s="595"/>
      <c r="BY3" s="610" t="s">
        <v>106</v>
      </c>
      <c r="BZ3" s="596" t="s">
        <v>380</v>
      </c>
      <c r="CA3" s="613"/>
      <c r="CB3" s="613"/>
      <c r="CC3" s="613"/>
      <c r="CD3" s="595"/>
    </row>
    <row r="4" spans="1:83" s="23" customFormat="1" ht="13.5" customHeight="1" x14ac:dyDescent="0.2">
      <c r="A4" s="594"/>
      <c r="B4" s="594"/>
      <c r="C4" s="594"/>
      <c r="D4" s="600"/>
      <c r="E4" s="602"/>
      <c r="F4" s="677"/>
      <c r="G4" s="678"/>
      <c r="H4" s="678"/>
      <c r="I4" s="679"/>
      <c r="J4" s="600"/>
      <c r="K4" s="601"/>
      <c r="L4" s="600"/>
      <c r="M4" s="602"/>
      <c r="N4" s="594"/>
      <c r="O4" s="594"/>
      <c r="P4" s="594"/>
      <c r="Q4" s="594"/>
      <c r="R4" s="594"/>
      <c r="S4" s="594"/>
      <c r="T4" s="674"/>
      <c r="V4" s="594"/>
      <c r="W4" s="594"/>
      <c r="X4" s="594"/>
      <c r="Y4" s="600"/>
      <c r="Z4" s="601"/>
      <c r="AA4" s="602"/>
      <c r="AB4" s="594" t="s">
        <v>465</v>
      </c>
      <c r="AC4" s="594"/>
      <c r="AD4" s="594"/>
      <c r="AE4" s="594" t="s">
        <v>69</v>
      </c>
      <c r="AF4" s="594"/>
      <c r="AG4" s="594"/>
      <c r="AH4" s="594"/>
      <c r="AI4" s="594"/>
      <c r="AJ4" s="594"/>
      <c r="AK4" s="594"/>
      <c r="AL4" s="594"/>
      <c r="AM4" s="594"/>
      <c r="AN4" s="594"/>
      <c r="AO4" s="594"/>
      <c r="AP4" s="594"/>
      <c r="AQ4" s="594" t="s">
        <v>507</v>
      </c>
      <c r="AR4" s="594"/>
      <c r="AS4" s="594"/>
      <c r="AT4" s="597" t="s">
        <v>369</v>
      </c>
      <c r="AU4" s="598"/>
      <c r="AV4" s="599"/>
      <c r="AW4" s="600"/>
      <c r="AX4" s="601"/>
      <c r="AY4" s="602"/>
      <c r="AZ4" s="600"/>
      <c r="BA4" s="601"/>
      <c r="BB4" s="602"/>
      <c r="BC4" s="600"/>
      <c r="BD4" s="601"/>
      <c r="BE4" s="601"/>
      <c r="BF4" s="601"/>
      <c r="BG4" s="601"/>
      <c r="BH4" s="602"/>
      <c r="BI4" s="594"/>
      <c r="BJ4" s="594"/>
      <c r="BK4" s="594"/>
      <c r="BM4" s="594"/>
      <c r="BN4" s="594"/>
      <c r="BO4" s="594"/>
      <c r="BP4" s="608"/>
      <c r="BQ4" s="611"/>
      <c r="BR4" s="671" t="s">
        <v>442</v>
      </c>
      <c r="BS4" s="671" t="s">
        <v>443</v>
      </c>
      <c r="BT4" s="671" t="s">
        <v>371</v>
      </c>
      <c r="BU4" s="596" t="s">
        <v>69</v>
      </c>
      <c r="BV4" s="595"/>
      <c r="BW4" s="607" t="s">
        <v>334</v>
      </c>
      <c r="BX4" s="607" t="s">
        <v>351</v>
      </c>
      <c r="BY4" s="611"/>
      <c r="BZ4" s="607" t="s">
        <v>381</v>
      </c>
      <c r="CA4" s="607" t="s">
        <v>394</v>
      </c>
      <c r="CB4" s="594" t="s">
        <v>383</v>
      </c>
      <c r="CC4" s="594" t="s">
        <v>315</v>
      </c>
      <c r="CD4" s="607" t="s">
        <v>444</v>
      </c>
    </row>
    <row r="5" spans="1:83" s="23" customFormat="1" ht="30" customHeight="1" x14ac:dyDescent="0.2">
      <c r="A5" s="594"/>
      <c r="B5" s="594"/>
      <c r="C5" s="594"/>
      <c r="D5" s="600"/>
      <c r="E5" s="602"/>
      <c r="F5" s="677"/>
      <c r="G5" s="678"/>
      <c r="H5" s="678"/>
      <c r="I5" s="679"/>
      <c r="J5" s="600"/>
      <c r="K5" s="601"/>
      <c r="L5" s="600"/>
      <c r="M5" s="602"/>
      <c r="N5" s="594"/>
      <c r="O5" s="594"/>
      <c r="P5" s="594"/>
      <c r="Q5" s="594"/>
      <c r="R5" s="594"/>
      <c r="S5" s="594"/>
      <c r="T5" s="674"/>
      <c r="V5" s="594"/>
      <c r="W5" s="594"/>
      <c r="X5" s="594"/>
      <c r="Y5" s="600"/>
      <c r="Z5" s="601"/>
      <c r="AA5" s="602"/>
      <c r="AB5" s="594"/>
      <c r="AC5" s="594"/>
      <c r="AD5" s="594"/>
      <c r="AE5" s="594" t="s">
        <v>466</v>
      </c>
      <c r="AF5" s="594"/>
      <c r="AG5" s="594"/>
      <c r="AH5" s="594" t="s">
        <v>174</v>
      </c>
      <c r="AI5" s="594"/>
      <c r="AJ5" s="594"/>
      <c r="AK5" s="594" t="s">
        <v>505</v>
      </c>
      <c r="AL5" s="594"/>
      <c r="AM5" s="594"/>
      <c r="AN5" s="594" t="s">
        <v>506</v>
      </c>
      <c r="AO5" s="594"/>
      <c r="AP5" s="594"/>
      <c r="AQ5" s="594"/>
      <c r="AR5" s="594"/>
      <c r="AS5" s="594"/>
      <c r="AT5" s="600"/>
      <c r="AU5" s="601"/>
      <c r="AV5" s="602"/>
      <c r="AW5" s="600"/>
      <c r="AX5" s="601"/>
      <c r="AY5" s="602"/>
      <c r="AZ5" s="600"/>
      <c r="BA5" s="601"/>
      <c r="BB5" s="602"/>
      <c r="BC5" s="600"/>
      <c r="BD5" s="601"/>
      <c r="BE5" s="601"/>
      <c r="BF5" s="601"/>
      <c r="BG5" s="601"/>
      <c r="BH5" s="602"/>
      <c r="BI5" s="594"/>
      <c r="BJ5" s="594"/>
      <c r="BK5" s="594"/>
      <c r="BM5" s="594"/>
      <c r="BN5" s="594"/>
      <c r="BO5" s="594"/>
      <c r="BP5" s="608"/>
      <c r="BQ5" s="611"/>
      <c r="BR5" s="672"/>
      <c r="BS5" s="672"/>
      <c r="BT5" s="672"/>
      <c r="BU5" s="607" t="s">
        <v>446</v>
      </c>
      <c r="BV5" s="607" t="s">
        <v>212</v>
      </c>
      <c r="BW5" s="608"/>
      <c r="BX5" s="608"/>
      <c r="BY5" s="611"/>
      <c r="BZ5" s="608"/>
      <c r="CA5" s="608"/>
      <c r="CB5" s="594"/>
      <c r="CC5" s="594"/>
      <c r="CD5" s="608"/>
    </row>
    <row r="6" spans="1:83" s="23" customFormat="1" ht="19.5" customHeight="1" x14ac:dyDescent="0.2">
      <c r="A6" s="594"/>
      <c r="B6" s="594"/>
      <c r="C6" s="594"/>
      <c r="D6" s="600"/>
      <c r="E6" s="602"/>
      <c r="F6" s="680"/>
      <c r="G6" s="681"/>
      <c r="H6" s="681"/>
      <c r="I6" s="682"/>
      <c r="J6" s="600"/>
      <c r="K6" s="601"/>
      <c r="L6" s="600"/>
      <c r="M6" s="602"/>
      <c r="N6" s="594" t="s">
        <v>87</v>
      </c>
      <c r="O6" s="594"/>
      <c r="P6" s="594" t="s">
        <v>221</v>
      </c>
      <c r="Q6" s="594"/>
      <c r="R6" s="594"/>
      <c r="S6" s="594"/>
      <c r="T6" s="674"/>
      <c r="V6" s="594"/>
      <c r="W6" s="594"/>
      <c r="X6" s="594"/>
      <c r="Y6" s="600"/>
      <c r="Z6" s="601"/>
      <c r="AA6" s="602"/>
      <c r="AB6" s="594"/>
      <c r="AC6" s="594"/>
      <c r="AD6" s="594"/>
      <c r="AE6" s="594"/>
      <c r="AF6" s="594"/>
      <c r="AG6" s="594"/>
      <c r="AH6" s="594"/>
      <c r="AI6" s="594"/>
      <c r="AJ6" s="594"/>
      <c r="AK6" s="594"/>
      <c r="AL6" s="594"/>
      <c r="AM6" s="594"/>
      <c r="AN6" s="594"/>
      <c r="AO6" s="594"/>
      <c r="AP6" s="594"/>
      <c r="AQ6" s="594"/>
      <c r="AR6" s="594"/>
      <c r="AS6" s="594"/>
      <c r="AT6" s="600"/>
      <c r="AU6" s="601"/>
      <c r="AV6" s="602"/>
      <c r="AW6" s="600"/>
      <c r="AX6" s="601"/>
      <c r="AY6" s="602"/>
      <c r="AZ6" s="600"/>
      <c r="BA6" s="601"/>
      <c r="BB6" s="602"/>
      <c r="BC6" s="603"/>
      <c r="BD6" s="604"/>
      <c r="BE6" s="604"/>
      <c r="BF6" s="604"/>
      <c r="BG6" s="604"/>
      <c r="BH6" s="605"/>
      <c r="BI6" s="594"/>
      <c r="BJ6" s="594"/>
      <c r="BK6" s="594"/>
      <c r="BM6" s="594"/>
      <c r="BN6" s="594"/>
      <c r="BO6" s="594"/>
      <c r="BP6" s="608"/>
      <c r="BQ6" s="611"/>
      <c r="BR6" s="672"/>
      <c r="BS6" s="672"/>
      <c r="BT6" s="672"/>
      <c r="BU6" s="608"/>
      <c r="BV6" s="608"/>
      <c r="BW6" s="608"/>
      <c r="BX6" s="608"/>
      <c r="BY6" s="611"/>
      <c r="BZ6" s="608"/>
      <c r="CA6" s="608"/>
      <c r="CB6" s="594"/>
      <c r="CC6" s="594"/>
      <c r="CD6" s="608"/>
    </row>
    <row r="7" spans="1:83" s="23" customFormat="1" ht="66" customHeight="1" x14ac:dyDescent="0.2">
      <c r="A7" s="594"/>
      <c r="B7" s="594"/>
      <c r="C7" s="594"/>
      <c r="D7" s="603"/>
      <c r="E7" s="605"/>
      <c r="F7" s="596" t="s">
        <v>447</v>
      </c>
      <c r="G7" s="683"/>
      <c r="H7" s="596" t="s">
        <v>448</v>
      </c>
      <c r="I7" s="595"/>
      <c r="J7" s="603"/>
      <c r="K7" s="604"/>
      <c r="L7" s="603"/>
      <c r="M7" s="605"/>
      <c r="N7" s="594"/>
      <c r="O7" s="594"/>
      <c r="P7" s="594" t="s">
        <v>365</v>
      </c>
      <c r="Q7" s="594"/>
      <c r="R7" s="594" t="s">
        <v>366</v>
      </c>
      <c r="S7" s="594"/>
      <c r="T7" s="674"/>
      <c r="V7" s="594"/>
      <c r="W7" s="594"/>
      <c r="X7" s="594"/>
      <c r="Y7" s="603"/>
      <c r="Z7" s="604"/>
      <c r="AA7" s="605"/>
      <c r="AB7" s="594"/>
      <c r="AC7" s="594"/>
      <c r="AD7" s="594"/>
      <c r="AE7" s="594"/>
      <c r="AF7" s="594"/>
      <c r="AG7" s="594"/>
      <c r="AH7" s="594"/>
      <c r="AI7" s="594"/>
      <c r="AJ7" s="594"/>
      <c r="AK7" s="594"/>
      <c r="AL7" s="594"/>
      <c r="AM7" s="594"/>
      <c r="AN7" s="594"/>
      <c r="AO7" s="594"/>
      <c r="AP7" s="594"/>
      <c r="AQ7" s="594"/>
      <c r="AR7" s="594"/>
      <c r="AS7" s="594"/>
      <c r="AT7" s="603"/>
      <c r="AU7" s="604"/>
      <c r="AV7" s="605"/>
      <c r="AW7" s="603"/>
      <c r="AX7" s="604"/>
      <c r="AY7" s="605"/>
      <c r="AZ7" s="603"/>
      <c r="BA7" s="604"/>
      <c r="BB7" s="605"/>
      <c r="BC7" s="603" t="s">
        <v>87</v>
      </c>
      <c r="BD7" s="604"/>
      <c r="BE7" s="605"/>
      <c r="BF7" s="603" t="s">
        <v>76</v>
      </c>
      <c r="BG7" s="604"/>
      <c r="BH7" s="605"/>
      <c r="BI7" s="594"/>
      <c r="BJ7" s="594"/>
      <c r="BK7" s="594"/>
      <c r="BM7" s="594"/>
      <c r="BN7" s="594"/>
      <c r="BO7" s="594"/>
      <c r="BP7" s="608"/>
      <c r="BQ7" s="611"/>
      <c r="BR7" s="672"/>
      <c r="BS7" s="672"/>
      <c r="BT7" s="672"/>
      <c r="BU7" s="608"/>
      <c r="BV7" s="608"/>
      <c r="BW7" s="608"/>
      <c r="BX7" s="608"/>
      <c r="BY7" s="611"/>
      <c r="BZ7" s="608"/>
      <c r="CA7" s="608"/>
      <c r="CB7" s="594"/>
      <c r="CC7" s="594"/>
      <c r="CD7" s="608"/>
    </row>
    <row r="8" spans="1:83" s="23" customFormat="1" ht="17.25" customHeight="1" x14ac:dyDescent="0.2">
      <c r="A8" s="594"/>
      <c r="B8" s="594"/>
      <c r="C8" s="594"/>
      <c r="D8" s="431">
        <v>2023</v>
      </c>
      <c r="E8" s="431">
        <v>2024</v>
      </c>
      <c r="F8" s="431">
        <v>2023</v>
      </c>
      <c r="G8" s="431">
        <v>2024</v>
      </c>
      <c r="H8" s="431">
        <v>2023</v>
      </c>
      <c r="I8" s="431">
        <v>2024</v>
      </c>
      <c r="J8" s="431">
        <v>2023</v>
      </c>
      <c r="K8" s="431">
        <v>2024</v>
      </c>
      <c r="L8" s="431">
        <v>2023</v>
      </c>
      <c r="M8" s="431">
        <v>2024</v>
      </c>
      <c r="N8" s="431">
        <v>2023</v>
      </c>
      <c r="O8" s="431">
        <v>2024</v>
      </c>
      <c r="P8" s="431">
        <v>2023</v>
      </c>
      <c r="Q8" s="431">
        <v>2024</v>
      </c>
      <c r="R8" s="431">
        <v>2023</v>
      </c>
      <c r="S8" s="431">
        <v>2024</v>
      </c>
      <c r="T8" s="674"/>
      <c r="V8" s="594"/>
      <c r="W8" s="594"/>
      <c r="X8" s="594"/>
      <c r="Y8" s="431">
        <v>2023</v>
      </c>
      <c r="Z8" s="431">
        <v>2024</v>
      </c>
      <c r="AA8" s="431" t="s">
        <v>48</v>
      </c>
      <c r="AB8" s="431">
        <v>2023</v>
      </c>
      <c r="AC8" s="431">
        <v>2024</v>
      </c>
      <c r="AD8" s="431" t="s">
        <v>48</v>
      </c>
      <c r="AE8" s="431">
        <v>2023</v>
      </c>
      <c r="AF8" s="431">
        <v>2024</v>
      </c>
      <c r="AG8" s="431" t="s">
        <v>48</v>
      </c>
      <c r="AH8" s="431">
        <v>2023</v>
      </c>
      <c r="AI8" s="431">
        <v>2024</v>
      </c>
      <c r="AJ8" s="431" t="s">
        <v>48</v>
      </c>
      <c r="AK8" s="431">
        <v>2023</v>
      </c>
      <c r="AL8" s="431">
        <v>2024</v>
      </c>
      <c r="AM8" s="431" t="s">
        <v>48</v>
      </c>
      <c r="AN8" s="431">
        <v>2023</v>
      </c>
      <c r="AO8" s="431">
        <v>2024</v>
      </c>
      <c r="AP8" s="431" t="s">
        <v>48</v>
      </c>
      <c r="AQ8" s="431">
        <v>2023</v>
      </c>
      <c r="AR8" s="431">
        <v>2024</v>
      </c>
      <c r="AS8" s="431" t="s">
        <v>48</v>
      </c>
      <c r="AT8" s="431">
        <v>2023</v>
      </c>
      <c r="AU8" s="431">
        <v>2024</v>
      </c>
      <c r="AV8" s="431" t="s">
        <v>48</v>
      </c>
      <c r="AW8" s="431">
        <v>2023</v>
      </c>
      <c r="AX8" s="431">
        <v>2024</v>
      </c>
      <c r="AY8" s="431" t="s">
        <v>48</v>
      </c>
      <c r="AZ8" s="431">
        <v>2023</v>
      </c>
      <c r="BA8" s="431">
        <v>2024</v>
      </c>
      <c r="BB8" s="431" t="s">
        <v>48</v>
      </c>
      <c r="BC8" s="431">
        <v>2023</v>
      </c>
      <c r="BD8" s="431">
        <v>2024</v>
      </c>
      <c r="BE8" s="431" t="s">
        <v>48</v>
      </c>
      <c r="BF8" s="431">
        <v>2023</v>
      </c>
      <c r="BG8" s="431">
        <v>2024</v>
      </c>
      <c r="BH8" s="431" t="s">
        <v>48</v>
      </c>
      <c r="BI8" s="431">
        <v>2023</v>
      </c>
      <c r="BJ8" s="431">
        <v>2024</v>
      </c>
      <c r="BK8" s="431" t="s">
        <v>48</v>
      </c>
      <c r="BM8" s="594"/>
      <c r="BN8" s="594"/>
      <c r="BO8" s="594"/>
      <c r="BP8" s="609"/>
      <c r="BQ8" s="612"/>
      <c r="BR8" s="673"/>
      <c r="BS8" s="673"/>
      <c r="BT8" s="673"/>
      <c r="BU8" s="609"/>
      <c r="BV8" s="609"/>
      <c r="BW8" s="609"/>
      <c r="BX8" s="609"/>
      <c r="BY8" s="612"/>
      <c r="BZ8" s="609"/>
      <c r="CA8" s="609"/>
      <c r="CB8" s="594"/>
      <c r="CC8" s="594"/>
      <c r="CD8" s="609"/>
    </row>
    <row r="9" spans="1:83" s="27" customFormat="1" ht="13.5" customHeight="1" x14ac:dyDescent="0.2">
      <c r="A9" s="440"/>
      <c r="B9" s="440"/>
      <c r="C9" s="440">
        <v>1</v>
      </c>
      <c r="D9" s="440">
        <v>2</v>
      </c>
      <c r="E9" s="440">
        <v>3</v>
      </c>
      <c r="F9" s="440">
        <v>4</v>
      </c>
      <c r="G9" s="440">
        <v>5</v>
      </c>
      <c r="H9" s="440">
        <v>6</v>
      </c>
      <c r="I9" s="440">
        <v>7</v>
      </c>
      <c r="J9" s="440">
        <v>8</v>
      </c>
      <c r="K9" s="440">
        <v>9</v>
      </c>
      <c r="L9" s="440">
        <v>10</v>
      </c>
      <c r="M9" s="440">
        <v>11</v>
      </c>
      <c r="N9" s="440">
        <v>12</v>
      </c>
      <c r="O9" s="440">
        <v>13</v>
      </c>
      <c r="P9" s="440">
        <v>14</v>
      </c>
      <c r="Q9" s="440">
        <v>15</v>
      </c>
      <c r="R9" s="440">
        <v>16</v>
      </c>
      <c r="S9" s="440">
        <v>17</v>
      </c>
      <c r="T9" s="440">
        <v>18</v>
      </c>
      <c r="V9" s="440"/>
      <c r="W9" s="440"/>
      <c r="X9" s="440">
        <v>1</v>
      </c>
      <c r="Y9" s="440">
        <v>2</v>
      </c>
      <c r="Z9" s="440">
        <v>3</v>
      </c>
      <c r="AA9" s="440">
        <v>4</v>
      </c>
      <c r="AB9" s="440">
        <v>5</v>
      </c>
      <c r="AC9" s="440">
        <v>6</v>
      </c>
      <c r="AD9" s="440">
        <v>7</v>
      </c>
      <c r="AE9" s="440">
        <v>8</v>
      </c>
      <c r="AF9" s="440">
        <v>9</v>
      </c>
      <c r="AG9" s="440">
        <v>10</v>
      </c>
      <c r="AH9" s="440">
        <v>11</v>
      </c>
      <c r="AI9" s="440">
        <v>12</v>
      </c>
      <c r="AJ9" s="440">
        <v>13</v>
      </c>
      <c r="AK9" s="440">
        <v>14</v>
      </c>
      <c r="AL9" s="440">
        <v>15</v>
      </c>
      <c r="AM9" s="440">
        <v>16</v>
      </c>
      <c r="AN9" s="440">
        <v>17</v>
      </c>
      <c r="AO9" s="440">
        <v>18</v>
      </c>
      <c r="AP9" s="440">
        <v>19</v>
      </c>
      <c r="AQ9" s="440">
        <v>20</v>
      </c>
      <c r="AR9" s="440">
        <v>21</v>
      </c>
      <c r="AS9" s="440">
        <v>22</v>
      </c>
      <c r="AT9" s="440">
        <v>23</v>
      </c>
      <c r="AU9" s="440">
        <v>24</v>
      </c>
      <c r="AV9" s="440">
        <v>25</v>
      </c>
      <c r="AW9" s="440">
        <v>26</v>
      </c>
      <c r="AX9" s="440">
        <v>27</v>
      </c>
      <c r="AY9" s="440">
        <v>28</v>
      </c>
      <c r="AZ9" s="440">
        <v>29</v>
      </c>
      <c r="BA9" s="440">
        <v>30</v>
      </c>
      <c r="BB9" s="440">
        <v>31</v>
      </c>
      <c r="BC9" s="440">
        <v>32</v>
      </c>
      <c r="BD9" s="440">
        <v>33</v>
      </c>
      <c r="BE9" s="440">
        <v>34</v>
      </c>
      <c r="BF9" s="440">
        <v>35</v>
      </c>
      <c r="BG9" s="440">
        <v>36</v>
      </c>
      <c r="BH9" s="440">
        <v>37</v>
      </c>
      <c r="BI9" s="440">
        <v>38</v>
      </c>
      <c r="BJ9" s="440">
        <v>39</v>
      </c>
      <c r="BK9" s="440">
        <v>40</v>
      </c>
      <c r="BM9" s="440"/>
      <c r="BN9" s="440"/>
      <c r="BO9" s="440">
        <v>1</v>
      </c>
      <c r="BP9" s="440">
        <v>2</v>
      </c>
      <c r="BQ9" s="440">
        <v>3</v>
      </c>
      <c r="BR9" s="440">
        <v>4</v>
      </c>
      <c r="BS9" s="440">
        <v>5</v>
      </c>
      <c r="BT9" s="440">
        <v>6</v>
      </c>
      <c r="BU9" s="440">
        <v>7</v>
      </c>
      <c r="BV9" s="440">
        <v>8</v>
      </c>
      <c r="BW9" s="440">
        <v>9</v>
      </c>
      <c r="BX9" s="440">
        <v>10</v>
      </c>
      <c r="BY9" s="440">
        <v>11</v>
      </c>
      <c r="BZ9" s="440">
        <v>12</v>
      </c>
      <c r="CA9" s="440">
        <v>13</v>
      </c>
      <c r="CB9" s="440">
        <v>14</v>
      </c>
      <c r="CC9" s="440">
        <v>15</v>
      </c>
      <c r="CD9" s="440">
        <v>16</v>
      </c>
    </row>
    <row r="10" spans="1:83" s="22" customFormat="1" ht="26.25" customHeight="1" x14ac:dyDescent="0.2">
      <c r="A10" s="437">
        <v>1</v>
      </c>
      <c r="B10" s="61" t="s">
        <v>73</v>
      </c>
      <c r="C10" s="70" t="s">
        <v>21</v>
      </c>
      <c r="D10" s="28">
        <v>1</v>
      </c>
      <c r="E10" s="28">
        <v>1</v>
      </c>
      <c r="F10" s="28">
        <v>750</v>
      </c>
      <c r="G10" s="28">
        <v>750</v>
      </c>
      <c r="H10" s="28">
        <v>100</v>
      </c>
      <c r="I10" s="28">
        <v>100</v>
      </c>
      <c r="J10" s="28">
        <v>9</v>
      </c>
      <c r="K10" s="28">
        <v>7</v>
      </c>
      <c r="L10" s="28"/>
      <c r="M10" s="28"/>
      <c r="N10" s="28">
        <v>147</v>
      </c>
      <c r="O10" s="28">
        <v>153</v>
      </c>
      <c r="P10" s="28">
        <v>34</v>
      </c>
      <c r="Q10" s="28">
        <v>35</v>
      </c>
      <c r="R10" s="28">
        <v>7</v>
      </c>
      <c r="S10" s="28">
        <v>7</v>
      </c>
      <c r="T10" s="62">
        <v>1</v>
      </c>
      <c r="V10" s="437">
        <v>1</v>
      </c>
      <c r="W10" s="61" t="s">
        <v>73</v>
      </c>
      <c r="X10" s="70" t="s">
        <v>21</v>
      </c>
      <c r="Y10" s="62">
        <f>AQ10+AB10+AT10</f>
        <v>414</v>
      </c>
      <c r="Z10" s="62">
        <f>AR10+AC10+AU10</f>
        <v>461</v>
      </c>
      <c r="AA10" s="253">
        <f>Z10-Y10</f>
        <v>47</v>
      </c>
      <c r="AB10" s="253">
        <f>AE10+AH10+AK10+AN10</f>
        <v>381</v>
      </c>
      <c r="AC10" s="253">
        <f>AF10+AI10+AL10+AO10</f>
        <v>404</v>
      </c>
      <c r="AD10" s="253">
        <f>AC10-AB10</f>
        <v>23</v>
      </c>
      <c r="AE10" s="28">
        <v>376</v>
      </c>
      <c r="AF10" s="28">
        <v>391</v>
      </c>
      <c r="AG10" s="253">
        <f>AF10-AE10</f>
        <v>15</v>
      </c>
      <c r="AH10" s="62">
        <v>5</v>
      </c>
      <c r="AI10" s="62">
        <v>5</v>
      </c>
      <c r="AJ10" s="253">
        <f>AI10-AH10</f>
        <v>0</v>
      </c>
      <c r="AK10" s="62"/>
      <c r="AL10" s="62">
        <v>3</v>
      </c>
      <c r="AM10" s="253">
        <f>AL10-AK10</f>
        <v>3</v>
      </c>
      <c r="AN10" s="62"/>
      <c r="AO10" s="62">
        <v>5</v>
      </c>
      <c r="AP10" s="253">
        <f>AO10-AN10</f>
        <v>5</v>
      </c>
      <c r="AQ10" s="62">
        <v>1</v>
      </c>
      <c r="AR10" s="62">
        <v>0</v>
      </c>
      <c r="AS10" s="253">
        <f>AR10-AQ10</f>
        <v>-1</v>
      </c>
      <c r="AT10" s="253">
        <v>32</v>
      </c>
      <c r="AU10" s="253">
        <v>57</v>
      </c>
      <c r="AV10" s="253">
        <f>AU10-AT10</f>
        <v>25</v>
      </c>
      <c r="AW10" s="62">
        <v>169</v>
      </c>
      <c r="AX10" s="62">
        <v>181</v>
      </c>
      <c r="AY10" s="253">
        <f>AX10-AW10</f>
        <v>12</v>
      </c>
      <c r="AZ10" s="254">
        <v>159.4</v>
      </c>
      <c r="BA10" s="254">
        <v>169.1</v>
      </c>
      <c r="BB10" s="254">
        <f>BA10-AZ10</f>
        <v>9.6999999999999886</v>
      </c>
      <c r="BC10" s="63">
        <v>139.1</v>
      </c>
      <c r="BD10" s="63">
        <v>129.9</v>
      </c>
      <c r="BE10" s="254">
        <f>BD10-BC10</f>
        <v>-9.1999999999999886</v>
      </c>
      <c r="BF10" s="63">
        <v>46.300000000000004</v>
      </c>
      <c r="BG10" s="63">
        <v>50.8</v>
      </c>
      <c r="BH10" s="254">
        <f>BG10-BF10</f>
        <v>4.4999999999999929</v>
      </c>
      <c r="BI10" s="63">
        <v>118</v>
      </c>
      <c r="BJ10" s="63">
        <v>122.9</v>
      </c>
      <c r="BK10" s="254">
        <f>BJ10-BI10</f>
        <v>4.9000000000000057</v>
      </c>
      <c r="BM10" s="437">
        <v>1</v>
      </c>
      <c r="BN10" s="61" t="s">
        <v>73</v>
      </c>
      <c r="BO10" s="70" t="s">
        <v>21</v>
      </c>
      <c r="BP10" s="379">
        <v>56423.7</v>
      </c>
      <c r="BQ10" s="534">
        <f>BR10+BS10+BT10+BW10</f>
        <v>254689.59999999998</v>
      </c>
      <c r="BR10" s="352">
        <v>175580.9</v>
      </c>
      <c r="BS10" s="352"/>
      <c r="BT10" s="352">
        <v>79108.7</v>
      </c>
      <c r="BU10" s="352">
        <v>614.9</v>
      </c>
      <c r="BV10" s="352">
        <v>995.2</v>
      </c>
      <c r="BW10" s="352"/>
      <c r="BX10" s="127">
        <f>ROUND((BR10+BS10)/BQ10*100,1)</f>
        <v>68.900000000000006</v>
      </c>
      <c r="BY10" s="380">
        <v>274166.90000000002</v>
      </c>
      <c r="BZ10" s="352">
        <v>156931.4</v>
      </c>
      <c r="CA10" s="352">
        <v>60994.2</v>
      </c>
      <c r="CB10" s="352">
        <v>14848.5</v>
      </c>
      <c r="CC10" s="352"/>
      <c r="CD10" s="352">
        <v>7381.7</v>
      </c>
      <c r="CE10" s="98"/>
    </row>
    <row r="11" spans="1:83" s="22" customFormat="1" ht="28.5" customHeight="1" x14ac:dyDescent="0.2">
      <c r="A11" s="437">
        <v>2</v>
      </c>
      <c r="B11" s="61" t="s">
        <v>74</v>
      </c>
      <c r="C11" s="70" t="s">
        <v>22</v>
      </c>
      <c r="D11" s="28">
        <v>1</v>
      </c>
      <c r="E11" s="28">
        <v>1</v>
      </c>
      <c r="F11" s="28">
        <v>339</v>
      </c>
      <c r="G11" s="28">
        <v>339</v>
      </c>
      <c r="H11" s="28">
        <v>60</v>
      </c>
      <c r="I11" s="28">
        <v>60</v>
      </c>
      <c r="J11" s="28">
        <v>5</v>
      </c>
      <c r="K11" s="28">
        <v>7</v>
      </c>
      <c r="L11" s="28"/>
      <c r="M11" s="28"/>
      <c r="N11" s="28">
        <v>117</v>
      </c>
      <c r="O11" s="28">
        <v>122</v>
      </c>
      <c r="P11" s="28">
        <v>33</v>
      </c>
      <c r="Q11" s="28">
        <v>32</v>
      </c>
      <c r="R11" s="28">
        <v>5</v>
      </c>
      <c r="S11" s="28">
        <v>7</v>
      </c>
      <c r="T11" s="62">
        <v>1</v>
      </c>
      <c r="V11" s="437">
        <v>2</v>
      </c>
      <c r="W11" s="61" t="s">
        <v>74</v>
      </c>
      <c r="X11" s="70" t="s">
        <v>22</v>
      </c>
      <c r="Y11" s="62">
        <f t="shared" ref="Y11:Y12" si="0">AQ11+AB11+AT11</f>
        <v>411</v>
      </c>
      <c r="Z11" s="62">
        <f t="shared" ref="Z11:Z12" si="1">AR11+AC11+AU11</f>
        <v>424</v>
      </c>
      <c r="AA11" s="253">
        <f t="shared" ref="AA11:AA17" si="2">Z11-Y11</f>
        <v>13</v>
      </c>
      <c r="AB11" s="253">
        <f t="shared" ref="AB11:AB12" si="3">AE11+AH11+AK11+AN11</f>
        <v>370</v>
      </c>
      <c r="AC11" s="253">
        <f t="shared" ref="AC11:AC12" si="4">AF11+AI11+AL11+AO11</f>
        <v>374</v>
      </c>
      <c r="AD11" s="253">
        <f t="shared" ref="AD11:AD17" si="5">AC11-AB11</f>
        <v>4</v>
      </c>
      <c r="AE11" s="28">
        <v>316</v>
      </c>
      <c r="AF11" s="28">
        <v>343</v>
      </c>
      <c r="AG11" s="253">
        <f t="shared" ref="AG11:AG17" si="6">AF11-AE11</f>
        <v>27</v>
      </c>
      <c r="AH11" s="62">
        <v>54</v>
      </c>
      <c r="AI11" s="62">
        <v>31</v>
      </c>
      <c r="AJ11" s="253">
        <f t="shared" ref="AJ11:AJ17" si="7">AI11-AH11</f>
        <v>-23</v>
      </c>
      <c r="AK11" s="62"/>
      <c r="AL11" s="62"/>
      <c r="AM11" s="253">
        <f t="shared" ref="AM11:AM17" si="8">AL11-AK11</f>
        <v>0</v>
      </c>
      <c r="AN11" s="62"/>
      <c r="AO11" s="62"/>
      <c r="AP11" s="253">
        <f>AO11-AN11</f>
        <v>0</v>
      </c>
      <c r="AQ11" s="62">
        <v>35</v>
      </c>
      <c r="AR11" s="62">
        <v>11</v>
      </c>
      <c r="AS11" s="253">
        <f t="shared" ref="AS11:AS17" si="9">AR11-AQ11</f>
        <v>-24</v>
      </c>
      <c r="AT11" s="253">
        <v>6</v>
      </c>
      <c r="AU11" s="253">
        <v>39</v>
      </c>
      <c r="AV11" s="253">
        <f t="shared" ref="AV11:AV17" si="10">AU11-AT11</f>
        <v>33</v>
      </c>
      <c r="AW11" s="62">
        <v>308</v>
      </c>
      <c r="AX11" s="62">
        <v>327</v>
      </c>
      <c r="AY11" s="253">
        <f t="shared" ref="AY11:AY17" si="11">AX11-AW11</f>
        <v>19</v>
      </c>
      <c r="AZ11" s="254">
        <v>36.5</v>
      </c>
      <c r="BA11" s="254">
        <v>51.199999999999996</v>
      </c>
      <c r="BB11" s="254">
        <f t="shared" ref="BB11:BB17" si="12">BA11-AZ11</f>
        <v>14.699999999999996</v>
      </c>
      <c r="BC11" s="63">
        <v>37.1</v>
      </c>
      <c r="BD11" s="63">
        <v>62.4</v>
      </c>
      <c r="BE11" s="254">
        <f t="shared" ref="BE11:BE17" si="13">BD11-BC11</f>
        <v>25.299999999999997</v>
      </c>
      <c r="BF11" s="63">
        <v>26.3</v>
      </c>
      <c r="BG11" s="63">
        <v>44.8</v>
      </c>
      <c r="BH11" s="254">
        <f t="shared" ref="BH11:BH17" si="14">BG11-BF11</f>
        <v>18.499999999999996</v>
      </c>
      <c r="BI11" s="63">
        <v>36.5</v>
      </c>
      <c r="BJ11" s="63">
        <v>51.199999999999996</v>
      </c>
      <c r="BK11" s="254">
        <f t="shared" ref="BK11:BK17" si="15">BJ11-BI11</f>
        <v>14.699999999999996</v>
      </c>
      <c r="BM11" s="437">
        <v>2</v>
      </c>
      <c r="BN11" s="61" t="s">
        <v>74</v>
      </c>
      <c r="BO11" s="70" t="s">
        <v>22</v>
      </c>
      <c r="BP11" s="379">
        <v>27489.200000000001</v>
      </c>
      <c r="BQ11" s="534">
        <f t="shared" ref="BQ11:BQ15" si="16">BR11+BS11+BT11+BW11</f>
        <v>123475.4</v>
      </c>
      <c r="BR11" s="352">
        <v>91767</v>
      </c>
      <c r="BS11" s="352"/>
      <c r="BT11" s="352">
        <v>31425.699999999997</v>
      </c>
      <c r="BU11" s="352">
        <v>40</v>
      </c>
      <c r="BV11" s="352">
        <v>596.6</v>
      </c>
      <c r="BW11" s="352">
        <v>282.7</v>
      </c>
      <c r="BX11" s="127">
        <f t="shared" ref="BX11:BX16" si="17">ROUND((BR11+BS11)/BQ11*100,1)</f>
        <v>74.3</v>
      </c>
      <c r="BY11" s="380">
        <v>125280.5</v>
      </c>
      <c r="BZ11" s="352">
        <v>95408.8</v>
      </c>
      <c r="CA11" s="352"/>
      <c r="CB11" s="352">
        <v>3894.1</v>
      </c>
      <c r="CC11" s="352"/>
      <c r="CD11" s="352">
        <v>2538</v>
      </c>
      <c r="CE11" s="98"/>
    </row>
    <row r="12" spans="1:83" s="22" customFormat="1" ht="40.5" customHeight="1" x14ac:dyDescent="0.2">
      <c r="A12" s="437">
        <v>3</v>
      </c>
      <c r="B12" s="61" t="s">
        <v>176</v>
      </c>
      <c r="C12" s="70" t="s">
        <v>23</v>
      </c>
      <c r="D12" s="28">
        <v>4</v>
      </c>
      <c r="E12" s="28">
        <v>4</v>
      </c>
      <c r="F12" s="28">
        <v>154</v>
      </c>
      <c r="G12" s="28">
        <v>154</v>
      </c>
      <c r="H12" s="28">
        <v>364</v>
      </c>
      <c r="I12" s="28">
        <v>364</v>
      </c>
      <c r="J12" s="28">
        <v>5</v>
      </c>
      <c r="K12" s="28">
        <v>5</v>
      </c>
      <c r="L12" s="28"/>
      <c r="M12" s="28"/>
      <c r="N12" s="28">
        <v>65</v>
      </c>
      <c r="O12" s="28">
        <v>65</v>
      </c>
      <c r="P12" s="28">
        <v>19</v>
      </c>
      <c r="Q12" s="28">
        <v>17</v>
      </c>
      <c r="R12" s="28">
        <v>14</v>
      </c>
      <c r="S12" s="28">
        <v>14</v>
      </c>
      <c r="T12" s="62">
        <v>1</v>
      </c>
      <c r="V12" s="437">
        <v>3</v>
      </c>
      <c r="W12" s="61" t="s">
        <v>176</v>
      </c>
      <c r="X12" s="70" t="s">
        <v>23</v>
      </c>
      <c r="Y12" s="62">
        <f t="shared" si="0"/>
        <v>432</v>
      </c>
      <c r="Z12" s="62">
        <f t="shared" si="1"/>
        <v>453</v>
      </c>
      <c r="AA12" s="253">
        <f t="shared" si="2"/>
        <v>21</v>
      </c>
      <c r="AB12" s="253">
        <f t="shared" si="3"/>
        <v>415</v>
      </c>
      <c r="AC12" s="253">
        <f t="shared" si="4"/>
        <v>438</v>
      </c>
      <c r="AD12" s="253">
        <f t="shared" si="5"/>
        <v>23</v>
      </c>
      <c r="AE12" s="28">
        <v>331</v>
      </c>
      <c r="AF12" s="28">
        <v>358</v>
      </c>
      <c r="AG12" s="253">
        <f t="shared" si="6"/>
        <v>27</v>
      </c>
      <c r="AH12" s="62">
        <v>80</v>
      </c>
      <c r="AI12" s="62">
        <v>76</v>
      </c>
      <c r="AJ12" s="253">
        <f t="shared" si="7"/>
        <v>-4</v>
      </c>
      <c r="AK12" s="62">
        <v>4</v>
      </c>
      <c r="AL12" s="62">
        <v>4</v>
      </c>
      <c r="AM12" s="253">
        <f t="shared" si="8"/>
        <v>0</v>
      </c>
      <c r="AN12" s="62"/>
      <c r="AO12" s="62"/>
      <c r="AP12" s="253">
        <f>AO12-AN12</f>
        <v>0</v>
      </c>
      <c r="AQ12" s="62">
        <v>10</v>
      </c>
      <c r="AR12" s="62">
        <v>9</v>
      </c>
      <c r="AS12" s="253">
        <f t="shared" si="9"/>
        <v>-1</v>
      </c>
      <c r="AT12" s="253">
        <v>7</v>
      </c>
      <c r="AU12" s="253">
        <v>6</v>
      </c>
      <c r="AV12" s="253">
        <f t="shared" si="10"/>
        <v>-1</v>
      </c>
      <c r="AW12" s="62">
        <v>408</v>
      </c>
      <c r="AX12" s="62">
        <v>389</v>
      </c>
      <c r="AY12" s="253">
        <f t="shared" si="11"/>
        <v>-19</v>
      </c>
      <c r="AZ12" s="254">
        <v>32.9</v>
      </c>
      <c r="BA12" s="254">
        <v>32.4</v>
      </c>
      <c r="BB12" s="254">
        <f t="shared" si="12"/>
        <v>-0.5</v>
      </c>
      <c r="BC12" s="63">
        <v>39.700000000000003</v>
      </c>
      <c r="BD12" s="63">
        <v>41.6</v>
      </c>
      <c r="BE12" s="254">
        <f t="shared" si="13"/>
        <v>1.8999999999999986</v>
      </c>
      <c r="BF12" s="63">
        <v>31.799999999999997</v>
      </c>
      <c r="BG12" s="63">
        <v>29.6</v>
      </c>
      <c r="BH12" s="254">
        <f t="shared" si="14"/>
        <v>-2.1999999999999957</v>
      </c>
      <c r="BI12" s="63">
        <v>33.6</v>
      </c>
      <c r="BJ12" s="63">
        <v>35.799999999999997</v>
      </c>
      <c r="BK12" s="254">
        <f t="shared" si="15"/>
        <v>2.1999999999999957</v>
      </c>
      <c r="BM12" s="437">
        <v>3</v>
      </c>
      <c r="BN12" s="61" t="s">
        <v>176</v>
      </c>
      <c r="BO12" s="70" t="s">
        <v>23</v>
      </c>
      <c r="BP12" s="379">
        <v>9536.9000000000015</v>
      </c>
      <c r="BQ12" s="534">
        <f t="shared" si="16"/>
        <v>76680.399999999994</v>
      </c>
      <c r="BR12" s="352">
        <v>66377.5</v>
      </c>
      <c r="BS12" s="352"/>
      <c r="BT12" s="352">
        <v>8525</v>
      </c>
      <c r="BU12" s="352"/>
      <c r="BV12" s="352"/>
      <c r="BW12" s="352">
        <v>1777.9</v>
      </c>
      <c r="BX12" s="127">
        <f t="shared" si="17"/>
        <v>86.6</v>
      </c>
      <c r="BY12" s="380">
        <v>76870.5</v>
      </c>
      <c r="BZ12" s="352">
        <v>59888.6</v>
      </c>
      <c r="CA12" s="352"/>
      <c r="CB12" s="352">
        <v>2694.5</v>
      </c>
      <c r="CC12" s="352"/>
      <c r="CD12" s="352">
        <v>1292.8</v>
      </c>
      <c r="CE12" s="98"/>
    </row>
    <row r="13" spans="1:83" s="20" customFormat="1" ht="24" customHeight="1" x14ac:dyDescent="0.2">
      <c r="A13" s="110"/>
      <c r="B13" s="445" t="s">
        <v>0</v>
      </c>
      <c r="C13" s="106" t="s">
        <v>24</v>
      </c>
      <c r="D13" s="280">
        <f>SUM(D10:D12)</f>
        <v>6</v>
      </c>
      <c r="E13" s="280">
        <f t="shared" ref="E13:T13" si="18">SUM(E10:E12)</f>
        <v>6</v>
      </c>
      <c r="F13" s="280">
        <f t="shared" si="18"/>
        <v>1243</v>
      </c>
      <c r="G13" s="280">
        <f t="shared" si="18"/>
        <v>1243</v>
      </c>
      <c r="H13" s="280">
        <f t="shared" si="18"/>
        <v>524</v>
      </c>
      <c r="I13" s="280">
        <f t="shared" si="18"/>
        <v>524</v>
      </c>
      <c r="J13" s="280">
        <f t="shared" si="18"/>
        <v>19</v>
      </c>
      <c r="K13" s="280">
        <f t="shared" si="18"/>
        <v>19</v>
      </c>
      <c r="L13" s="280">
        <f t="shared" si="18"/>
        <v>0</v>
      </c>
      <c r="M13" s="280">
        <f t="shared" si="18"/>
        <v>0</v>
      </c>
      <c r="N13" s="280">
        <f t="shared" si="18"/>
        <v>329</v>
      </c>
      <c r="O13" s="280">
        <f t="shared" si="18"/>
        <v>340</v>
      </c>
      <c r="P13" s="280">
        <f t="shared" si="18"/>
        <v>86</v>
      </c>
      <c r="Q13" s="280">
        <f t="shared" si="18"/>
        <v>84</v>
      </c>
      <c r="R13" s="280">
        <f t="shared" si="18"/>
        <v>26</v>
      </c>
      <c r="S13" s="280">
        <f t="shared" si="18"/>
        <v>28</v>
      </c>
      <c r="T13" s="280">
        <f t="shared" si="18"/>
        <v>3</v>
      </c>
      <c r="V13" s="110"/>
      <c r="W13" s="445" t="s">
        <v>0</v>
      </c>
      <c r="X13" s="106" t="s">
        <v>24</v>
      </c>
      <c r="Y13" s="463">
        <f>SUM(Y10:Y12)</f>
        <v>1257</v>
      </c>
      <c r="Z13" s="463">
        <f>SUM(Z10:Z12)</f>
        <v>1338</v>
      </c>
      <c r="AA13" s="535">
        <f t="shared" si="2"/>
        <v>81</v>
      </c>
      <c r="AB13" s="463">
        <f>SUM(AB10:AB12)</f>
        <v>1166</v>
      </c>
      <c r="AC13" s="463">
        <f>SUM(AC10:AC12)</f>
        <v>1216</v>
      </c>
      <c r="AD13" s="535">
        <f t="shared" si="5"/>
        <v>50</v>
      </c>
      <c r="AE13" s="463">
        <f>SUM(AE10:AE12)</f>
        <v>1023</v>
      </c>
      <c r="AF13" s="463">
        <f>SUM(AF10:AF12)</f>
        <v>1092</v>
      </c>
      <c r="AG13" s="535">
        <f t="shared" si="6"/>
        <v>69</v>
      </c>
      <c r="AH13" s="463">
        <f>SUM(AH10:AH12)</f>
        <v>139</v>
      </c>
      <c r="AI13" s="463">
        <f>SUM(AI10:AI12)</f>
        <v>112</v>
      </c>
      <c r="AJ13" s="535">
        <f t="shared" si="7"/>
        <v>-27</v>
      </c>
      <c r="AK13" s="463">
        <f>SUM(AK10:AK12)</f>
        <v>4</v>
      </c>
      <c r="AL13" s="463">
        <f>SUM(AL10:AL12)</f>
        <v>7</v>
      </c>
      <c r="AM13" s="535">
        <f t="shared" si="8"/>
        <v>3</v>
      </c>
      <c r="AN13" s="463">
        <f>SUM(AN10:AN12)</f>
        <v>0</v>
      </c>
      <c r="AO13" s="463">
        <f>SUM(AO10:AO12)</f>
        <v>5</v>
      </c>
      <c r="AP13" s="535">
        <f t="shared" ref="AP13:AP17" si="19">AO13-AN13</f>
        <v>5</v>
      </c>
      <c r="AQ13" s="463">
        <f>SUM(AQ10:AQ12)</f>
        <v>46</v>
      </c>
      <c r="AR13" s="463">
        <f>SUM(AR10:AR12)</f>
        <v>20</v>
      </c>
      <c r="AS13" s="535">
        <f t="shared" si="9"/>
        <v>-26</v>
      </c>
      <c r="AT13" s="463">
        <f>SUM(AT10:AT12)</f>
        <v>45</v>
      </c>
      <c r="AU13" s="463">
        <f>SUM(AU10:AU12)</f>
        <v>102</v>
      </c>
      <c r="AV13" s="535">
        <f t="shared" si="10"/>
        <v>57</v>
      </c>
      <c r="AW13" s="463">
        <f>SUM(AW10:AW12)</f>
        <v>885</v>
      </c>
      <c r="AX13" s="463">
        <f>SUM(AX10:AX12)</f>
        <v>897</v>
      </c>
      <c r="AY13" s="535">
        <f t="shared" si="11"/>
        <v>12</v>
      </c>
      <c r="AZ13" s="457">
        <f>SUM(AZ10:AZ12)</f>
        <v>228.8</v>
      </c>
      <c r="BA13" s="457">
        <f>SUM(BA10:BA12)</f>
        <v>252.7</v>
      </c>
      <c r="BB13" s="490">
        <f t="shared" si="12"/>
        <v>23.899999999999977</v>
      </c>
      <c r="BC13" s="457">
        <f>SUM(BC10:BC12)</f>
        <v>215.89999999999998</v>
      </c>
      <c r="BD13" s="457">
        <f>SUM(BD10:BD12)</f>
        <v>233.9</v>
      </c>
      <c r="BE13" s="490">
        <f t="shared" si="13"/>
        <v>18.000000000000028</v>
      </c>
      <c r="BF13" s="457">
        <f>SUM(BF10:BF12)</f>
        <v>104.4</v>
      </c>
      <c r="BG13" s="457">
        <f>SUM(BG10:BG12)</f>
        <v>125.19999999999999</v>
      </c>
      <c r="BH13" s="490">
        <f t="shared" si="14"/>
        <v>20.799999999999983</v>
      </c>
      <c r="BI13" s="457">
        <f>SUM(BI10:BI12)</f>
        <v>188.1</v>
      </c>
      <c r="BJ13" s="457">
        <f>SUM(BJ10:BJ12)</f>
        <v>209.89999999999998</v>
      </c>
      <c r="BK13" s="490">
        <f t="shared" si="15"/>
        <v>21.799999999999983</v>
      </c>
      <c r="BM13" s="110"/>
      <c r="BN13" s="445" t="s">
        <v>0</v>
      </c>
      <c r="BO13" s="106" t="s">
        <v>24</v>
      </c>
      <c r="BP13" s="457">
        <f>SUM(BP10:BP12)</f>
        <v>93449.799999999988</v>
      </c>
      <c r="BQ13" s="457">
        <f>SUM(BQ10:BQ12)</f>
        <v>454845.4</v>
      </c>
      <c r="BR13" s="457">
        <f t="shared" ref="BR13:BW13" si="20">SUM(BR10:BR12)</f>
        <v>333725.40000000002</v>
      </c>
      <c r="BS13" s="457">
        <f t="shared" si="20"/>
        <v>0</v>
      </c>
      <c r="BT13" s="457">
        <f t="shared" si="20"/>
        <v>119059.4</v>
      </c>
      <c r="BU13" s="457">
        <f t="shared" si="20"/>
        <v>654.9</v>
      </c>
      <c r="BV13" s="457">
        <f t="shared" si="20"/>
        <v>1591.8000000000002</v>
      </c>
      <c r="BW13" s="457">
        <f t="shared" si="20"/>
        <v>2060.6</v>
      </c>
      <c r="BX13" s="457">
        <f t="shared" si="17"/>
        <v>73.400000000000006</v>
      </c>
      <c r="BY13" s="457">
        <f t="shared" ref="BY13:CD13" si="21">SUM(BY10:BY12)</f>
        <v>476317.9</v>
      </c>
      <c r="BZ13" s="457">
        <f t="shared" si="21"/>
        <v>312228.8</v>
      </c>
      <c r="CA13" s="457">
        <f t="shared" si="21"/>
        <v>60994.2</v>
      </c>
      <c r="CB13" s="457">
        <f t="shared" si="21"/>
        <v>21437.1</v>
      </c>
      <c r="CC13" s="457">
        <f t="shared" si="21"/>
        <v>0</v>
      </c>
      <c r="CD13" s="457">
        <f t="shared" si="21"/>
        <v>11212.5</v>
      </c>
      <c r="CE13" s="100"/>
    </row>
    <row r="14" spans="1:83" s="22" customFormat="1" ht="37.5" customHeight="1" x14ac:dyDescent="0.2">
      <c r="A14" s="437">
        <v>1</v>
      </c>
      <c r="B14" s="64" t="s">
        <v>449</v>
      </c>
      <c r="C14" s="70" t="s">
        <v>25</v>
      </c>
      <c r="D14" s="28">
        <v>5</v>
      </c>
      <c r="E14" s="28">
        <v>5</v>
      </c>
      <c r="F14" s="28">
        <v>860</v>
      </c>
      <c r="G14" s="28">
        <v>860</v>
      </c>
      <c r="H14" s="28"/>
      <c r="I14" s="28"/>
      <c r="J14" s="28">
        <v>5</v>
      </c>
      <c r="K14" s="28">
        <v>5</v>
      </c>
      <c r="L14" s="28"/>
      <c r="M14" s="28"/>
      <c r="N14" s="28">
        <v>208</v>
      </c>
      <c r="O14" s="28">
        <v>208</v>
      </c>
      <c r="P14" s="28">
        <v>85</v>
      </c>
      <c r="Q14" s="28">
        <v>88</v>
      </c>
      <c r="R14" s="28">
        <v>15</v>
      </c>
      <c r="S14" s="28">
        <v>15</v>
      </c>
      <c r="T14" s="28">
        <v>1</v>
      </c>
      <c r="V14" s="437">
        <v>1</v>
      </c>
      <c r="W14" s="64" t="s">
        <v>449</v>
      </c>
      <c r="X14" s="70" t="s">
        <v>25</v>
      </c>
      <c r="Y14" s="62">
        <f>AQ14+AB14+AT14</f>
        <v>364</v>
      </c>
      <c r="Z14" s="62">
        <f>AR14+AC14+AU14</f>
        <v>229</v>
      </c>
      <c r="AA14" s="253">
        <f t="shared" si="2"/>
        <v>-135</v>
      </c>
      <c r="AB14" s="253">
        <f t="shared" ref="AB14:AB15" si="22">AE14+AH14+AK14+AN14</f>
        <v>229</v>
      </c>
      <c r="AC14" s="253">
        <f t="shared" ref="AC14:AC15" si="23">AF14+AI14+AL14+AO14</f>
        <v>218</v>
      </c>
      <c r="AD14" s="253">
        <f t="shared" si="5"/>
        <v>-11</v>
      </c>
      <c r="AE14" s="28">
        <v>196</v>
      </c>
      <c r="AF14" s="28">
        <v>168</v>
      </c>
      <c r="AG14" s="253">
        <f t="shared" si="6"/>
        <v>-28</v>
      </c>
      <c r="AH14" s="28">
        <v>33</v>
      </c>
      <c r="AI14" s="28">
        <v>50</v>
      </c>
      <c r="AJ14" s="253">
        <f t="shared" si="7"/>
        <v>17</v>
      </c>
      <c r="AK14" s="28"/>
      <c r="AL14" s="28"/>
      <c r="AM14" s="253">
        <f t="shared" si="8"/>
        <v>0</v>
      </c>
      <c r="AN14" s="28"/>
      <c r="AO14" s="28"/>
      <c r="AP14" s="253">
        <f t="shared" si="19"/>
        <v>0</v>
      </c>
      <c r="AQ14" s="28">
        <v>134</v>
      </c>
      <c r="AR14" s="28">
        <v>7</v>
      </c>
      <c r="AS14" s="253">
        <f t="shared" si="9"/>
        <v>-127</v>
      </c>
      <c r="AT14" s="253">
        <v>1</v>
      </c>
      <c r="AU14" s="253">
        <v>4</v>
      </c>
      <c r="AV14" s="253">
        <f t="shared" si="10"/>
        <v>3</v>
      </c>
      <c r="AW14" s="28">
        <v>215</v>
      </c>
      <c r="AX14" s="28">
        <v>130</v>
      </c>
      <c r="AY14" s="253">
        <f t="shared" si="11"/>
        <v>-85</v>
      </c>
      <c r="AZ14" s="254">
        <v>40.200000000000003</v>
      </c>
      <c r="BA14" s="254">
        <v>98.3</v>
      </c>
      <c r="BB14" s="254">
        <f t="shared" si="12"/>
        <v>58.099999999999994</v>
      </c>
      <c r="BC14" s="30">
        <v>111.3</v>
      </c>
      <c r="BD14" s="30">
        <v>104.89999999999999</v>
      </c>
      <c r="BE14" s="254">
        <f t="shared" si="13"/>
        <v>-6.4000000000000057</v>
      </c>
      <c r="BF14" s="30">
        <v>21.2</v>
      </c>
      <c r="BG14" s="30">
        <v>17.899999999999999</v>
      </c>
      <c r="BH14" s="254">
        <f t="shared" si="14"/>
        <v>-3.3000000000000007</v>
      </c>
      <c r="BI14" s="30">
        <v>40.200000000000003</v>
      </c>
      <c r="BJ14" s="30">
        <v>98.3</v>
      </c>
      <c r="BK14" s="254">
        <f t="shared" si="15"/>
        <v>58.099999999999994</v>
      </c>
      <c r="BM14" s="437">
        <v>1</v>
      </c>
      <c r="BN14" s="64" t="s">
        <v>449</v>
      </c>
      <c r="BO14" s="70" t="s">
        <v>25</v>
      </c>
      <c r="BP14" s="427">
        <v>18545.5</v>
      </c>
      <c r="BQ14" s="534">
        <f t="shared" si="16"/>
        <v>213341.2</v>
      </c>
      <c r="BR14" s="352">
        <v>71495</v>
      </c>
      <c r="BS14" s="352">
        <v>122823.2</v>
      </c>
      <c r="BT14" s="352">
        <v>19023</v>
      </c>
      <c r="BU14" s="352">
        <v>40</v>
      </c>
      <c r="BV14" s="352">
        <v>437.5</v>
      </c>
      <c r="BW14" s="352"/>
      <c r="BX14" s="127">
        <f t="shared" si="17"/>
        <v>91.1</v>
      </c>
      <c r="BY14" s="380">
        <v>209214.2</v>
      </c>
      <c r="BZ14" s="352">
        <v>170921.7</v>
      </c>
      <c r="CA14" s="352"/>
      <c r="CB14" s="352">
        <v>11405.3</v>
      </c>
      <c r="CC14" s="352"/>
      <c r="CD14" s="63">
        <v>9565.1</v>
      </c>
      <c r="CE14" s="98"/>
    </row>
    <row r="15" spans="1:83" s="22" customFormat="1" ht="28.5" customHeight="1" x14ac:dyDescent="0.2">
      <c r="A15" s="437">
        <v>2</v>
      </c>
      <c r="B15" s="64" t="s">
        <v>450</v>
      </c>
      <c r="C15" s="70" t="s">
        <v>26</v>
      </c>
      <c r="D15" s="28">
        <v>2</v>
      </c>
      <c r="E15" s="28">
        <v>2</v>
      </c>
      <c r="F15" s="28">
        <v>204</v>
      </c>
      <c r="G15" s="28">
        <v>204</v>
      </c>
      <c r="H15" s="28">
        <v>55</v>
      </c>
      <c r="I15" s="28">
        <v>55</v>
      </c>
      <c r="J15" s="28">
        <v>6</v>
      </c>
      <c r="K15" s="28">
        <v>6</v>
      </c>
      <c r="L15" s="28"/>
      <c r="M15" s="28"/>
      <c r="N15" s="28">
        <v>82</v>
      </c>
      <c r="O15" s="28">
        <v>77</v>
      </c>
      <c r="P15" s="28">
        <v>22</v>
      </c>
      <c r="Q15" s="28">
        <v>21</v>
      </c>
      <c r="R15" s="28">
        <v>22</v>
      </c>
      <c r="S15" s="28">
        <v>19</v>
      </c>
      <c r="T15" s="28">
        <v>1</v>
      </c>
      <c r="V15" s="437">
        <v>2</v>
      </c>
      <c r="W15" s="64" t="s">
        <v>450</v>
      </c>
      <c r="X15" s="70" t="s">
        <v>26</v>
      </c>
      <c r="Y15" s="62">
        <f>AQ15+AB15+AT15</f>
        <v>312</v>
      </c>
      <c r="Z15" s="62">
        <f>AR15+AC15+AU15</f>
        <v>281</v>
      </c>
      <c r="AA15" s="253">
        <f t="shared" si="2"/>
        <v>-31</v>
      </c>
      <c r="AB15" s="253">
        <f t="shared" si="22"/>
        <v>312</v>
      </c>
      <c r="AC15" s="253">
        <f t="shared" si="23"/>
        <v>281</v>
      </c>
      <c r="AD15" s="253">
        <f t="shared" si="5"/>
        <v>-31</v>
      </c>
      <c r="AE15" s="28">
        <v>233</v>
      </c>
      <c r="AF15" s="28">
        <v>225</v>
      </c>
      <c r="AG15" s="253">
        <f t="shared" si="6"/>
        <v>-8</v>
      </c>
      <c r="AH15" s="28">
        <v>79</v>
      </c>
      <c r="AI15" s="28">
        <v>56</v>
      </c>
      <c r="AJ15" s="253">
        <f t="shared" si="7"/>
        <v>-23</v>
      </c>
      <c r="AK15" s="28"/>
      <c r="AL15" s="28"/>
      <c r="AM15" s="253">
        <f t="shared" si="8"/>
        <v>0</v>
      </c>
      <c r="AN15" s="28"/>
      <c r="AO15" s="28"/>
      <c r="AP15" s="253">
        <f t="shared" si="19"/>
        <v>0</v>
      </c>
      <c r="AQ15" s="293"/>
      <c r="AR15" s="293"/>
      <c r="AS15" s="253">
        <f t="shared" si="9"/>
        <v>0</v>
      </c>
      <c r="AT15" s="253"/>
      <c r="AU15" s="253"/>
      <c r="AV15" s="253">
        <f t="shared" si="10"/>
        <v>0</v>
      </c>
      <c r="AW15" s="28">
        <v>254</v>
      </c>
      <c r="AX15" s="28">
        <v>233</v>
      </c>
      <c r="AY15" s="253">
        <f t="shared" si="11"/>
        <v>-21</v>
      </c>
      <c r="AZ15" s="254">
        <v>38.799999999999997</v>
      </c>
      <c r="BA15" s="254">
        <v>39.9</v>
      </c>
      <c r="BB15" s="254">
        <f t="shared" si="12"/>
        <v>1.1000000000000014</v>
      </c>
      <c r="BC15" s="30">
        <v>38.799999999999997</v>
      </c>
      <c r="BD15" s="30">
        <v>39.9</v>
      </c>
      <c r="BE15" s="254">
        <f t="shared" si="13"/>
        <v>1.1000000000000014</v>
      </c>
      <c r="BF15" s="30">
        <v>31.9</v>
      </c>
      <c r="BG15" s="30">
        <v>25.7</v>
      </c>
      <c r="BH15" s="254">
        <f t="shared" si="14"/>
        <v>-6.1999999999999993</v>
      </c>
      <c r="BI15" s="30">
        <v>38.799999999999997</v>
      </c>
      <c r="BJ15" s="30">
        <v>39.9</v>
      </c>
      <c r="BK15" s="254">
        <f t="shared" si="15"/>
        <v>1.1000000000000014</v>
      </c>
      <c r="BM15" s="437">
        <v>2</v>
      </c>
      <c r="BN15" s="64" t="s">
        <v>450</v>
      </c>
      <c r="BO15" s="70" t="s">
        <v>26</v>
      </c>
      <c r="BP15" s="427">
        <v>10269.9</v>
      </c>
      <c r="BQ15" s="534">
        <f t="shared" si="16"/>
        <v>86569.600000000006</v>
      </c>
      <c r="BR15" s="352">
        <v>72160.800000000003</v>
      </c>
      <c r="BS15" s="352"/>
      <c r="BT15" s="352">
        <v>14390.2</v>
      </c>
      <c r="BU15" s="352">
        <v>308.8</v>
      </c>
      <c r="BV15" s="352">
        <v>15.7</v>
      </c>
      <c r="BW15" s="352">
        <v>18.600000000000001</v>
      </c>
      <c r="BX15" s="127">
        <f t="shared" si="17"/>
        <v>83.4</v>
      </c>
      <c r="BY15" s="380">
        <v>87005.9</v>
      </c>
      <c r="BZ15" s="352">
        <v>66800.2</v>
      </c>
      <c r="CA15" s="352"/>
      <c r="CB15" s="352">
        <v>5522.3</v>
      </c>
      <c r="CC15" s="352"/>
      <c r="CD15" s="63">
        <v>1424.7</v>
      </c>
      <c r="CE15" s="98"/>
    </row>
    <row r="16" spans="1:83" s="20" customFormat="1" ht="25.5" customHeight="1" x14ac:dyDescent="0.2">
      <c r="A16" s="59"/>
      <c r="B16" s="445" t="s">
        <v>122</v>
      </c>
      <c r="C16" s="106" t="s">
        <v>27</v>
      </c>
      <c r="D16" s="280">
        <f>SUM(D14:D15)</f>
        <v>7</v>
      </c>
      <c r="E16" s="280">
        <f t="shared" ref="E16:T16" si="24">SUM(E14:E15)</f>
        <v>7</v>
      </c>
      <c r="F16" s="280">
        <f t="shared" si="24"/>
        <v>1064</v>
      </c>
      <c r="G16" s="280">
        <f t="shared" si="24"/>
        <v>1064</v>
      </c>
      <c r="H16" s="280">
        <f t="shared" si="24"/>
        <v>55</v>
      </c>
      <c r="I16" s="280">
        <f t="shared" si="24"/>
        <v>55</v>
      </c>
      <c r="J16" s="280">
        <f t="shared" si="24"/>
        <v>11</v>
      </c>
      <c r="K16" s="280">
        <f t="shared" si="24"/>
        <v>11</v>
      </c>
      <c r="L16" s="280">
        <f t="shared" si="24"/>
        <v>0</v>
      </c>
      <c r="M16" s="280">
        <f t="shared" si="24"/>
        <v>0</v>
      </c>
      <c r="N16" s="280">
        <f t="shared" si="24"/>
        <v>290</v>
      </c>
      <c r="O16" s="280">
        <f t="shared" ref="O16:S16" si="25">SUM(O14:O15)</f>
        <v>285</v>
      </c>
      <c r="P16" s="280">
        <f t="shared" si="25"/>
        <v>107</v>
      </c>
      <c r="Q16" s="280">
        <f t="shared" si="25"/>
        <v>109</v>
      </c>
      <c r="R16" s="280">
        <f t="shared" si="25"/>
        <v>37</v>
      </c>
      <c r="S16" s="280">
        <f t="shared" si="25"/>
        <v>34</v>
      </c>
      <c r="T16" s="280">
        <f t="shared" si="24"/>
        <v>2</v>
      </c>
      <c r="V16" s="59"/>
      <c r="W16" s="445" t="s">
        <v>122</v>
      </c>
      <c r="X16" s="106" t="s">
        <v>27</v>
      </c>
      <c r="Y16" s="535">
        <f>SUM(Y14:Y15)</f>
        <v>676</v>
      </c>
      <c r="Z16" s="535">
        <f>SUM(Z14:Z15)</f>
        <v>510</v>
      </c>
      <c r="AA16" s="535">
        <f t="shared" si="2"/>
        <v>-166</v>
      </c>
      <c r="AB16" s="535">
        <f>SUM(AB14:AB15)</f>
        <v>541</v>
      </c>
      <c r="AC16" s="535">
        <f>SUM(AC14:AC15)</f>
        <v>499</v>
      </c>
      <c r="AD16" s="535">
        <f t="shared" si="5"/>
        <v>-42</v>
      </c>
      <c r="AE16" s="535">
        <f>SUM(AE14:AE15)</f>
        <v>429</v>
      </c>
      <c r="AF16" s="535">
        <f>SUM(AF14:AF15)</f>
        <v>393</v>
      </c>
      <c r="AG16" s="535">
        <f t="shared" si="6"/>
        <v>-36</v>
      </c>
      <c r="AH16" s="535">
        <f>SUM(AH14:AH15)</f>
        <v>112</v>
      </c>
      <c r="AI16" s="535">
        <f>SUM(AI14:AI15)</f>
        <v>106</v>
      </c>
      <c r="AJ16" s="535">
        <f t="shared" si="7"/>
        <v>-6</v>
      </c>
      <c r="AK16" s="535">
        <f>SUM(AK14:AK15)</f>
        <v>0</v>
      </c>
      <c r="AL16" s="535">
        <f>SUM(AL14:AL15)</f>
        <v>0</v>
      </c>
      <c r="AM16" s="535">
        <f t="shared" si="8"/>
        <v>0</v>
      </c>
      <c r="AN16" s="535">
        <f>SUM(AN14:AN15)</f>
        <v>0</v>
      </c>
      <c r="AO16" s="535">
        <f>SUM(AO14:AO15)</f>
        <v>0</v>
      </c>
      <c r="AP16" s="535">
        <f t="shared" si="19"/>
        <v>0</v>
      </c>
      <c r="AQ16" s="535">
        <f>SUM(AQ14:AQ15)</f>
        <v>134</v>
      </c>
      <c r="AR16" s="535">
        <f>SUM(AR14:AR15)</f>
        <v>7</v>
      </c>
      <c r="AS16" s="535">
        <f t="shared" si="9"/>
        <v>-127</v>
      </c>
      <c r="AT16" s="535">
        <f>SUM(AT14:AT15)</f>
        <v>1</v>
      </c>
      <c r="AU16" s="535">
        <f>SUM(AU14:AU15)</f>
        <v>4</v>
      </c>
      <c r="AV16" s="535">
        <f t="shared" si="10"/>
        <v>3</v>
      </c>
      <c r="AW16" s="535">
        <f>SUM(AW14:AW15)</f>
        <v>469</v>
      </c>
      <c r="AX16" s="535">
        <f>SUM(AX14:AX15)</f>
        <v>363</v>
      </c>
      <c r="AY16" s="535">
        <f t="shared" si="11"/>
        <v>-106</v>
      </c>
      <c r="AZ16" s="490">
        <f t="shared" ref="AZ16:BA16" si="26">SUM(AZ14:AZ15)</f>
        <v>79</v>
      </c>
      <c r="BA16" s="490">
        <f t="shared" si="26"/>
        <v>138.19999999999999</v>
      </c>
      <c r="BB16" s="490">
        <f t="shared" si="12"/>
        <v>59.199999999999989</v>
      </c>
      <c r="BC16" s="490">
        <f>SUM(BC14:BC15)</f>
        <v>150.1</v>
      </c>
      <c r="BD16" s="490">
        <f>SUM(BD14:BD15)</f>
        <v>144.79999999999998</v>
      </c>
      <c r="BE16" s="490">
        <f t="shared" si="13"/>
        <v>-5.3000000000000114</v>
      </c>
      <c r="BF16" s="490">
        <f>SUM(BF14:BF15)</f>
        <v>53.099999999999994</v>
      </c>
      <c r="BG16" s="490">
        <f>SUM(BG14:BG15)</f>
        <v>43.599999999999994</v>
      </c>
      <c r="BH16" s="490">
        <f t="shared" si="14"/>
        <v>-9.5</v>
      </c>
      <c r="BI16" s="490">
        <f>SUM(BI14:BI15)</f>
        <v>79</v>
      </c>
      <c r="BJ16" s="490">
        <f>SUM(BJ14:BJ15)</f>
        <v>138.19999999999999</v>
      </c>
      <c r="BK16" s="490">
        <f t="shared" si="15"/>
        <v>59.199999999999989</v>
      </c>
      <c r="BM16" s="59"/>
      <c r="BN16" s="445" t="s">
        <v>122</v>
      </c>
      <c r="BO16" s="106" t="s">
        <v>27</v>
      </c>
      <c r="BP16" s="490">
        <f t="shared" ref="BP16:BW16" si="27">SUM(BP14:BP15)</f>
        <v>28815.4</v>
      </c>
      <c r="BQ16" s="490">
        <f t="shared" si="27"/>
        <v>299910.80000000005</v>
      </c>
      <c r="BR16" s="490">
        <f t="shared" si="27"/>
        <v>143655.79999999999</v>
      </c>
      <c r="BS16" s="490">
        <f t="shared" si="27"/>
        <v>122823.2</v>
      </c>
      <c r="BT16" s="490">
        <f t="shared" si="27"/>
        <v>33413.199999999997</v>
      </c>
      <c r="BU16" s="490">
        <f t="shared" si="27"/>
        <v>348.8</v>
      </c>
      <c r="BV16" s="490">
        <f t="shared" si="27"/>
        <v>453.2</v>
      </c>
      <c r="BW16" s="490">
        <f t="shared" si="27"/>
        <v>18.600000000000001</v>
      </c>
      <c r="BX16" s="457">
        <f t="shared" si="17"/>
        <v>88.9</v>
      </c>
      <c r="BY16" s="490">
        <f t="shared" ref="BY16:CD16" si="28">SUM(BY14:BY15)</f>
        <v>296220.09999999998</v>
      </c>
      <c r="BZ16" s="490">
        <f t="shared" si="28"/>
        <v>237721.90000000002</v>
      </c>
      <c r="CA16" s="490">
        <f t="shared" si="28"/>
        <v>0</v>
      </c>
      <c r="CB16" s="490">
        <f t="shared" si="28"/>
        <v>16927.599999999999</v>
      </c>
      <c r="CC16" s="490">
        <f t="shared" si="28"/>
        <v>0</v>
      </c>
      <c r="CD16" s="490">
        <f t="shared" si="28"/>
        <v>10989.800000000001</v>
      </c>
      <c r="CE16" s="100"/>
    </row>
    <row r="17" spans="1:83" s="20" customFormat="1" ht="38.25" customHeight="1" x14ac:dyDescent="0.2">
      <c r="A17" s="110"/>
      <c r="B17" s="445" t="s">
        <v>451</v>
      </c>
      <c r="C17" s="106" t="s">
        <v>28</v>
      </c>
      <c r="D17" s="280">
        <f>D13+D16</f>
        <v>13</v>
      </c>
      <c r="E17" s="280">
        <f t="shared" ref="E17:T17" si="29">E13+E16</f>
        <v>13</v>
      </c>
      <c r="F17" s="280">
        <f t="shared" si="29"/>
        <v>2307</v>
      </c>
      <c r="G17" s="280">
        <f t="shared" si="29"/>
        <v>2307</v>
      </c>
      <c r="H17" s="280">
        <f t="shared" si="29"/>
        <v>579</v>
      </c>
      <c r="I17" s="280">
        <f t="shared" si="29"/>
        <v>579</v>
      </c>
      <c r="J17" s="280">
        <f t="shared" si="29"/>
        <v>30</v>
      </c>
      <c r="K17" s="280">
        <f t="shared" si="29"/>
        <v>30</v>
      </c>
      <c r="L17" s="280">
        <f t="shared" si="29"/>
        <v>0</v>
      </c>
      <c r="M17" s="280">
        <f t="shared" si="29"/>
        <v>0</v>
      </c>
      <c r="N17" s="280">
        <f t="shared" si="29"/>
        <v>619</v>
      </c>
      <c r="O17" s="280">
        <f t="shared" ref="O17:S17" si="30">O13+O16</f>
        <v>625</v>
      </c>
      <c r="P17" s="280">
        <f t="shared" si="30"/>
        <v>193</v>
      </c>
      <c r="Q17" s="280">
        <f t="shared" si="30"/>
        <v>193</v>
      </c>
      <c r="R17" s="280">
        <f t="shared" si="30"/>
        <v>63</v>
      </c>
      <c r="S17" s="280">
        <f t="shared" si="30"/>
        <v>62</v>
      </c>
      <c r="T17" s="280">
        <f t="shared" si="29"/>
        <v>5</v>
      </c>
      <c r="V17" s="110"/>
      <c r="W17" s="445" t="s">
        <v>451</v>
      </c>
      <c r="X17" s="106" t="s">
        <v>28</v>
      </c>
      <c r="Y17" s="463">
        <f>Y13+Y16</f>
        <v>1933</v>
      </c>
      <c r="Z17" s="463">
        <f>Z13+Z16</f>
        <v>1848</v>
      </c>
      <c r="AA17" s="535">
        <f t="shared" si="2"/>
        <v>-85</v>
      </c>
      <c r="AB17" s="463">
        <f>AB13+AB16</f>
        <v>1707</v>
      </c>
      <c r="AC17" s="463">
        <f>AC13+AC16</f>
        <v>1715</v>
      </c>
      <c r="AD17" s="535">
        <f t="shared" si="5"/>
        <v>8</v>
      </c>
      <c r="AE17" s="463">
        <f>AE13+AE16</f>
        <v>1452</v>
      </c>
      <c r="AF17" s="463">
        <f>AF13+AF16</f>
        <v>1485</v>
      </c>
      <c r="AG17" s="535">
        <f t="shared" si="6"/>
        <v>33</v>
      </c>
      <c r="AH17" s="463">
        <f>AH13+AH16</f>
        <v>251</v>
      </c>
      <c r="AI17" s="463">
        <f>AI13+AI16</f>
        <v>218</v>
      </c>
      <c r="AJ17" s="535">
        <f t="shared" si="7"/>
        <v>-33</v>
      </c>
      <c r="AK17" s="463">
        <f>AK13+AK16</f>
        <v>4</v>
      </c>
      <c r="AL17" s="463">
        <f>AL13+AL16</f>
        <v>7</v>
      </c>
      <c r="AM17" s="535">
        <f t="shared" si="8"/>
        <v>3</v>
      </c>
      <c r="AN17" s="463">
        <f>AN13+AN16</f>
        <v>0</v>
      </c>
      <c r="AO17" s="463">
        <f>AO13+AO16</f>
        <v>5</v>
      </c>
      <c r="AP17" s="535">
        <f t="shared" si="19"/>
        <v>5</v>
      </c>
      <c r="AQ17" s="463">
        <f>AQ13+AQ16</f>
        <v>180</v>
      </c>
      <c r="AR17" s="463">
        <f>AR13+AR16</f>
        <v>27</v>
      </c>
      <c r="AS17" s="535">
        <f t="shared" si="9"/>
        <v>-153</v>
      </c>
      <c r="AT17" s="463">
        <f>AT13+AT16</f>
        <v>46</v>
      </c>
      <c r="AU17" s="463">
        <f>AU13+AU16</f>
        <v>106</v>
      </c>
      <c r="AV17" s="535">
        <f t="shared" si="10"/>
        <v>60</v>
      </c>
      <c r="AW17" s="463">
        <f>AW13+AW16</f>
        <v>1354</v>
      </c>
      <c r="AX17" s="463">
        <f>AX13+AX16</f>
        <v>1260</v>
      </c>
      <c r="AY17" s="535">
        <f t="shared" si="11"/>
        <v>-94</v>
      </c>
      <c r="AZ17" s="457">
        <f t="shared" ref="AZ17:BA17" si="31">AZ13+AZ16</f>
        <v>307.8</v>
      </c>
      <c r="BA17" s="457">
        <f t="shared" si="31"/>
        <v>390.9</v>
      </c>
      <c r="BB17" s="490">
        <f t="shared" si="12"/>
        <v>83.099999999999966</v>
      </c>
      <c r="BC17" s="457">
        <f>BC13+BC16</f>
        <v>366</v>
      </c>
      <c r="BD17" s="457">
        <f>BD13+BD16</f>
        <v>378.7</v>
      </c>
      <c r="BE17" s="490">
        <f t="shared" si="13"/>
        <v>12.699999999999989</v>
      </c>
      <c r="BF17" s="457">
        <f>BF13+BF16</f>
        <v>157.5</v>
      </c>
      <c r="BG17" s="457">
        <f>BG13+BG16</f>
        <v>168.79999999999998</v>
      </c>
      <c r="BH17" s="490">
        <f t="shared" si="14"/>
        <v>11.299999999999983</v>
      </c>
      <c r="BI17" s="457">
        <f>BI13+BI16</f>
        <v>267.10000000000002</v>
      </c>
      <c r="BJ17" s="457">
        <f>BJ13+BJ16</f>
        <v>348.09999999999997</v>
      </c>
      <c r="BK17" s="490">
        <f t="shared" si="15"/>
        <v>80.999999999999943</v>
      </c>
      <c r="BM17" s="110"/>
      <c r="BN17" s="445" t="s">
        <v>451</v>
      </c>
      <c r="BO17" s="106" t="s">
        <v>28</v>
      </c>
      <c r="BP17" s="457">
        <f>BP13+BP16</f>
        <v>122265.19999999998</v>
      </c>
      <c r="BQ17" s="457">
        <f t="shared" ref="BQ17:BW17" si="32">BQ13+BQ16</f>
        <v>754756.20000000007</v>
      </c>
      <c r="BR17" s="457">
        <f t="shared" si="32"/>
        <v>477381.2</v>
      </c>
      <c r="BS17" s="457">
        <f t="shared" si="32"/>
        <v>122823.2</v>
      </c>
      <c r="BT17" s="457">
        <f t="shared" si="32"/>
        <v>152472.59999999998</v>
      </c>
      <c r="BU17" s="457">
        <f t="shared" si="32"/>
        <v>1003.7</v>
      </c>
      <c r="BV17" s="457">
        <f t="shared" si="32"/>
        <v>2045.0000000000002</v>
      </c>
      <c r="BW17" s="457">
        <f t="shared" si="32"/>
        <v>2079.1999999999998</v>
      </c>
      <c r="BX17" s="460">
        <f>ROUND((BR17+BS17)/BQ17*100,1)</f>
        <v>79.5</v>
      </c>
      <c r="BY17" s="457">
        <f t="shared" ref="BY17:CD17" si="33">BY13+BY16</f>
        <v>772538</v>
      </c>
      <c r="BZ17" s="457">
        <f t="shared" si="33"/>
        <v>549950.69999999995</v>
      </c>
      <c r="CA17" s="457">
        <f t="shared" si="33"/>
        <v>60994.2</v>
      </c>
      <c r="CB17" s="457">
        <f t="shared" si="33"/>
        <v>38364.699999999997</v>
      </c>
      <c r="CC17" s="457">
        <f t="shared" si="33"/>
        <v>0</v>
      </c>
      <c r="CD17" s="457">
        <f t="shared" si="33"/>
        <v>22202.300000000003</v>
      </c>
      <c r="CE17" s="100"/>
    </row>
    <row r="18" spans="1:83" x14ac:dyDescent="0.2">
      <c r="P18" s="267"/>
      <c r="Q18" s="267"/>
      <c r="R18" s="98"/>
    </row>
    <row r="19" spans="1:83" x14ac:dyDescent="0.2">
      <c r="P19" s="263"/>
      <c r="Q19" s="263"/>
      <c r="R19" s="98"/>
    </row>
    <row r="20" spans="1:83" x14ac:dyDescent="0.2">
      <c r="P20" s="263"/>
      <c r="Q20" s="263"/>
      <c r="R20" s="98"/>
    </row>
    <row r="21" spans="1:83" x14ac:dyDescent="0.2">
      <c r="P21" s="267"/>
      <c r="Q21" s="267"/>
      <c r="R21" s="98"/>
    </row>
    <row r="22" spans="1:83" x14ac:dyDescent="0.2">
      <c r="P22" s="267"/>
      <c r="Q22" s="267"/>
      <c r="R22" s="98"/>
    </row>
    <row r="23" spans="1:83" x14ac:dyDescent="0.2">
      <c r="R23" s="98"/>
    </row>
    <row r="24" spans="1:83" x14ac:dyDescent="0.2">
      <c r="R24" s="98"/>
    </row>
  </sheetData>
  <sheetProtection formatCells="0" formatColumns="0" formatRows="0" insertColumns="0" insertRows="0" deleteColumns="0" deleteRows="0"/>
  <mergeCells count="55">
    <mergeCell ref="J3:K7"/>
    <mergeCell ref="F7:G7"/>
    <mergeCell ref="H7:I7"/>
    <mergeCell ref="L3:M7"/>
    <mergeCell ref="N3:S5"/>
    <mergeCell ref="R7:S7"/>
    <mergeCell ref="N6:O7"/>
    <mergeCell ref="P7:Q7"/>
    <mergeCell ref="P6:S6"/>
    <mergeCell ref="A3:A8"/>
    <mergeCell ref="B3:B8"/>
    <mergeCell ref="C3:C8"/>
    <mergeCell ref="D3:E7"/>
    <mergeCell ref="F3:I6"/>
    <mergeCell ref="T3:T8"/>
    <mergeCell ref="X3:X8"/>
    <mergeCell ref="Y3:AA7"/>
    <mergeCell ref="AZ3:BB7"/>
    <mergeCell ref="W3:W8"/>
    <mergeCell ref="AB4:AD7"/>
    <mergeCell ref="AE4:AP4"/>
    <mergeCell ref="V3:V8"/>
    <mergeCell ref="AN5:AP7"/>
    <mergeCell ref="AK5:AM7"/>
    <mergeCell ref="AB3:AV3"/>
    <mergeCell ref="AE5:AG7"/>
    <mergeCell ref="AH5:AJ7"/>
    <mergeCell ref="AQ4:AS7"/>
    <mergeCell ref="AT4:AV7"/>
    <mergeCell ref="AW3:AY7"/>
    <mergeCell ref="BU5:BU8"/>
    <mergeCell ref="BC7:BE7"/>
    <mergeCell ref="BF7:BH7"/>
    <mergeCell ref="BO3:BO8"/>
    <mergeCell ref="BP3:BP8"/>
    <mergeCell ref="BM3:BM8"/>
    <mergeCell ref="BN3:BN8"/>
    <mergeCell ref="BI3:BK7"/>
    <mergeCell ref="BC3:BH6"/>
    <mergeCell ref="CB4:CB8"/>
    <mergeCell ref="BQ3:BQ8"/>
    <mergeCell ref="BR3:BX3"/>
    <mergeCell ref="BY3:BY8"/>
    <mergeCell ref="BZ3:CD3"/>
    <mergeCell ref="BT4:BT8"/>
    <mergeCell ref="BR4:BR8"/>
    <mergeCell ref="BS4:BS8"/>
    <mergeCell ref="CC4:CC8"/>
    <mergeCell ref="CD4:CD8"/>
    <mergeCell ref="BV5:BV8"/>
    <mergeCell ref="BU4:BV4"/>
    <mergeCell ref="BW4:BW8"/>
    <mergeCell ref="BX4:BX8"/>
    <mergeCell ref="BZ4:BZ8"/>
    <mergeCell ref="CA4:CA8"/>
  </mergeCells>
  <pageMargins left="0.15748031496062992" right="0.15748031496062992" top="0.27559055118110237" bottom="0.15748031496062992" header="0.51181102362204722" footer="0.15748031496062992"/>
  <pageSetup paperSize="9" scale="85" orientation="landscape" r:id="rId1"/>
  <headerFooter alignWithMargins="0"/>
  <colBreaks count="2" manualBreakCount="2">
    <brk id="21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BR17"/>
  <sheetViews>
    <sheetView zoomScale="90" zoomScaleNormal="90" zoomScaleSheetLayoutView="75" workbookViewId="0">
      <pane xSplit="2" topLeftCell="C1" activePane="topRight" state="frozen"/>
      <selection pane="topRight" activeCell="AA33" sqref="AA33"/>
    </sheetView>
  </sheetViews>
  <sheetFormatPr defaultRowHeight="12.75" x14ac:dyDescent="0.2"/>
  <cols>
    <col min="1" max="1" width="2.140625" style="38" customWidth="1"/>
    <col min="2" max="2" width="15.85546875" style="38" customWidth="1"/>
    <col min="3" max="3" width="2.7109375" style="38" customWidth="1"/>
    <col min="4" max="4" width="4.85546875" style="38" customWidth="1"/>
    <col min="5" max="5" width="4.85546875" style="22" customWidth="1"/>
    <col min="6" max="6" width="6.42578125" style="38" customWidth="1"/>
    <col min="7" max="7" width="6.42578125" style="22" customWidth="1"/>
    <col min="8" max="8" width="4.85546875" style="38" customWidth="1"/>
    <col min="9" max="11" width="4.85546875" style="22" customWidth="1"/>
    <col min="12" max="12" width="4.85546875" style="38" customWidth="1"/>
    <col min="13" max="13" width="4.85546875" style="22" customWidth="1"/>
    <col min="14" max="14" width="5.85546875" style="22" customWidth="1"/>
    <col min="15" max="17" width="4.85546875" style="22" customWidth="1"/>
    <col min="18" max="18" width="4.85546875" style="38" customWidth="1"/>
    <col min="19" max="19" width="4.85546875" style="22" customWidth="1"/>
    <col min="20" max="20" width="4.7109375" style="38" customWidth="1"/>
    <col min="21" max="21" width="4.85546875" style="38" customWidth="1"/>
    <col min="22" max="22" width="4.85546875" style="22" customWidth="1"/>
    <col min="23" max="23" width="5.28515625" style="38" customWidth="1"/>
    <col min="24" max="24" width="4.85546875" style="38" customWidth="1"/>
    <col min="25" max="25" width="4.85546875" style="22" customWidth="1"/>
    <col min="26" max="26" width="3.5703125" style="38" customWidth="1"/>
    <col min="27" max="27" width="4.85546875" style="38" customWidth="1"/>
    <col min="28" max="28" width="4.85546875" style="22" customWidth="1"/>
    <col min="29" max="29" width="3.7109375" style="38" customWidth="1"/>
    <col min="30" max="30" width="5.28515625" style="38" customWidth="1"/>
    <col min="31" max="31" width="5.28515625" style="22" customWidth="1"/>
    <col min="32" max="32" width="5.28515625" style="38" customWidth="1"/>
    <col min="33" max="33" width="4.85546875" style="38" customWidth="1"/>
    <col min="34" max="34" width="4.85546875" style="22" customWidth="1"/>
    <col min="35" max="35" width="4.85546875" style="38" customWidth="1"/>
    <col min="36" max="36" width="5.7109375" style="38" customWidth="1"/>
    <col min="37" max="37" width="6.42578125" style="22" customWidth="1"/>
    <col min="38" max="38" width="6.42578125" style="38" customWidth="1"/>
    <col min="39" max="39" width="4.85546875" style="38" customWidth="1"/>
    <col min="40" max="40" width="4.85546875" style="22" customWidth="1"/>
    <col min="41" max="41" width="5.85546875" style="38" customWidth="1"/>
    <col min="42" max="43" width="4.85546875" style="22" customWidth="1"/>
    <col min="44" max="44" width="3.7109375" style="38" customWidth="1"/>
    <col min="45" max="45" width="4.85546875" style="38" customWidth="1"/>
    <col min="46" max="46" width="4.5703125" style="22" customWidth="1"/>
    <col min="47" max="47" width="3.7109375" style="38" customWidth="1"/>
    <col min="48" max="49" width="4.85546875" style="22" customWidth="1"/>
    <col min="50" max="50" width="4.7109375" style="38" customWidth="1"/>
    <col min="51" max="51" width="2.42578125" style="38" customWidth="1"/>
    <col min="52" max="52" width="2.28515625" style="38" customWidth="1"/>
    <col min="53" max="53" width="14.85546875" style="38" customWidth="1"/>
    <col min="54" max="54" width="2.5703125" style="60" customWidth="1"/>
    <col min="55" max="56" width="9.7109375" style="22" customWidth="1"/>
    <col min="57" max="57" width="9.7109375" style="20" customWidth="1"/>
    <col min="58" max="58" width="9.7109375" style="22" customWidth="1"/>
    <col min="59" max="59" width="8.7109375" style="22" customWidth="1"/>
    <col min="60" max="60" width="10.85546875" style="22" customWidth="1"/>
    <col min="61" max="61" width="7.7109375" style="95" customWidth="1"/>
    <col min="62" max="62" width="7.140625" style="22" customWidth="1"/>
    <col min="63" max="63" width="7.85546875" style="22" customWidth="1"/>
    <col min="64" max="64" width="6.85546875" style="22" customWidth="1"/>
    <col min="65" max="65" width="10" style="20" customWidth="1"/>
    <col min="66" max="66" width="9.7109375" style="22" customWidth="1"/>
    <col min="67" max="67" width="6.85546875" style="22" customWidth="1"/>
    <col min="68" max="68" width="8" style="22" customWidth="1"/>
    <col min="69" max="69" width="7.28515625" style="22" customWidth="1"/>
    <col min="70" max="70" width="6.5703125" style="22" customWidth="1"/>
    <col min="71" max="16384" width="9.140625" style="38"/>
  </cols>
  <sheetData>
    <row r="1" spans="1:70" s="20" customFormat="1" x14ac:dyDescent="0.2">
      <c r="A1" s="20" t="s">
        <v>324</v>
      </c>
      <c r="AP1" s="22"/>
      <c r="AQ1" s="22"/>
      <c r="AR1" s="22"/>
      <c r="AS1" s="22"/>
      <c r="AT1" s="22"/>
      <c r="AU1" s="22"/>
      <c r="AV1" s="22"/>
      <c r="AW1" s="22"/>
      <c r="AX1" s="22"/>
      <c r="AZ1" s="20" t="s">
        <v>556</v>
      </c>
      <c r="BI1" s="228"/>
    </row>
    <row r="2" spans="1:70" s="22" customFormat="1" x14ac:dyDescent="0.2">
      <c r="AD2" s="38"/>
      <c r="BB2" s="60"/>
      <c r="BC2" s="60"/>
      <c r="BE2" s="20"/>
      <c r="BI2" s="95"/>
      <c r="BM2" s="20"/>
    </row>
    <row r="3" spans="1:70" s="23" customFormat="1" ht="18" customHeight="1" x14ac:dyDescent="0.2">
      <c r="A3" s="607" t="s">
        <v>18</v>
      </c>
      <c r="B3" s="607" t="s">
        <v>104</v>
      </c>
      <c r="C3" s="607" t="s">
        <v>20</v>
      </c>
      <c r="D3" s="597" t="s">
        <v>456</v>
      </c>
      <c r="E3" s="599"/>
      <c r="F3" s="684" t="s">
        <v>460</v>
      </c>
      <c r="G3" s="684"/>
      <c r="H3" s="594" t="s">
        <v>260</v>
      </c>
      <c r="I3" s="594"/>
      <c r="J3" s="594"/>
      <c r="K3" s="594"/>
      <c r="L3" s="594"/>
      <c r="M3" s="594"/>
      <c r="N3" s="671" t="s">
        <v>544</v>
      </c>
      <c r="O3" s="594" t="s">
        <v>532</v>
      </c>
      <c r="P3" s="594"/>
      <c r="Q3" s="594"/>
      <c r="R3" s="594" t="s">
        <v>52</v>
      </c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594"/>
      <c r="AE3" s="594"/>
      <c r="AF3" s="594"/>
      <c r="AG3" s="594" t="s">
        <v>526</v>
      </c>
      <c r="AH3" s="594"/>
      <c r="AI3" s="594"/>
      <c r="AJ3" s="594" t="s">
        <v>524</v>
      </c>
      <c r="AK3" s="594"/>
      <c r="AL3" s="594"/>
      <c r="AM3" s="594"/>
      <c r="AN3" s="594"/>
      <c r="AO3" s="594"/>
      <c r="AP3" s="594" t="s">
        <v>525</v>
      </c>
      <c r="AQ3" s="594"/>
      <c r="AR3" s="594"/>
      <c r="AS3" s="597" t="s">
        <v>76</v>
      </c>
      <c r="AT3" s="598"/>
      <c r="AU3" s="599"/>
      <c r="AV3" s="594" t="s">
        <v>432</v>
      </c>
      <c r="AW3" s="594"/>
      <c r="AX3" s="594"/>
      <c r="AZ3" s="594" t="s">
        <v>18</v>
      </c>
      <c r="BA3" s="607" t="s">
        <v>104</v>
      </c>
      <c r="BB3" s="607" t="s">
        <v>20</v>
      </c>
      <c r="BC3" s="607" t="s">
        <v>537</v>
      </c>
      <c r="BD3" s="607" t="s">
        <v>168</v>
      </c>
      <c r="BE3" s="610" t="s">
        <v>372</v>
      </c>
      <c r="BF3" s="596" t="s">
        <v>105</v>
      </c>
      <c r="BG3" s="613"/>
      <c r="BH3" s="613"/>
      <c r="BI3" s="613"/>
      <c r="BJ3" s="613"/>
      <c r="BK3" s="613"/>
      <c r="BL3" s="595"/>
      <c r="BM3" s="610" t="s">
        <v>106</v>
      </c>
      <c r="BN3" s="596" t="s">
        <v>380</v>
      </c>
      <c r="BO3" s="613"/>
      <c r="BP3" s="613"/>
      <c r="BQ3" s="613"/>
      <c r="BR3" s="595"/>
    </row>
    <row r="4" spans="1:70" s="23" customFormat="1" ht="18" customHeight="1" x14ac:dyDescent="0.2">
      <c r="A4" s="608"/>
      <c r="B4" s="608"/>
      <c r="C4" s="608"/>
      <c r="D4" s="600"/>
      <c r="E4" s="602"/>
      <c r="F4" s="684"/>
      <c r="G4" s="684"/>
      <c r="H4" s="594"/>
      <c r="I4" s="594"/>
      <c r="J4" s="594"/>
      <c r="K4" s="594"/>
      <c r="L4" s="594"/>
      <c r="M4" s="594"/>
      <c r="N4" s="672"/>
      <c r="O4" s="594"/>
      <c r="P4" s="594"/>
      <c r="Q4" s="594"/>
      <c r="R4" s="594" t="s">
        <v>485</v>
      </c>
      <c r="S4" s="594"/>
      <c r="T4" s="594"/>
      <c r="U4" s="685" t="s">
        <v>69</v>
      </c>
      <c r="V4" s="685"/>
      <c r="W4" s="685"/>
      <c r="X4" s="685"/>
      <c r="Y4" s="685"/>
      <c r="Z4" s="685"/>
      <c r="AA4" s="685"/>
      <c r="AB4" s="685"/>
      <c r="AC4" s="685"/>
      <c r="AD4" s="594" t="s">
        <v>508</v>
      </c>
      <c r="AE4" s="594"/>
      <c r="AF4" s="594"/>
      <c r="AG4" s="594"/>
      <c r="AH4" s="594"/>
      <c r="AI4" s="594"/>
      <c r="AJ4" s="594"/>
      <c r="AK4" s="594"/>
      <c r="AL4" s="594"/>
      <c r="AM4" s="594"/>
      <c r="AN4" s="594"/>
      <c r="AO4" s="594"/>
      <c r="AP4" s="594"/>
      <c r="AQ4" s="594"/>
      <c r="AR4" s="594"/>
      <c r="AS4" s="600"/>
      <c r="AT4" s="601"/>
      <c r="AU4" s="602"/>
      <c r="AV4" s="594"/>
      <c r="AW4" s="594"/>
      <c r="AX4" s="594"/>
      <c r="AZ4" s="594"/>
      <c r="BA4" s="608"/>
      <c r="BB4" s="608"/>
      <c r="BC4" s="608"/>
      <c r="BD4" s="608"/>
      <c r="BE4" s="611"/>
      <c r="BF4" s="607" t="s">
        <v>373</v>
      </c>
      <c r="BG4" s="607" t="s">
        <v>370</v>
      </c>
      <c r="BH4" s="607" t="s">
        <v>371</v>
      </c>
      <c r="BI4" s="596" t="s">
        <v>221</v>
      </c>
      <c r="BJ4" s="595"/>
      <c r="BK4" s="607" t="s">
        <v>334</v>
      </c>
      <c r="BL4" s="607" t="s">
        <v>351</v>
      </c>
      <c r="BM4" s="611"/>
      <c r="BN4" s="607" t="s">
        <v>381</v>
      </c>
      <c r="BO4" s="607" t="s">
        <v>394</v>
      </c>
      <c r="BP4" s="594" t="s">
        <v>395</v>
      </c>
      <c r="BQ4" s="594" t="s">
        <v>291</v>
      </c>
      <c r="BR4" s="607" t="s">
        <v>396</v>
      </c>
    </row>
    <row r="5" spans="1:70" s="23" customFormat="1" ht="19.5" customHeight="1" x14ac:dyDescent="0.2">
      <c r="A5" s="608"/>
      <c r="B5" s="608"/>
      <c r="C5" s="608"/>
      <c r="D5" s="600"/>
      <c r="E5" s="602"/>
      <c r="F5" s="684"/>
      <c r="G5" s="684"/>
      <c r="H5" s="597" t="s">
        <v>87</v>
      </c>
      <c r="I5" s="599"/>
      <c r="J5" s="596" t="s">
        <v>69</v>
      </c>
      <c r="K5" s="613"/>
      <c r="L5" s="613"/>
      <c r="M5" s="595"/>
      <c r="N5" s="672"/>
      <c r="O5" s="594"/>
      <c r="P5" s="594"/>
      <c r="Q5" s="594"/>
      <c r="R5" s="594"/>
      <c r="S5" s="594"/>
      <c r="T5" s="594"/>
      <c r="U5" s="594" t="s">
        <v>175</v>
      </c>
      <c r="V5" s="594"/>
      <c r="W5" s="594"/>
      <c r="X5" s="594" t="s">
        <v>445</v>
      </c>
      <c r="Y5" s="594"/>
      <c r="Z5" s="594"/>
      <c r="AA5" s="594" t="s">
        <v>509</v>
      </c>
      <c r="AB5" s="594"/>
      <c r="AC5" s="594"/>
      <c r="AD5" s="594"/>
      <c r="AE5" s="594"/>
      <c r="AF5" s="594"/>
      <c r="AG5" s="594"/>
      <c r="AH5" s="594"/>
      <c r="AI5" s="594"/>
      <c r="AJ5" s="594" t="s">
        <v>87</v>
      </c>
      <c r="AK5" s="594"/>
      <c r="AL5" s="594"/>
      <c r="AM5" s="594" t="s">
        <v>76</v>
      </c>
      <c r="AN5" s="594"/>
      <c r="AO5" s="594"/>
      <c r="AP5" s="594"/>
      <c r="AQ5" s="594"/>
      <c r="AR5" s="594"/>
      <c r="AS5" s="600"/>
      <c r="AT5" s="601"/>
      <c r="AU5" s="602"/>
      <c r="AV5" s="594"/>
      <c r="AW5" s="594"/>
      <c r="AX5" s="594"/>
      <c r="AZ5" s="594"/>
      <c r="BA5" s="608"/>
      <c r="BB5" s="608"/>
      <c r="BC5" s="608"/>
      <c r="BD5" s="608"/>
      <c r="BE5" s="611"/>
      <c r="BF5" s="608"/>
      <c r="BG5" s="608"/>
      <c r="BH5" s="608"/>
      <c r="BI5" s="607" t="s">
        <v>374</v>
      </c>
      <c r="BJ5" s="607" t="s">
        <v>212</v>
      </c>
      <c r="BK5" s="608"/>
      <c r="BL5" s="608"/>
      <c r="BM5" s="611"/>
      <c r="BN5" s="608"/>
      <c r="BO5" s="608"/>
      <c r="BP5" s="594"/>
      <c r="BQ5" s="594"/>
      <c r="BR5" s="608"/>
    </row>
    <row r="6" spans="1:70" s="23" customFormat="1" ht="27" customHeight="1" x14ac:dyDescent="0.2">
      <c r="A6" s="608"/>
      <c r="B6" s="608"/>
      <c r="C6" s="608"/>
      <c r="D6" s="600"/>
      <c r="E6" s="602"/>
      <c r="F6" s="684"/>
      <c r="G6" s="684"/>
      <c r="H6" s="600"/>
      <c r="I6" s="602"/>
      <c r="J6" s="597" t="s">
        <v>365</v>
      </c>
      <c r="K6" s="599"/>
      <c r="L6" s="597" t="s">
        <v>366</v>
      </c>
      <c r="M6" s="599"/>
      <c r="N6" s="672"/>
      <c r="O6" s="594"/>
      <c r="P6" s="594"/>
      <c r="Q6" s="594"/>
      <c r="R6" s="594"/>
      <c r="S6" s="594"/>
      <c r="T6" s="594"/>
      <c r="U6" s="594"/>
      <c r="V6" s="594"/>
      <c r="W6" s="594"/>
      <c r="X6" s="594"/>
      <c r="Y6" s="594"/>
      <c r="Z6" s="594"/>
      <c r="AA6" s="594"/>
      <c r="AB6" s="594"/>
      <c r="AC6" s="594"/>
      <c r="AD6" s="594"/>
      <c r="AE6" s="594"/>
      <c r="AF6" s="594"/>
      <c r="AG6" s="594"/>
      <c r="AH6" s="594"/>
      <c r="AI6" s="594"/>
      <c r="AJ6" s="594"/>
      <c r="AK6" s="594"/>
      <c r="AL6" s="594"/>
      <c r="AM6" s="594"/>
      <c r="AN6" s="594"/>
      <c r="AO6" s="594"/>
      <c r="AP6" s="594"/>
      <c r="AQ6" s="594"/>
      <c r="AR6" s="594"/>
      <c r="AS6" s="600"/>
      <c r="AT6" s="601"/>
      <c r="AU6" s="602"/>
      <c r="AV6" s="594"/>
      <c r="AW6" s="594"/>
      <c r="AX6" s="594"/>
      <c r="AZ6" s="594"/>
      <c r="BA6" s="608"/>
      <c r="BB6" s="608"/>
      <c r="BC6" s="608"/>
      <c r="BD6" s="608"/>
      <c r="BE6" s="611"/>
      <c r="BF6" s="608"/>
      <c r="BG6" s="608"/>
      <c r="BH6" s="608"/>
      <c r="BI6" s="608"/>
      <c r="BJ6" s="608"/>
      <c r="BK6" s="608"/>
      <c r="BL6" s="608"/>
      <c r="BM6" s="611"/>
      <c r="BN6" s="608"/>
      <c r="BO6" s="608"/>
      <c r="BP6" s="594"/>
      <c r="BQ6" s="594"/>
      <c r="BR6" s="608"/>
    </row>
    <row r="7" spans="1:70" s="23" customFormat="1" ht="24.75" customHeight="1" x14ac:dyDescent="0.2">
      <c r="A7" s="608"/>
      <c r="B7" s="608"/>
      <c r="C7" s="608"/>
      <c r="D7" s="600"/>
      <c r="E7" s="602"/>
      <c r="F7" s="684"/>
      <c r="G7" s="684"/>
      <c r="H7" s="600"/>
      <c r="I7" s="602"/>
      <c r="J7" s="600"/>
      <c r="K7" s="602"/>
      <c r="L7" s="600"/>
      <c r="M7" s="602"/>
      <c r="N7" s="672"/>
      <c r="O7" s="594"/>
      <c r="P7" s="594"/>
      <c r="Q7" s="594"/>
      <c r="R7" s="594"/>
      <c r="S7" s="594"/>
      <c r="T7" s="594"/>
      <c r="U7" s="594"/>
      <c r="V7" s="594"/>
      <c r="W7" s="594"/>
      <c r="X7" s="594"/>
      <c r="Y7" s="594"/>
      <c r="Z7" s="594"/>
      <c r="AA7" s="594"/>
      <c r="AB7" s="594"/>
      <c r="AC7" s="594"/>
      <c r="AD7" s="594"/>
      <c r="AE7" s="594"/>
      <c r="AF7" s="594"/>
      <c r="AG7" s="594"/>
      <c r="AH7" s="594"/>
      <c r="AI7" s="594"/>
      <c r="AJ7" s="594"/>
      <c r="AK7" s="594"/>
      <c r="AL7" s="594"/>
      <c r="AM7" s="594"/>
      <c r="AN7" s="594"/>
      <c r="AO7" s="594"/>
      <c r="AP7" s="594"/>
      <c r="AQ7" s="594"/>
      <c r="AR7" s="594"/>
      <c r="AS7" s="600"/>
      <c r="AT7" s="601"/>
      <c r="AU7" s="602"/>
      <c r="AV7" s="594"/>
      <c r="AW7" s="594"/>
      <c r="AX7" s="594"/>
      <c r="AZ7" s="594"/>
      <c r="BA7" s="608"/>
      <c r="BB7" s="608"/>
      <c r="BC7" s="608"/>
      <c r="BD7" s="608"/>
      <c r="BE7" s="611"/>
      <c r="BF7" s="608"/>
      <c r="BG7" s="608"/>
      <c r="BH7" s="608"/>
      <c r="BI7" s="608"/>
      <c r="BJ7" s="608"/>
      <c r="BK7" s="608"/>
      <c r="BL7" s="608"/>
      <c r="BM7" s="611"/>
      <c r="BN7" s="608"/>
      <c r="BO7" s="608"/>
      <c r="BP7" s="594"/>
      <c r="BQ7" s="594"/>
      <c r="BR7" s="608"/>
    </row>
    <row r="8" spans="1:70" s="23" customFormat="1" ht="55.5" customHeight="1" x14ac:dyDescent="0.2">
      <c r="A8" s="608"/>
      <c r="B8" s="608"/>
      <c r="C8" s="608"/>
      <c r="D8" s="603"/>
      <c r="E8" s="605"/>
      <c r="F8" s="684"/>
      <c r="G8" s="684"/>
      <c r="H8" s="603"/>
      <c r="I8" s="605"/>
      <c r="J8" s="603"/>
      <c r="K8" s="605"/>
      <c r="L8" s="603"/>
      <c r="M8" s="605"/>
      <c r="N8" s="672"/>
      <c r="O8" s="594"/>
      <c r="P8" s="594"/>
      <c r="Q8" s="594"/>
      <c r="R8" s="594"/>
      <c r="S8" s="594"/>
      <c r="T8" s="594"/>
      <c r="U8" s="594"/>
      <c r="V8" s="594"/>
      <c r="W8" s="594"/>
      <c r="X8" s="594"/>
      <c r="Y8" s="594"/>
      <c r="Z8" s="594"/>
      <c r="AA8" s="594"/>
      <c r="AB8" s="594"/>
      <c r="AC8" s="594"/>
      <c r="AD8" s="594"/>
      <c r="AE8" s="594"/>
      <c r="AF8" s="594"/>
      <c r="AG8" s="594"/>
      <c r="AH8" s="594"/>
      <c r="AI8" s="594"/>
      <c r="AJ8" s="594"/>
      <c r="AK8" s="594"/>
      <c r="AL8" s="594"/>
      <c r="AM8" s="594"/>
      <c r="AN8" s="594"/>
      <c r="AO8" s="594"/>
      <c r="AP8" s="594"/>
      <c r="AQ8" s="594"/>
      <c r="AR8" s="594"/>
      <c r="AS8" s="603"/>
      <c r="AT8" s="604"/>
      <c r="AU8" s="605"/>
      <c r="AV8" s="594"/>
      <c r="AW8" s="594"/>
      <c r="AX8" s="594"/>
      <c r="AZ8" s="594"/>
      <c r="BA8" s="608"/>
      <c r="BB8" s="608"/>
      <c r="BC8" s="608"/>
      <c r="BD8" s="608"/>
      <c r="BE8" s="611"/>
      <c r="BF8" s="608"/>
      <c r="BG8" s="608"/>
      <c r="BH8" s="608"/>
      <c r="BI8" s="608"/>
      <c r="BJ8" s="608"/>
      <c r="BK8" s="608"/>
      <c r="BL8" s="608"/>
      <c r="BM8" s="611"/>
      <c r="BN8" s="608"/>
      <c r="BO8" s="608"/>
      <c r="BP8" s="594"/>
      <c r="BQ8" s="594"/>
      <c r="BR8" s="608"/>
    </row>
    <row r="9" spans="1:70" s="23" customFormat="1" ht="23.25" customHeight="1" x14ac:dyDescent="0.2">
      <c r="A9" s="609"/>
      <c r="B9" s="609"/>
      <c r="C9" s="609"/>
      <c r="D9" s="431">
        <v>2023</v>
      </c>
      <c r="E9" s="431">
        <v>2024</v>
      </c>
      <c r="F9" s="431">
        <v>2023</v>
      </c>
      <c r="G9" s="431">
        <v>2024</v>
      </c>
      <c r="H9" s="431">
        <v>2023</v>
      </c>
      <c r="I9" s="431">
        <v>2024</v>
      </c>
      <c r="J9" s="431">
        <v>2023</v>
      </c>
      <c r="K9" s="431">
        <v>2024</v>
      </c>
      <c r="L9" s="431">
        <v>2023</v>
      </c>
      <c r="M9" s="431">
        <v>2024</v>
      </c>
      <c r="N9" s="673"/>
      <c r="O9" s="431">
        <v>2023</v>
      </c>
      <c r="P9" s="431">
        <v>2024</v>
      </c>
      <c r="Q9" s="431" t="s">
        <v>48</v>
      </c>
      <c r="R9" s="431">
        <v>2023</v>
      </c>
      <c r="S9" s="431">
        <v>2024</v>
      </c>
      <c r="T9" s="431" t="s">
        <v>48</v>
      </c>
      <c r="U9" s="431">
        <v>2023</v>
      </c>
      <c r="V9" s="431">
        <v>2024</v>
      </c>
      <c r="W9" s="431" t="s">
        <v>48</v>
      </c>
      <c r="X9" s="431">
        <v>2023</v>
      </c>
      <c r="Y9" s="431">
        <v>2024</v>
      </c>
      <c r="Z9" s="431" t="s">
        <v>48</v>
      </c>
      <c r="AA9" s="431">
        <v>2023</v>
      </c>
      <c r="AB9" s="431">
        <v>2024</v>
      </c>
      <c r="AC9" s="431" t="s">
        <v>48</v>
      </c>
      <c r="AD9" s="431">
        <v>2023</v>
      </c>
      <c r="AE9" s="431">
        <v>2024</v>
      </c>
      <c r="AF9" s="431" t="s">
        <v>48</v>
      </c>
      <c r="AG9" s="431">
        <v>2023</v>
      </c>
      <c r="AH9" s="431">
        <v>2024</v>
      </c>
      <c r="AI9" s="431" t="s">
        <v>48</v>
      </c>
      <c r="AJ9" s="431">
        <v>2023</v>
      </c>
      <c r="AK9" s="431">
        <v>2024</v>
      </c>
      <c r="AL9" s="431" t="s">
        <v>48</v>
      </c>
      <c r="AM9" s="431">
        <v>2023</v>
      </c>
      <c r="AN9" s="431">
        <v>2024</v>
      </c>
      <c r="AO9" s="431" t="s">
        <v>48</v>
      </c>
      <c r="AP9" s="431">
        <v>2023</v>
      </c>
      <c r="AQ9" s="431">
        <v>2024</v>
      </c>
      <c r="AR9" s="431" t="s">
        <v>48</v>
      </c>
      <c r="AS9" s="431">
        <v>2023</v>
      </c>
      <c r="AT9" s="431">
        <v>2024</v>
      </c>
      <c r="AU9" s="431" t="s">
        <v>48</v>
      </c>
      <c r="AV9" s="431">
        <v>2023</v>
      </c>
      <c r="AW9" s="431">
        <v>2024</v>
      </c>
      <c r="AX9" s="431" t="s">
        <v>48</v>
      </c>
      <c r="AZ9" s="431"/>
      <c r="BA9" s="609"/>
      <c r="BB9" s="609"/>
      <c r="BC9" s="609"/>
      <c r="BD9" s="609"/>
      <c r="BE9" s="612"/>
      <c r="BF9" s="609"/>
      <c r="BG9" s="609"/>
      <c r="BH9" s="609"/>
      <c r="BI9" s="609"/>
      <c r="BJ9" s="609"/>
      <c r="BK9" s="609"/>
      <c r="BL9" s="609"/>
      <c r="BM9" s="612"/>
      <c r="BN9" s="609"/>
      <c r="BO9" s="609"/>
      <c r="BP9" s="594"/>
      <c r="BQ9" s="594"/>
      <c r="BR9" s="609"/>
    </row>
    <row r="10" spans="1:70" s="27" customFormat="1" ht="13.5" customHeight="1" x14ac:dyDescent="0.2">
      <c r="A10" s="440"/>
      <c r="B10" s="440"/>
      <c r="C10" s="440">
        <v>1</v>
      </c>
      <c r="D10" s="440">
        <v>2</v>
      </c>
      <c r="E10" s="440">
        <v>3</v>
      </c>
      <c r="F10" s="440">
        <v>4</v>
      </c>
      <c r="G10" s="440">
        <v>5</v>
      </c>
      <c r="H10" s="440">
        <v>6</v>
      </c>
      <c r="I10" s="440">
        <v>7</v>
      </c>
      <c r="J10" s="440">
        <v>8</v>
      </c>
      <c r="K10" s="440">
        <v>9</v>
      </c>
      <c r="L10" s="440">
        <v>10</v>
      </c>
      <c r="M10" s="440">
        <v>11</v>
      </c>
      <c r="N10" s="440">
        <v>12</v>
      </c>
      <c r="O10" s="440">
        <v>13</v>
      </c>
      <c r="P10" s="440">
        <v>14</v>
      </c>
      <c r="Q10" s="440">
        <v>15</v>
      </c>
      <c r="R10" s="440">
        <v>16</v>
      </c>
      <c r="S10" s="440">
        <v>17</v>
      </c>
      <c r="T10" s="440">
        <v>18</v>
      </c>
      <c r="U10" s="440">
        <v>19</v>
      </c>
      <c r="V10" s="440">
        <v>20</v>
      </c>
      <c r="W10" s="440">
        <v>21</v>
      </c>
      <c r="X10" s="440">
        <v>22</v>
      </c>
      <c r="Y10" s="440">
        <v>23</v>
      </c>
      <c r="Z10" s="440">
        <v>24</v>
      </c>
      <c r="AA10" s="440">
        <v>25</v>
      </c>
      <c r="AB10" s="440">
        <v>26</v>
      </c>
      <c r="AC10" s="440">
        <v>27</v>
      </c>
      <c r="AD10" s="440">
        <v>28</v>
      </c>
      <c r="AE10" s="440">
        <v>29</v>
      </c>
      <c r="AF10" s="440">
        <v>30</v>
      </c>
      <c r="AG10" s="440">
        <v>31</v>
      </c>
      <c r="AH10" s="440">
        <v>32</v>
      </c>
      <c r="AI10" s="440">
        <v>33</v>
      </c>
      <c r="AJ10" s="440">
        <v>34</v>
      </c>
      <c r="AK10" s="440">
        <v>35</v>
      </c>
      <c r="AL10" s="440">
        <v>36</v>
      </c>
      <c r="AM10" s="440">
        <v>37</v>
      </c>
      <c r="AN10" s="440">
        <v>38</v>
      </c>
      <c r="AO10" s="440">
        <v>39</v>
      </c>
      <c r="AP10" s="440">
        <v>40</v>
      </c>
      <c r="AQ10" s="440">
        <v>41</v>
      </c>
      <c r="AR10" s="440">
        <v>42</v>
      </c>
      <c r="AS10" s="440">
        <v>43</v>
      </c>
      <c r="AT10" s="440">
        <v>44</v>
      </c>
      <c r="AU10" s="440">
        <v>45</v>
      </c>
      <c r="AV10" s="440">
        <v>46</v>
      </c>
      <c r="AW10" s="440">
        <v>47</v>
      </c>
      <c r="AX10" s="440">
        <v>48</v>
      </c>
      <c r="AZ10" s="440"/>
      <c r="BA10" s="440"/>
      <c r="BB10" s="440">
        <v>1</v>
      </c>
      <c r="BC10" s="440">
        <v>2</v>
      </c>
      <c r="BD10" s="440">
        <v>3</v>
      </c>
      <c r="BE10" s="440">
        <v>4</v>
      </c>
      <c r="BF10" s="440">
        <v>5</v>
      </c>
      <c r="BG10" s="440">
        <v>6</v>
      </c>
      <c r="BH10" s="440">
        <v>7</v>
      </c>
      <c r="BI10" s="440">
        <v>8</v>
      </c>
      <c r="BJ10" s="440">
        <v>9</v>
      </c>
      <c r="BK10" s="440">
        <v>10</v>
      </c>
      <c r="BL10" s="440">
        <v>11</v>
      </c>
      <c r="BM10" s="440">
        <v>12</v>
      </c>
      <c r="BN10" s="440">
        <v>13</v>
      </c>
      <c r="BO10" s="440">
        <v>14</v>
      </c>
      <c r="BP10" s="440">
        <v>15</v>
      </c>
      <c r="BQ10" s="440">
        <v>16</v>
      </c>
      <c r="BR10" s="440">
        <v>17</v>
      </c>
    </row>
    <row r="11" spans="1:70" s="22" customFormat="1" ht="39" customHeight="1" x14ac:dyDescent="0.2">
      <c r="A11" s="437">
        <v>1</v>
      </c>
      <c r="B11" s="61" t="s">
        <v>75</v>
      </c>
      <c r="C11" s="536" t="s">
        <v>21</v>
      </c>
      <c r="D11" s="28">
        <v>2</v>
      </c>
      <c r="E11" s="28">
        <v>2</v>
      </c>
      <c r="F11" s="28">
        <v>1508</v>
      </c>
      <c r="G11" s="28">
        <v>1508</v>
      </c>
      <c r="H11" s="28">
        <v>188</v>
      </c>
      <c r="I11" s="28">
        <v>185</v>
      </c>
      <c r="J11" s="28">
        <v>92</v>
      </c>
      <c r="K11" s="28">
        <v>97</v>
      </c>
      <c r="L11" s="28">
        <v>11</v>
      </c>
      <c r="M11" s="28">
        <v>26</v>
      </c>
      <c r="N11" s="62">
        <v>1</v>
      </c>
      <c r="O11" s="284">
        <f>R11+AD11</f>
        <v>637</v>
      </c>
      <c r="P11" s="284">
        <f>S11+AE11</f>
        <v>833</v>
      </c>
      <c r="Q11" s="62">
        <f>P11-O11</f>
        <v>196</v>
      </c>
      <c r="R11" s="62">
        <f>U11+X11+AA11</f>
        <v>607</v>
      </c>
      <c r="S11" s="62">
        <f>V11+Y11+AB11</f>
        <v>809</v>
      </c>
      <c r="T11" s="62">
        <f>S11-R11</f>
        <v>202</v>
      </c>
      <c r="U11" s="62">
        <v>224</v>
      </c>
      <c r="V11" s="62">
        <v>435</v>
      </c>
      <c r="W11" s="62">
        <f>V11-U11</f>
        <v>211</v>
      </c>
      <c r="X11" s="62">
        <v>383</v>
      </c>
      <c r="Y11" s="62">
        <v>317</v>
      </c>
      <c r="Z11" s="62">
        <f>Y11-X11</f>
        <v>-66</v>
      </c>
      <c r="AA11" s="62"/>
      <c r="AB11" s="62">
        <v>57</v>
      </c>
      <c r="AC11" s="62">
        <f>AB11-AA11</f>
        <v>57</v>
      </c>
      <c r="AD11" s="62">
        <v>30</v>
      </c>
      <c r="AE11" s="62">
        <v>24</v>
      </c>
      <c r="AF11" s="62">
        <f>AE11-AD11</f>
        <v>-6</v>
      </c>
      <c r="AG11" s="62">
        <v>374</v>
      </c>
      <c r="AH11" s="62">
        <v>311</v>
      </c>
      <c r="AI11" s="62">
        <f>AH11-AG11</f>
        <v>-63</v>
      </c>
      <c r="AJ11" s="63">
        <v>178.5</v>
      </c>
      <c r="AK11" s="63">
        <v>341.3</v>
      </c>
      <c r="AL11" s="63">
        <f>AK11-AJ11</f>
        <v>162.80000000000001</v>
      </c>
      <c r="AM11" s="63">
        <v>49</v>
      </c>
      <c r="AN11" s="63">
        <v>32.5</v>
      </c>
      <c r="AO11" s="63">
        <f>AN11-AM11</f>
        <v>-16.5</v>
      </c>
      <c r="AP11" s="62">
        <v>3</v>
      </c>
      <c r="AQ11" s="62">
        <v>66</v>
      </c>
      <c r="AR11" s="62">
        <f>AQ11-AP11</f>
        <v>63</v>
      </c>
      <c r="AS11" s="62">
        <v>3</v>
      </c>
      <c r="AT11" s="62">
        <v>36</v>
      </c>
      <c r="AU11" s="62">
        <f>AT11-AS11</f>
        <v>33</v>
      </c>
      <c r="AV11" s="62">
        <v>197</v>
      </c>
      <c r="AW11" s="62">
        <v>12</v>
      </c>
      <c r="AX11" s="62">
        <f>AW11-AV11</f>
        <v>-185</v>
      </c>
      <c r="AZ11" s="437">
        <v>1</v>
      </c>
      <c r="BA11" s="61" t="s">
        <v>75</v>
      </c>
      <c r="BB11" s="403" t="s">
        <v>21</v>
      </c>
      <c r="BC11" s="379">
        <v>212667.9</v>
      </c>
      <c r="BD11" s="379">
        <v>11923.499999999998</v>
      </c>
      <c r="BE11" s="534">
        <f>BF11+BG11+BH11+BK11</f>
        <v>516964.4</v>
      </c>
      <c r="BF11" s="352">
        <v>282628.90000000002</v>
      </c>
      <c r="BG11" s="352"/>
      <c r="BH11" s="352">
        <v>232504.1</v>
      </c>
      <c r="BI11" s="352"/>
      <c r="BJ11" s="352">
        <v>3018.1</v>
      </c>
      <c r="BK11" s="352">
        <v>1831.4</v>
      </c>
      <c r="BL11" s="537">
        <f>ROUND((BF11+BG11)/BE11*100,1)</f>
        <v>54.7</v>
      </c>
      <c r="BM11" s="380">
        <v>539846.9</v>
      </c>
      <c r="BN11" s="352">
        <v>273089.40000000002</v>
      </c>
      <c r="BO11" s="352">
        <v>7127.9</v>
      </c>
      <c r="BP11" s="352">
        <v>21861.5</v>
      </c>
      <c r="BQ11" s="352"/>
      <c r="BR11" s="352">
        <v>49.2</v>
      </c>
    </row>
    <row r="12" spans="1:70" s="20" customFormat="1" ht="18.75" customHeight="1" x14ac:dyDescent="0.2">
      <c r="A12" s="59"/>
      <c r="B12" s="59" t="s">
        <v>261</v>
      </c>
      <c r="C12" s="106" t="s">
        <v>22</v>
      </c>
      <c r="D12" s="280">
        <f>D11</f>
        <v>2</v>
      </c>
      <c r="E12" s="280">
        <f t="shared" ref="E12:S12" si="0">E11</f>
        <v>2</v>
      </c>
      <c r="F12" s="280">
        <f t="shared" si="0"/>
        <v>1508</v>
      </c>
      <c r="G12" s="280">
        <f t="shared" si="0"/>
        <v>1508</v>
      </c>
      <c r="H12" s="280">
        <f t="shared" si="0"/>
        <v>188</v>
      </c>
      <c r="I12" s="280">
        <f t="shared" si="0"/>
        <v>185</v>
      </c>
      <c r="J12" s="280">
        <f t="shared" si="0"/>
        <v>92</v>
      </c>
      <c r="K12" s="280">
        <f t="shared" si="0"/>
        <v>97</v>
      </c>
      <c r="L12" s="280">
        <f t="shared" si="0"/>
        <v>11</v>
      </c>
      <c r="M12" s="280">
        <f t="shared" si="0"/>
        <v>26</v>
      </c>
      <c r="N12" s="280">
        <f t="shared" si="0"/>
        <v>1</v>
      </c>
      <c r="O12" s="280">
        <f t="shared" ref="O12" si="1">O11</f>
        <v>637</v>
      </c>
      <c r="P12" s="280">
        <f t="shared" ref="P12" si="2">P11</f>
        <v>833</v>
      </c>
      <c r="Q12" s="284">
        <f>P12-O12</f>
        <v>196</v>
      </c>
      <c r="R12" s="280">
        <f t="shared" si="0"/>
        <v>607</v>
      </c>
      <c r="S12" s="280">
        <f t="shared" si="0"/>
        <v>809</v>
      </c>
      <c r="T12" s="284">
        <f>S12-R12</f>
        <v>202</v>
      </c>
      <c r="U12" s="280">
        <f t="shared" ref="U12" si="3">U11</f>
        <v>224</v>
      </c>
      <c r="V12" s="280">
        <f t="shared" ref="V12" si="4">V11</f>
        <v>435</v>
      </c>
      <c r="W12" s="284">
        <f>V12-U12</f>
        <v>211</v>
      </c>
      <c r="X12" s="280">
        <f t="shared" ref="X12" si="5">X11</f>
        <v>383</v>
      </c>
      <c r="Y12" s="280">
        <f t="shared" ref="Y12" si="6">Y11</f>
        <v>317</v>
      </c>
      <c r="Z12" s="284">
        <f>Y12-X12</f>
        <v>-66</v>
      </c>
      <c r="AA12" s="280">
        <f t="shared" ref="AA12" si="7">AA11</f>
        <v>0</v>
      </c>
      <c r="AB12" s="280">
        <f t="shared" ref="AB12" si="8">AB11</f>
        <v>57</v>
      </c>
      <c r="AC12" s="284">
        <f>AB12-AA12</f>
        <v>57</v>
      </c>
      <c r="AD12" s="280">
        <f t="shared" ref="AD12:AE12" si="9">AD11</f>
        <v>30</v>
      </c>
      <c r="AE12" s="280">
        <f t="shared" si="9"/>
        <v>24</v>
      </c>
      <c r="AF12" s="284">
        <f>AE12-AD12</f>
        <v>-6</v>
      </c>
      <c r="AG12" s="280">
        <f t="shared" ref="AG12" si="10">AG11</f>
        <v>374</v>
      </c>
      <c r="AH12" s="280">
        <f t="shared" ref="AH12" si="11">AH11</f>
        <v>311</v>
      </c>
      <c r="AI12" s="284">
        <f>AH12-AG12</f>
        <v>-63</v>
      </c>
      <c r="AJ12" s="457">
        <f t="shared" ref="AJ12:AK12" si="12">AJ11</f>
        <v>178.5</v>
      </c>
      <c r="AK12" s="457">
        <f t="shared" si="12"/>
        <v>341.3</v>
      </c>
      <c r="AL12" s="538">
        <f>AK12-AJ12</f>
        <v>162.80000000000001</v>
      </c>
      <c r="AM12" s="457">
        <f t="shared" ref="AM12" si="13">AM11</f>
        <v>49</v>
      </c>
      <c r="AN12" s="457">
        <f t="shared" ref="AN12" si="14">AN11</f>
        <v>32.5</v>
      </c>
      <c r="AO12" s="538">
        <f>AN12-AM12</f>
        <v>-16.5</v>
      </c>
      <c r="AP12" s="280">
        <f t="shared" ref="AP12" si="15">AP11</f>
        <v>3</v>
      </c>
      <c r="AQ12" s="280">
        <f t="shared" ref="AQ12" si="16">AQ11</f>
        <v>66</v>
      </c>
      <c r="AR12" s="284">
        <f>AQ12-AP12</f>
        <v>63</v>
      </c>
      <c r="AS12" s="280">
        <f t="shared" ref="AS12:AT12" si="17">AS11</f>
        <v>3</v>
      </c>
      <c r="AT12" s="280">
        <f t="shared" si="17"/>
        <v>36</v>
      </c>
      <c r="AU12" s="284">
        <f>AT12-AS12</f>
        <v>33</v>
      </c>
      <c r="AV12" s="280">
        <f t="shared" ref="AV12" si="18">AV11</f>
        <v>197</v>
      </c>
      <c r="AW12" s="280">
        <f t="shared" ref="AW12" si="19">AW11</f>
        <v>12</v>
      </c>
      <c r="AX12" s="284">
        <f>AW12-AV12</f>
        <v>-185</v>
      </c>
      <c r="AZ12" s="59"/>
      <c r="BA12" s="59" t="s">
        <v>261</v>
      </c>
      <c r="BB12" s="517" t="s">
        <v>22</v>
      </c>
      <c r="BC12" s="383">
        <f>BC11</f>
        <v>212667.9</v>
      </c>
      <c r="BD12" s="383">
        <f>BD11</f>
        <v>11923.499999999998</v>
      </c>
      <c r="BE12" s="383">
        <f>BE11</f>
        <v>516964.4</v>
      </c>
      <c r="BF12" s="383">
        <f t="shared" ref="BF12:BK12" si="20">BF11</f>
        <v>282628.90000000002</v>
      </c>
      <c r="BG12" s="383">
        <f t="shared" si="20"/>
        <v>0</v>
      </c>
      <c r="BH12" s="383">
        <f t="shared" si="20"/>
        <v>232504.1</v>
      </c>
      <c r="BI12" s="383">
        <f t="shared" si="20"/>
        <v>0</v>
      </c>
      <c r="BJ12" s="383">
        <f t="shared" si="20"/>
        <v>3018.1</v>
      </c>
      <c r="BK12" s="383">
        <f t="shared" si="20"/>
        <v>1831.4</v>
      </c>
      <c r="BL12" s="534">
        <f>ROUND((BF12+BG12)/BE12*100,1)</f>
        <v>54.7</v>
      </c>
      <c r="BM12" s="383">
        <f t="shared" ref="BM12:BR12" si="21">BM11</f>
        <v>539846.9</v>
      </c>
      <c r="BN12" s="383">
        <f t="shared" si="21"/>
        <v>273089.40000000002</v>
      </c>
      <c r="BO12" s="383">
        <f t="shared" si="21"/>
        <v>7127.9</v>
      </c>
      <c r="BP12" s="383">
        <f t="shared" si="21"/>
        <v>21861.5</v>
      </c>
      <c r="BQ12" s="383">
        <f t="shared" si="21"/>
        <v>0</v>
      </c>
      <c r="BR12" s="383">
        <f t="shared" si="21"/>
        <v>49.2</v>
      </c>
    </row>
    <row r="13" spans="1:70" x14ac:dyDescent="0.2">
      <c r="BB13" s="38"/>
      <c r="BC13" s="38"/>
      <c r="BD13" s="38"/>
    </row>
    <row r="14" spans="1:70" x14ac:dyDescent="0.2">
      <c r="BB14" s="38"/>
      <c r="BC14" s="38"/>
      <c r="BD14" s="38"/>
    </row>
    <row r="15" spans="1:70" x14ac:dyDescent="0.2">
      <c r="BB15" s="38"/>
      <c r="BC15" s="38"/>
      <c r="BD15" s="38"/>
    </row>
    <row r="16" spans="1:70" x14ac:dyDescent="0.2">
      <c r="BB16" s="38"/>
      <c r="BC16" s="38"/>
      <c r="BD16" s="38"/>
    </row>
    <row r="17" spans="1:1" x14ac:dyDescent="0.2">
      <c r="A17" s="98"/>
    </row>
  </sheetData>
  <sheetProtection formatCells="0" formatColumns="0" formatRows="0" insertColumns="0" insertRows="0" deleteColumns="0" deleteRows="0"/>
  <mergeCells count="48">
    <mergeCell ref="R3:AF3"/>
    <mergeCell ref="AD4:AF8"/>
    <mergeCell ref="N3:N9"/>
    <mergeCell ref="A3:A9"/>
    <mergeCell ref="B3:B9"/>
    <mergeCell ref="D3:E8"/>
    <mergeCell ref="C3:C9"/>
    <mergeCell ref="F3:G8"/>
    <mergeCell ref="H3:M4"/>
    <mergeCell ref="H5:I8"/>
    <mergeCell ref="J5:M5"/>
    <mergeCell ref="J6:K8"/>
    <mergeCell ref="L6:M8"/>
    <mergeCell ref="O3:Q8"/>
    <mergeCell ref="U4:AC4"/>
    <mergeCell ref="R4:T8"/>
    <mergeCell ref="BR4:BR9"/>
    <mergeCell ref="BH4:BH9"/>
    <mergeCell ref="BM3:BM9"/>
    <mergeCell ref="BN4:BN9"/>
    <mergeCell ref="BO4:BO9"/>
    <mergeCell ref="BN3:BR3"/>
    <mergeCell ref="BQ4:BQ9"/>
    <mergeCell ref="BP4:BP9"/>
    <mergeCell ref="BF3:BL3"/>
    <mergeCell ref="BL4:BL9"/>
    <mergeCell ref="BI4:BJ4"/>
    <mergeCell ref="BI5:BI9"/>
    <mergeCell ref="BJ5:BJ9"/>
    <mergeCell ref="BG4:BG9"/>
    <mergeCell ref="BF4:BF9"/>
    <mergeCell ref="BK4:BK9"/>
    <mergeCell ref="BE3:BE9"/>
    <mergeCell ref="BB3:BB9"/>
    <mergeCell ref="BC3:BC9"/>
    <mergeCell ref="BD3:BD9"/>
    <mergeCell ref="U5:W8"/>
    <mergeCell ref="X5:Z8"/>
    <mergeCell ref="AA5:AC8"/>
    <mergeCell ref="AG3:AI8"/>
    <mergeCell ref="BA3:BA9"/>
    <mergeCell ref="AZ3:AZ8"/>
    <mergeCell ref="AV3:AX8"/>
    <mergeCell ref="AJ3:AO4"/>
    <mergeCell ref="AJ5:AL8"/>
    <mergeCell ref="AM5:AO8"/>
    <mergeCell ref="AS3:AU8"/>
    <mergeCell ref="AP3:AR8"/>
  </mergeCells>
  <pageMargins left="0.15748031496062992" right="0.19685039370078741" top="0.31496062992125984" bottom="0.98425196850393704" header="0.31496062992125984" footer="0.51181102362204722"/>
  <pageSetup paperSize="9" scale="85" orientation="landscape" r:id="rId1"/>
  <headerFooter alignWithMargins="0"/>
  <colBreaks count="2" manualBreakCount="2">
    <brk id="32" max="18" man="1"/>
    <brk id="5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EK47"/>
  <sheetViews>
    <sheetView zoomScale="80" zoomScaleNormal="80" workbookViewId="0">
      <pane xSplit="3" ySplit="9" topLeftCell="D10" activePane="bottomRight" state="frozen"/>
      <selection activeCell="I22" sqref="I22"/>
      <selection pane="topRight" activeCell="I22" sqref="I22"/>
      <selection pane="bottomLeft" activeCell="I22" sqref="I22"/>
      <selection pane="bottomRight" activeCell="EA25" sqref="EA25"/>
    </sheetView>
  </sheetViews>
  <sheetFormatPr defaultRowHeight="12.75" x14ac:dyDescent="0.2"/>
  <cols>
    <col min="1" max="1" width="3.28515625" style="38" customWidth="1"/>
    <col min="2" max="2" width="20.140625" style="38" customWidth="1"/>
    <col min="3" max="3" width="2.5703125" style="38" customWidth="1"/>
    <col min="4" max="4" width="5.140625" style="38" customWidth="1"/>
    <col min="5" max="5" width="5.140625" style="22" customWidth="1"/>
    <col min="6" max="6" width="3.28515625" style="60" customWidth="1"/>
    <col min="7" max="7" width="5.140625" style="38" customWidth="1"/>
    <col min="8" max="8" width="5.140625" style="22" customWidth="1"/>
    <col min="9" max="9" width="3.28515625" style="60" customWidth="1"/>
    <col min="10" max="10" width="5.140625" style="38" customWidth="1"/>
    <col min="11" max="11" width="5.140625" style="22" customWidth="1"/>
    <col min="12" max="12" width="3.28515625" style="60" customWidth="1"/>
    <col min="13" max="13" width="5.140625" style="38" customWidth="1"/>
    <col min="14" max="14" width="5.140625" style="22" customWidth="1"/>
    <col min="15" max="15" width="3.7109375" style="60" customWidth="1"/>
    <col min="16" max="16" width="8" style="60" customWidth="1"/>
    <col min="17" max="17" width="7.7109375" style="60" customWidth="1"/>
    <col min="18" max="19" width="5.140625" style="60" customWidth="1"/>
    <col min="20" max="20" width="4" style="60" customWidth="1"/>
    <col min="21" max="21" width="8" style="38" customWidth="1"/>
    <col min="22" max="22" width="8" style="22" customWidth="1"/>
    <col min="23" max="23" width="6.7109375" style="22" customWidth="1"/>
    <col min="24" max="24" width="8" style="22" customWidth="1"/>
    <col min="25" max="25" width="7.85546875" style="22" customWidth="1"/>
    <col min="26" max="26" width="6.5703125" style="38" customWidth="1"/>
    <col min="27" max="27" width="5.140625" style="39" customWidth="1"/>
    <col min="28" max="28" width="3.140625" style="38" customWidth="1"/>
    <col min="29" max="29" width="19.5703125" style="38" customWidth="1"/>
    <col min="30" max="30" width="3.140625" style="38" customWidth="1"/>
    <col min="31" max="31" width="7.5703125" style="38" customWidth="1"/>
    <col min="32" max="32" width="7.5703125" style="22" customWidth="1"/>
    <col min="33" max="33" width="8" style="38" customWidth="1"/>
    <col min="34" max="34" width="8" style="22" customWidth="1"/>
    <col min="35" max="35" width="8" style="38" customWidth="1"/>
    <col min="36" max="36" width="6.28515625" style="38" customWidth="1"/>
    <col min="37" max="37" width="6.28515625" style="22" customWidth="1"/>
    <col min="38" max="38" width="5.140625" style="60" customWidth="1"/>
    <col min="39" max="39" width="5.5703125" style="38" customWidth="1"/>
    <col min="40" max="40" width="5.85546875" style="38" customWidth="1"/>
    <col min="41" max="41" width="6.28515625" style="38" customWidth="1"/>
    <col min="42" max="42" width="5.42578125" style="22" customWidth="1"/>
    <col min="43" max="43" width="5.28515625" style="22" customWidth="1"/>
    <col min="44" max="44" width="6.28515625" style="22" customWidth="1"/>
    <col min="45" max="45" width="5.42578125" style="60" customWidth="1"/>
    <col min="46" max="46" width="5.42578125" style="38" customWidth="1"/>
    <col min="47" max="47" width="5.5703125" style="38" customWidth="1"/>
    <col min="48" max="48" width="6.28515625" style="38" customWidth="1"/>
    <col min="49" max="49" width="5.42578125" style="22" customWidth="1"/>
    <col min="50" max="50" width="5.28515625" style="22" customWidth="1"/>
    <col min="51" max="51" width="6.28515625" style="22" customWidth="1"/>
    <col min="52" max="52" width="5.85546875" style="60" customWidth="1"/>
    <col min="53" max="53" width="3.5703125" style="60" customWidth="1"/>
    <col min="54" max="54" width="3" style="22" customWidth="1"/>
    <col min="55" max="55" width="17.85546875" style="22" customWidth="1"/>
    <col min="56" max="56" width="3.140625" style="22" customWidth="1"/>
    <col min="57" max="57" width="6.140625" style="20" customWidth="1"/>
    <col min="58" max="58" width="4.85546875" style="22" customWidth="1"/>
    <col min="59" max="59" width="5.140625" style="22" customWidth="1"/>
    <col min="60" max="60" width="4.85546875" style="22" customWidth="1"/>
    <col min="61" max="61" width="5.7109375" style="20" customWidth="1"/>
    <col min="62" max="62" width="4.7109375" style="20" customWidth="1"/>
    <col min="63" max="63" width="5.7109375" style="22" customWidth="1"/>
    <col min="64" max="64" width="4.85546875" style="22" customWidth="1"/>
    <col min="65" max="65" width="6" style="20" customWidth="1"/>
    <col min="66" max="66" width="4.85546875" style="22" customWidth="1"/>
    <col min="67" max="67" width="5.140625" style="22" customWidth="1"/>
    <col min="68" max="68" width="5" style="22" customWidth="1"/>
    <col min="69" max="69" width="5.85546875" style="20" customWidth="1"/>
    <col min="70" max="70" width="4.42578125" style="22" customWidth="1"/>
    <col min="71" max="72" width="5.140625" style="22" customWidth="1"/>
    <col min="73" max="73" width="5.85546875" style="20" customWidth="1"/>
    <col min="74" max="74" width="4.7109375" style="22" customWidth="1"/>
    <col min="75" max="75" width="4.85546875" style="22" customWidth="1"/>
    <col min="76" max="76" width="5" style="22" customWidth="1"/>
    <col min="77" max="77" width="5.28515625" style="20" customWidth="1"/>
    <col min="78" max="78" width="5" style="20" customWidth="1"/>
    <col min="79" max="80" width="5" style="22" customWidth="1"/>
    <col min="81" max="81" width="5.7109375" style="20" customWidth="1"/>
    <col min="82" max="82" width="4.85546875" style="20" customWidth="1"/>
    <col min="83" max="83" width="5.28515625" style="22" customWidth="1"/>
    <col min="84" max="84" width="5.42578125" style="22" customWidth="1"/>
    <col min="85" max="85" width="5.7109375" style="20" customWidth="1"/>
    <col min="86" max="86" width="4.5703125" style="20" customWidth="1"/>
    <col min="87" max="87" width="4.85546875" style="22" customWidth="1"/>
    <col min="88" max="88" width="5.85546875" style="22" customWidth="1"/>
    <col min="89" max="90" width="5.7109375" style="20" customWidth="1"/>
    <col min="91" max="91" width="5.140625" style="22" customWidth="1"/>
    <col min="92" max="92" width="6" style="22" customWidth="1"/>
    <col min="93" max="93" width="6.28515625" style="20" customWidth="1"/>
    <col min="94" max="95" width="5.42578125" style="22" customWidth="1"/>
    <col min="96" max="96" width="6.28515625" style="22" customWidth="1"/>
    <col min="97" max="97" width="2.28515625" style="38" customWidth="1"/>
    <col min="98" max="98" width="3.140625" style="38" customWidth="1"/>
    <col min="99" max="99" width="18.28515625" style="38" customWidth="1"/>
    <col min="100" max="100" width="3.85546875" style="38" customWidth="1"/>
    <col min="101" max="101" width="5.85546875" style="8" customWidth="1"/>
    <col min="102" max="102" width="5.85546875" style="118" customWidth="1"/>
    <col min="103" max="103" width="4" style="8" customWidth="1"/>
    <col min="104" max="105" width="4.85546875" style="20" customWidth="1"/>
    <col min="106" max="106" width="4.5703125" style="96" customWidth="1"/>
    <col min="107" max="108" width="6" style="20" customWidth="1"/>
    <col min="109" max="109" width="5.28515625" style="96" customWidth="1"/>
    <col min="110" max="110" width="5.5703125" style="20" customWidth="1"/>
    <col min="111" max="111" width="4.85546875" style="20" customWidth="1"/>
    <col min="112" max="112" width="4.42578125" style="96" customWidth="1"/>
    <col min="113" max="114" width="4.85546875" style="96" customWidth="1"/>
    <col min="115" max="115" width="4.42578125" style="96" customWidth="1"/>
    <col min="116" max="116" width="7.85546875" style="22" customWidth="1"/>
    <col min="117" max="118" width="7.7109375" style="22" customWidth="1"/>
    <col min="119" max="119" width="4.42578125" style="317" customWidth="1"/>
    <col min="120" max="120" width="3.140625" style="38" customWidth="1"/>
    <col min="121" max="121" width="3" style="8" customWidth="1"/>
    <col min="122" max="122" width="18.7109375" style="8" customWidth="1"/>
    <col min="123" max="123" width="3" style="8" customWidth="1"/>
    <col min="124" max="124" width="9.140625" style="118" customWidth="1"/>
    <col min="125" max="125" width="7.85546875" style="118" customWidth="1"/>
    <col min="126" max="126" width="9" style="118" customWidth="1"/>
    <col min="127" max="127" width="9.140625" style="118" customWidth="1"/>
    <col min="128" max="128" width="12.5703125" style="118" customWidth="1"/>
    <col min="129" max="129" width="6.42578125" style="118" customWidth="1"/>
    <col min="130" max="130" width="6" style="118" customWidth="1"/>
    <col min="131" max="131" width="8.140625" style="118" customWidth="1"/>
    <col min="132" max="132" width="9.5703125" style="15" customWidth="1"/>
    <col min="133" max="133" width="9.5703125" style="118" customWidth="1"/>
    <col min="134" max="134" width="8.140625" style="118" customWidth="1"/>
    <col min="135" max="135" width="8.28515625" style="118" customWidth="1"/>
    <col min="136" max="136" width="8.42578125" style="118" customWidth="1"/>
    <col min="137" max="137" width="8.5703125" style="118" customWidth="1"/>
    <col min="138" max="138" width="6.7109375" style="118" customWidth="1"/>
    <col min="139" max="139" width="7.42578125" style="118" customWidth="1"/>
    <col min="140" max="140" width="7.140625" style="22" customWidth="1"/>
    <col min="141" max="141" width="2" style="38" customWidth="1"/>
    <col min="142" max="16384" width="9.140625" style="38"/>
  </cols>
  <sheetData>
    <row r="1" spans="1:141" s="20" customFormat="1" ht="12.75" customHeight="1" x14ac:dyDescent="0.2">
      <c r="A1" s="20" t="s">
        <v>231</v>
      </c>
      <c r="AA1" s="21"/>
      <c r="AB1" s="20" t="s">
        <v>249</v>
      </c>
      <c r="BA1" s="60"/>
      <c r="BB1" s="20" t="s">
        <v>276</v>
      </c>
      <c r="CT1" s="20" t="s">
        <v>264</v>
      </c>
      <c r="CW1" s="118"/>
      <c r="CX1" s="118"/>
      <c r="CY1" s="118"/>
      <c r="DO1" s="317"/>
      <c r="DQ1" s="20" t="s">
        <v>549</v>
      </c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5"/>
      <c r="EC1" s="118"/>
      <c r="ED1" s="118"/>
      <c r="EE1" s="118"/>
      <c r="EF1" s="118"/>
      <c r="EG1" s="118"/>
      <c r="EH1" s="118"/>
      <c r="EI1" s="118"/>
    </row>
    <row r="2" spans="1:141" s="22" customFormat="1" ht="11.25" customHeight="1" x14ac:dyDescent="0.2">
      <c r="F2" s="60"/>
      <c r="I2" s="60"/>
      <c r="L2" s="60"/>
      <c r="O2" s="60"/>
      <c r="P2" s="60"/>
      <c r="Q2" s="60"/>
      <c r="R2" s="60"/>
      <c r="S2" s="60"/>
      <c r="T2" s="60"/>
      <c r="AA2" s="24"/>
      <c r="AL2" s="60"/>
      <c r="AS2" s="60"/>
      <c r="AZ2" s="60"/>
      <c r="BA2" s="60"/>
      <c r="BE2" s="20"/>
      <c r="BI2" s="20"/>
      <c r="BJ2" s="20"/>
      <c r="BM2" s="20"/>
      <c r="BQ2" s="20"/>
      <c r="BU2" s="20"/>
      <c r="BY2" s="20"/>
      <c r="BZ2" s="20"/>
      <c r="CC2" s="20"/>
      <c r="CD2" s="20"/>
      <c r="CG2" s="20"/>
      <c r="CH2" s="20"/>
      <c r="CK2" s="20"/>
      <c r="CL2" s="20"/>
      <c r="CO2" s="20"/>
      <c r="CW2" s="8"/>
      <c r="CX2" s="118"/>
      <c r="CY2" s="8"/>
      <c r="CZ2" s="20"/>
      <c r="DA2" s="20"/>
      <c r="DB2" s="96"/>
      <c r="DC2" s="20"/>
      <c r="DD2" s="20"/>
      <c r="DE2" s="96"/>
      <c r="DF2" s="20"/>
      <c r="DG2" s="20"/>
      <c r="DH2" s="96"/>
      <c r="DI2" s="96"/>
      <c r="DJ2" s="96"/>
      <c r="DK2" s="96"/>
      <c r="DO2" s="317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</row>
    <row r="3" spans="1:141" s="23" customFormat="1" ht="14.25" customHeight="1" x14ac:dyDescent="0.2">
      <c r="A3" s="594" t="s">
        <v>18</v>
      </c>
      <c r="B3" s="594" t="s">
        <v>104</v>
      </c>
      <c r="C3" s="594" t="s">
        <v>20</v>
      </c>
      <c r="D3" s="594" t="s">
        <v>404</v>
      </c>
      <c r="E3" s="594"/>
      <c r="F3" s="594"/>
      <c r="G3" s="597" t="s">
        <v>248</v>
      </c>
      <c r="H3" s="598"/>
      <c r="I3" s="599"/>
      <c r="J3" s="597" t="s">
        <v>69</v>
      </c>
      <c r="K3" s="598"/>
      <c r="L3" s="598"/>
      <c r="M3" s="598"/>
      <c r="N3" s="598"/>
      <c r="O3" s="598"/>
      <c r="P3" s="598"/>
      <c r="Q3" s="598"/>
      <c r="R3" s="594" t="s">
        <v>461</v>
      </c>
      <c r="S3" s="594"/>
      <c r="T3" s="594"/>
      <c r="U3" s="594" t="s">
        <v>277</v>
      </c>
      <c r="V3" s="594"/>
      <c r="W3" s="594"/>
      <c r="X3" s="594"/>
      <c r="Y3" s="594"/>
      <c r="Z3" s="594"/>
      <c r="AA3" s="432"/>
      <c r="AB3" s="594" t="s">
        <v>18</v>
      </c>
      <c r="AC3" s="594" t="s">
        <v>104</v>
      </c>
      <c r="AD3" s="594" t="s">
        <v>20</v>
      </c>
      <c r="AE3" s="597" t="s">
        <v>480</v>
      </c>
      <c r="AF3" s="598"/>
      <c r="AG3" s="597" t="s">
        <v>266</v>
      </c>
      <c r="AH3" s="598"/>
      <c r="AI3" s="599"/>
      <c r="AJ3" s="594" t="s">
        <v>250</v>
      </c>
      <c r="AK3" s="594"/>
      <c r="AL3" s="594"/>
      <c r="AM3" s="596" t="s">
        <v>232</v>
      </c>
      <c r="AN3" s="613"/>
      <c r="AO3" s="613"/>
      <c r="AP3" s="613"/>
      <c r="AQ3" s="613"/>
      <c r="AR3" s="613"/>
      <c r="AS3" s="613"/>
      <c r="AT3" s="613"/>
      <c r="AU3" s="613"/>
      <c r="AV3" s="613"/>
      <c r="AW3" s="613"/>
      <c r="AX3" s="613"/>
      <c r="AY3" s="613"/>
      <c r="AZ3" s="595"/>
      <c r="BA3" s="60"/>
      <c r="BB3" s="594" t="s">
        <v>18</v>
      </c>
      <c r="BC3" s="594" t="s">
        <v>104</v>
      </c>
      <c r="BD3" s="594" t="s">
        <v>20</v>
      </c>
      <c r="BE3" s="692" t="s">
        <v>70</v>
      </c>
      <c r="BF3" s="693"/>
      <c r="BG3" s="693"/>
      <c r="BH3" s="694"/>
      <c r="BI3" s="692" t="s">
        <v>71</v>
      </c>
      <c r="BJ3" s="693"/>
      <c r="BK3" s="693"/>
      <c r="BL3" s="694"/>
      <c r="BM3" s="692" t="s">
        <v>342</v>
      </c>
      <c r="BN3" s="693"/>
      <c r="BO3" s="693"/>
      <c r="BP3" s="694"/>
      <c r="BQ3" s="692" t="s">
        <v>343</v>
      </c>
      <c r="BR3" s="693"/>
      <c r="BS3" s="693"/>
      <c r="BT3" s="694"/>
      <c r="BU3" s="692" t="s">
        <v>344</v>
      </c>
      <c r="BV3" s="693"/>
      <c r="BW3" s="693"/>
      <c r="BX3" s="694"/>
      <c r="BY3" s="692" t="s">
        <v>430</v>
      </c>
      <c r="BZ3" s="693"/>
      <c r="CA3" s="693"/>
      <c r="CB3" s="694"/>
      <c r="CC3" s="692" t="s">
        <v>345</v>
      </c>
      <c r="CD3" s="693"/>
      <c r="CE3" s="693"/>
      <c r="CF3" s="694"/>
      <c r="CG3" s="692" t="s">
        <v>346</v>
      </c>
      <c r="CH3" s="693"/>
      <c r="CI3" s="693"/>
      <c r="CJ3" s="694"/>
      <c r="CK3" s="606" t="s">
        <v>72</v>
      </c>
      <c r="CL3" s="606"/>
      <c r="CM3" s="606"/>
      <c r="CN3" s="606"/>
      <c r="CO3" s="691" t="s">
        <v>358</v>
      </c>
      <c r="CP3" s="606" t="s">
        <v>462</v>
      </c>
      <c r="CQ3" s="606" t="s">
        <v>52</v>
      </c>
      <c r="CR3" s="606"/>
      <c r="CT3" s="594" t="s">
        <v>18</v>
      </c>
      <c r="CU3" s="594" t="s">
        <v>104</v>
      </c>
      <c r="CV3" s="594" t="s">
        <v>20</v>
      </c>
      <c r="CW3" s="594" t="s">
        <v>263</v>
      </c>
      <c r="CX3" s="594"/>
      <c r="CY3" s="594"/>
      <c r="CZ3" s="596" t="s">
        <v>400</v>
      </c>
      <c r="DA3" s="613"/>
      <c r="DB3" s="613"/>
      <c r="DC3" s="613"/>
      <c r="DD3" s="613"/>
      <c r="DE3" s="613"/>
      <c r="DF3" s="613"/>
      <c r="DG3" s="613"/>
      <c r="DH3" s="613"/>
      <c r="DI3" s="613"/>
      <c r="DJ3" s="613"/>
      <c r="DK3" s="613"/>
      <c r="DL3" s="613"/>
      <c r="DM3" s="613"/>
      <c r="DN3" s="595"/>
      <c r="DO3" s="690" t="s">
        <v>49</v>
      </c>
      <c r="DQ3" s="594" t="s">
        <v>18</v>
      </c>
      <c r="DR3" s="594" t="s">
        <v>104</v>
      </c>
      <c r="DS3" s="594" t="s">
        <v>20</v>
      </c>
      <c r="DT3" s="606" t="s">
        <v>348</v>
      </c>
      <c r="DU3" s="578" t="s">
        <v>254</v>
      </c>
      <c r="DV3" s="596" t="s">
        <v>105</v>
      </c>
      <c r="DW3" s="613"/>
      <c r="DX3" s="613"/>
      <c r="DY3" s="613"/>
      <c r="DZ3" s="613"/>
      <c r="EA3" s="595"/>
      <c r="EB3" s="606" t="s">
        <v>252</v>
      </c>
      <c r="EC3" s="596" t="s">
        <v>380</v>
      </c>
      <c r="ED3" s="613"/>
      <c r="EE3" s="613"/>
      <c r="EF3" s="613"/>
      <c r="EG3" s="613"/>
      <c r="EH3" s="613"/>
      <c r="EI3" s="613"/>
      <c r="EJ3" s="595"/>
      <c r="EK3" s="22"/>
    </row>
    <row r="4" spans="1:141" s="23" customFormat="1" ht="17.25" customHeight="1" x14ac:dyDescent="0.2">
      <c r="A4" s="594"/>
      <c r="B4" s="594"/>
      <c r="C4" s="594"/>
      <c r="D4" s="594"/>
      <c r="E4" s="594"/>
      <c r="F4" s="594"/>
      <c r="G4" s="600"/>
      <c r="H4" s="601"/>
      <c r="I4" s="602"/>
      <c r="J4" s="603"/>
      <c r="K4" s="604"/>
      <c r="L4" s="604"/>
      <c r="M4" s="604"/>
      <c r="N4" s="604"/>
      <c r="O4" s="604"/>
      <c r="P4" s="604"/>
      <c r="Q4" s="604"/>
      <c r="R4" s="594"/>
      <c r="S4" s="594"/>
      <c r="T4" s="594"/>
      <c r="U4" s="594"/>
      <c r="V4" s="594"/>
      <c r="W4" s="594"/>
      <c r="X4" s="594"/>
      <c r="Y4" s="594"/>
      <c r="Z4" s="594"/>
      <c r="AA4" s="432"/>
      <c r="AB4" s="594"/>
      <c r="AC4" s="594"/>
      <c r="AD4" s="594"/>
      <c r="AE4" s="600"/>
      <c r="AF4" s="601"/>
      <c r="AG4" s="600"/>
      <c r="AH4" s="601"/>
      <c r="AI4" s="602"/>
      <c r="AJ4" s="594"/>
      <c r="AK4" s="594"/>
      <c r="AL4" s="594"/>
      <c r="AM4" s="594" t="s">
        <v>255</v>
      </c>
      <c r="AN4" s="594"/>
      <c r="AO4" s="594"/>
      <c r="AP4" s="594"/>
      <c r="AQ4" s="594"/>
      <c r="AR4" s="594"/>
      <c r="AS4" s="594"/>
      <c r="AT4" s="597" t="s">
        <v>256</v>
      </c>
      <c r="AU4" s="598"/>
      <c r="AV4" s="598"/>
      <c r="AW4" s="598"/>
      <c r="AX4" s="598"/>
      <c r="AY4" s="598"/>
      <c r="AZ4" s="599"/>
      <c r="BA4" s="60"/>
      <c r="BB4" s="594"/>
      <c r="BC4" s="594"/>
      <c r="BD4" s="594"/>
      <c r="BE4" s="695"/>
      <c r="BF4" s="696"/>
      <c r="BG4" s="696"/>
      <c r="BH4" s="697"/>
      <c r="BI4" s="695"/>
      <c r="BJ4" s="696"/>
      <c r="BK4" s="696"/>
      <c r="BL4" s="697"/>
      <c r="BM4" s="695"/>
      <c r="BN4" s="696"/>
      <c r="BO4" s="696"/>
      <c r="BP4" s="697"/>
      <c r="BQ4" s="695"/>
      <c r="BR4" s="696"/>
      <c r="BS4" s="696"/>
      <c r="BT4" s="697"/>
      <c r="BU4" s="695"/>
      <c r="BV4" s="696"/>
      <c r="BW4" s="696"/>
      <c r="BX4" s="697"/>
      <c r="BY4" s="695"/>
      <c r="BZ4" s="696"/>
      <c r="CA4" s="696"/>
      <c r="CB4" s="697"/>
      <c r="CC4" s="695"/>
      <c r="CD4" s="696"/>
      <c r="CE4" s="696"/>
      <c r="CF4" s="697"/>
      <c r="CG4" s="695"/>
      <c r="CH4" s="696"/>
      <c r="CI4" s="696"/>
      <c r="CJ4" s="697"/>
      <c r="CK4" s="606"/>
      <c r="CL4" s="606"/>
      <c r="CM4" s="606"/>
      <c r="CN4" s="606"/>
      <c r="CO4" s="691"/>
      <c r="CP4" s="606"/>
      <c r="CQ4" s="606"/>
      <c r="CR4" s="606"/>
      <c r="CT4" s="594"/>
      <c r="CU4" s="594"/>
      <c r="CV4" s="594"/>
      <c r="CW4" s="594"/>
      <c r="CX4" s="594"/>
      <c r="CY4" s="594"/>
      <c r="CZ4" s="597" t="s">
        <v>45</v>
      </c>
      <c r="DA4" s="598"/>
      <c r="DB4" s="599"/>
      <c r="DC4" s="597" t="s">
        <v>434</v>
      </c>
      <c r="DD4" s="598"/>
      <c r="DE4" s="599"/>
      <c r="DF4" s="594" t="s">
        <v>177</v>
      </c>
      <c r="DG4" s="594"/>
      <c r="DH4" s="594"/>
      <c r="DI4" s="594"/>
      <c r="DJ4" s="594"/>
      <c r="DK4" s="594"/>
      <c r="DL4" s="597" t="s">
        <v>399</v>
      </c>
      <c r="DM4" s="598"/>
      <c r="DN4" s="599"/>
      <c r="DO4" s="690"/>
      <c r="DQ4" s="594"/>
      <c r="DR4" s="594"/>
      <c r="DS4" s="594"/>
      <c r="DT4" s="606"/>
      <c r="DU4" s="579"/>
      <c r="DV4" s="594" t="s">
        <v>347</v>
      </c>
      <c r="DW4" s="594" t="s">
        <v>433</v>
      </c>
      <c r="DX4" s="594" t="s">
        <v>359</v>
      </c>
      <c r="DY4" s="594" t="s">
        <v>262</v>
      </c>
      <c r="DZ4" s="594" t="s">
        <v>349</v>
      </c>
      <c r="EA4" s="607" t="s">
        <v>351</v>
      </c>
      <c r="EB4" s="606"/>
      <c r="EC4" s="594" t="s">
        <v>381</v>
      </c>
      <c r="ED4" s="594" t="s">
        <v>387</v>
      </c>
      <c r="EE4" s="594" t="s">
        <v>383</v>
      </c>
      <c r="EF4" s="594" t="s">
        <v>291</v>
      </c>
      <c r="EG4" s="594" t="s">
        <v>253</v>
      </c>
      <c r="EH4" s="594" t="s">
        <v>397</v>
      </c>
      <c r="EI4" s="594" t="s">
        <v>398</v>
      </c>
      <c r="EJ4" s="594" t="s">
        <v>492</v>
      </c>
      <c r="EK4" s="38"/>
    </row>
    <row r="5" spans="1:141" s="23" customFormat="1" ht="15" customHeight="1" x14ac:dyDescent="0.2">
      <c r="A5" s="594"/>
      <c r="B5" s="594"/>
      <c r="C5" s="594"/>
      <c r="D5" s="594"/>
      <c r="E5" s="594"/>
      <c r="F5" s="594"/>
      <c r="G5" s="600"/>
      <c r="H5" s="601"/>
      <c r="I5" s="602"/>
      <c r="J5" s="594" t="s">
        <v>219</v>
      </c>
      <c r="K5" s="594"/>
      <c r="L5" s="594"/>
      <c r="M5" s="597" t="s">
        <v>218</v>
      </c>
      <c r="N5" s="598"/>
      <c r="O5" s="599"/>
      <c r="P5" s="597" t="s">
        <v>265</v>
      </c>
      <c r="Q5" s="598"/>
      <c r="R5" s="594"/>
      <c r="S5" s="594"/>
      <c r="T5" s="594"/>
      <c r="U5" s="594" t="s">
        <v>87</v>
      </c>
      <c r="V5" s="594"/>
      <c r="W5" s="594"/>
      <c r="X5" s="594" t="s">
        <v>278</v>
      </c>
      <c r="Y5" s="594"/>
      <c r="Z5" s="594"/>
      <c r="AA5" s="432"/>
      <c r="AB5" s="594"/>
      <c r="AC5" s="594"/>
      <c r="AD5" s="594"/>
      <c r="AE5" s="600"/>
      <c r="AF5" s="601"/>
      <c r="AG5" s="600"/>
      <c r="AH5" s="601"/>
      <c r="AI5" s="602"/>
      <c r="AJ5" s="594"/>
      <c r="AK5" s="594"/>
      <c r="AL5" s="594"/>
      <c r="AM5" s="594"/>
      <c r="AN5" s="594"/>
      <c r="AO5" s="594"/>
      <c r="AP5" s="594"/>
      <c r="AQ5" s="594"/>
      <c r="AR5" s="594"/>
      <c r="AS5" s="594"/>
      <c r="AT5" s="603"/>
      <c r="AU5" s="604"/>
      <c r="AV5" s="604"/>
      <c r="AW5" s="604"/>
      <c r="AX5" s="604"/>
      <c r="AY5" s="604"/>
      <c r="AZ5" s="605"/>
      <c r="BA5" s="60"/>
      <c r="BB5" s="594"/>
      <c r="BC5" s="594"/>
      <c r="BD5" s="594"/>
      <c r="BE5" s="606" t="s">
        <v>358</v>
      </c>
      <c r="BF5" s="606" t="s">
        <v>243</v>
      </c>
      <c r="BG5" s="596" t="s">
        <v>52</v>
      </c>
      <c r="BH5" s="595"/>
      <c r="BI5" s="606" t="s">
        <v>358</v>
      </c>
      <c r="BJ5" s="606" t="s">
        <v>243</v>
      </c>
      <c r="BK5" s="596" t="s">
        <v>52</v>
      </c>
      <c r="BL5" s="595"/>
      <c r="BM5" s="606" t="s">
        <v>358</v>
      </c>
      <c r="BN5" s="606" t="s">
        <v>243</v>
      </c>
      <c r="BO5" s="596" t="s">
        <v>52</v>
      </c>
      <c r="BP5" s="595"/>
      <c r="BQ5" s="606" t="s">
        <v>358</v>
      </c>
      <c r="BR5" s="606" t="s">
        <v>243</v>
      </c>
      <c r="BS5" s="596" t="s">
        <v>52</v>
      </c>
      <c r="BT5" s="595"/>
      <c r="BU5" s="606" t="s">
        <v>358</v>
      </c>
      <c r="BV5" s="606" t="s">
        <v>243</v>
      </c>
      <c r="BW5" s="596" t="s">
        <v>52</v>
      </c>
      <c r="BX5" s="595"/>
      <c r="BY5" s="606" t="s">
        <v>358</v>
      </c>
      <c r="BZ5" s="606" t="s">
        <v>243</v>
      </c>
      <c r="CA5" s="596" t="s">
        <v>52</v>
      </c>
      <c r="CB5" s="595"/>
      <c r="CC5" s="606" t="s">
        <v>358</v>
      </c>
      <c r="CD5" s="606" t="s">
        <v>243</v>
      </c>
      <c r="CE5" s="596" t="s">
        <v>52</v>
      </c>
      <c r="CF5" s="595"/>
      <c r="CG5" s="606" t="s">
        <v>358</v>
      </c>
      <c r="CH5" s="606" t="s">
        <v>243</v>
      </c>
      <c r="CI5" s="596" t="s">
        <v>52</v>
      </c>
      <c r="CJ5" s="595"/>
      <c r="CK5" s="606" t="s">
        <v>358</v>
      </c>
      <c r="CL5" s="606" t="s">
        <v>243</v>
      </c>
      <c r="CM5" s="596" t="s">
        <v>52</v>
      </c>
      <c r="CN5" s="595"/>
      <c r="CO5" s="691"/>
      <c r="CP5" s="606"/>
      <c r="CQ5" s="606"/>
      <c r="CR5" s="606"/>
      <c r="CT5" s="594"/>
      <c r="CU5" s="594"/>
      <c r="CV5" s="594"/>
      <c r="CW5" s="594"/>
      <c r="CX5" s="594"/>
      <c r="CY5" s="594"/>
      <c r="CZ5" s="600"/>
      <c r="DA5" s="601"/>
      <c r="DB5" s="602"/>
      <c r="DC5" s="600"/>
      <c r="DD5" s="601"/>
      <c r="DE5" s="602"/>
      <c r="DF5" s="597" t="s">
        <v>178</v>
      </c>
      <c r="DG5" s="598"/>
      <c r="DH5" s="599"/>
      <c r="DI5" s="597" t="s">
        <v>194</v>
      </c>
      <c r="DJ5" s="598"/>
      <c r="DK5" s="599"/>
      <c r="DL5" s="600"/>
      <c r="DM5" s="601"/>
      <c r="DN5" s="602"/>
      <c r="DO5" s="690"/>
      <c r="DQ5" s="594"/>
      <c r="DR5" s="594"/>
      <c r="DS5" s="594"/>
      <c r="DT5" s="606"/>
      <c r="DU5" s="579"/>
      <c r="DV5" s="594"/>
      <c r="DW5" s="594"/>
      <c r="DX5" s="594"/>
      <c r="DY5" s="594"/>
      <c r="DZ5" s="594"/>
      <c r="EA5" s="608"/>
      <c r="EB5" s="606"/>
      <c r="EC5" s="594"/>
      <c r="ED5" s="594"/>
      <c r="EE5" s="594"/>
      <c r="EF5" s="594"/>
      <c r="EG5" s="594"/>
      <c r="EH5" s="594"/>
      <c r="EI5" s="594"/>
      <c r="EJ5" s="594"/>
      <c r="EK5" s="38"/>
    </row>
    <row r="6" spans="1:141" s="23" customFormat="1" ht="22.5" customHeight="1" x14ac:dyDescent="0.2">
      <c r="A6" s="594"/>
      <c r="B6" s="594"/>
      <c r="C6" s="594"/>
      <c r="D6" s="594"/>
      <c r="E6" s="594"/>
      <c r="F6" s="594"/>
      <c r="G6" s="600"/>
      <c r="H6" s="601"/>
      <c r="I6" s="602"/>
      <c r="J6" s="594"/>
      <c r="K6" s="594"/>
      <c r="L6" s="594"/>
      <c r="M6" s="600"/>
      <c r="N6" s="601"/>
      <c r="O6" s="602"/>
      <c r="P6" s="600"/>
      <c r="Q6" s="601"/>
      <c r="R6" s="594"/>
      <c r="S6" s="594"/>
      <c r="T6" s="594"/>
      <c r="U6" s="594"/>
      <c r="V6" s="594"/>
      <c r="W6" s="594"/>
      <c r="X6" s="594"/>
      <c r="Y6" s="594"/>
      <c r="Z6" s="594"/>
      <c r="AA6" s="432"/>
      <c r="AB6" s="594"/>
      <c r="AC6" s="594"/>
      <c r="AD6" s="594"/>
      <c r="AE6" s="600"/>
      <c r="AF6" s="601"/>
      <c r="AG6" s="600"/>
      <c r="AH6" s="601"/>
      <c r="AI6" s="602"/>
      <c r="AJ6" s="594"/>
      <c r="AK6" s="594"/>
      <c r="AL6" s="594"/>
      <c r="AM6" s="594">
        <v>2023</v>
      </c>
      <c r="AN6" s="594"/>
      <c r="AO6" s="594"/>
      <c r="AP6" s="594">
        <v>2024</v>
      </c>
      <c r="AQ6" s="594"/>
      <c r="AR6" s="594"/>
      <c r="AS6" s="607" t="s">
        <v>367</v>
      </c>
      <c r="AT6" s="594">
        <v>2023</v>
      </c>
      <c r="AU6" s="594"/>
      <c r="AV6" s="594"/>
      <c r="AW6" s="594">
        <v>2024</v>
      </c>
      <c r="AX6" s="594"/>
      <c r="AY6" s="594"/>
      <c r="AZ6" s="607" t="s">
        <v>368</v>
      </c>
      <c r="BA6" s="60"/>
      <c r="BB6" s="594"/>
      <c r="BC6" s="594"/>
      <c r="BD6" s="594"/>
      <c r="BE6" s="606"/>
      <c r="BF6" s="606"/>
      <c r="BG6" s="607" t="s">
        <v>240</v>
      </c>
      <c r="BH6" s="607" t="s">
        <v>241</v>
      </c>
      <c r="BI6" s="606"/>
      <c r="BJ6" s="606"/>
      <c r="BK6" s="607" t="s">
        <v>240</v>
      </c>
      <c r="BL6" s="607" t="s">
        <v>241</v>
      </c>
      <c r="BM6" s="606"/>
      <c r="BN6" s="606"/>
      <c r="BO6" s="607" t="s">
        <v>240</v>
      </c>
      <c r="BP6" s="607" t="s">
        <v>241</v>
      </c>
      <c r="BQ6" s="606"/>
      <c r="BR6" s="606"/>
      <c r="BS6" s="607" t="s">
        <v>240</v>
      </c>
      <c r="BT6" s="607" t="s">
        <v>241</v>
      </c>
      <c r="BU6" s="606"/>
      <c r="BV6" s="606"/>
      <c r="BW6" s="607" t="s">
        <v>240</v>
      </c>
      <c r="BX6" s="607" t="s">
        <v>241</v>
      </c>
      <c r="BY6" s="606"/>
      <c r="BZ6" s="606"/>
      <c r="CA6" s="607" t="s">
        <v>240</v>
      </c>
      <c r="CB6" s="607" t="s">
        <v>241</v>
      </c>
      <c r="CC6" s="606"/>
      <c r="CD6" s="606"/>
      <c r="CE6" s="607" t="s">
        <v>240</v>
      </c>
      <c r="CF6" s="607" t="s">
        <v>241</v>
      </c>
      <c r="CG6" s="606"/>
      <c r="CH6" s="606"/>
      <c r="CI6" s="607" t="s">
        <v>240</v>
      </c>
      <c r="CJ6" s="607" t="s">
        <v>241</v>
      </c>
      <c r="CK6" s="606"/>
      <c r="CL6" s="606"/>
      <c r="CM6" s="607" t="s">
        <v>240</v>
      </c>
      <c r="CN6" s="607" t="s">
        <v>241</v>
      </c>
      <c r="CO6" s="691"/>
      <c r="CP6" s="606"/>
      <c r="CQ6" s="606" t="s">
        <v>240</v>
      </c>
      <c r="CR6" s="606" t="s">
        <v>241</v>
      </c>
      <c r="CT6" s="594"/>
      <c r="CU6" s="594"/>
      <c r="CV6" s="594"/>
      <c r="CW6" s="594" t="s">
        <v>497</v>
      </c>
      <c r="CX6" s="594" t="s">
        <v>548</v>
      </c>
      <c r="CY6" s="594" t="s">
        <v>48</v>
      </c>
      <c r="CZ6" s="603"/>
      <c r="DA6" s="604"/>
      <c r="DB6" s="605"/>
      <c r="DC6" s="603"/>
      <c r="DD6" s="604"/>
      <c r="DE6" s="605"/>
      <c r="DF6" s="603"/>
      <c r="DG6" s="604"/>
      <c r="DH6" s="605"/>
      <c r="DI6" s="603"/>
      <c r="DJ6" s="604"/>
      <c r="DK6" s="605"/>
      <c r="DL6" s="603"/>
      <c r="DM6" s="604"/>
      <c r="DN6" s="605"/>
      <c r="DO6" s="690"/>
      <c r="DQ6" s="594"/>
      <c r="DR6" s="594"/>
      <c r="DS6" s="594"/>
      <c r="DT6" s="606"/>
      <c r="DU6" s="579"/>
      <c r="DV6" s="594"/>
      <c r="DW6" s="594"/>
      <c r="DX6" s="594"/>
      <c r="DY6" s="594"/>
      <c r="DZ6" s="594"/>
      <c r="EA6" s="608"/>
      <c r="EB6" s="606"/>
      <c r="EC6" s="594"/>
      <c r="ED6" s="594"/>
      <c r="EE6" s="594"/>
      <c r="EF6" s="594"/>
      <c r="EG6" s="594"/>
      <c r="EH6" s="594"/>
      <c r="EI6" s="594"/>
      <c r="EJ6" s="594"/>
    </row>
    <row r="7" spans="1:141" s="23" customFormat="1" ht="37.5" customHeight="1" x14ac:dyDescent="0.2">
      <c r="A7" s="594"/>
      <c r="B7" s="594"/>
      <c r="C7" s="594"/>
      <c r="D7" s="594"/>
      <c r="E7" s="594"/>
      <c r="F7" s="594"/>
      <c r="G7" s="603"/>
      <c r="H7" s="604"/>
      <c r="I7" s="605"/>
      <c r="J7" s="594"/>
      <c r="K7" s="594"/>
      <c r="L7" s="594"/>
      <c r="M7" s="603"/>
      <c r="N7" s="604"/>
      <c r="O7" s="605"/>
      <c r="P7" s="603"/>
      <c r="Q7" s="604"/>
      <c r="R7" s="594"/>
      <c r="S7" s="594"/>
      <c r="T7" s="594"/>
      <c r="U7" s="594"/>
      <c r="V7" s="594"/>
      <c r="W7" s="594"/>
      <c r="X7" s="594"/>
      <c r="Y7" s="594"/>
      <c r="Z7" s="594"/>
      <c r="AA7" s="432"/>
      <c r="AB7" s="594"/>
      <c r="AC7" s="594"/>
      <c r="AD7" s="594"/>
      <c r="AE7" s="603"/>
      <c r="AF7" s="604"/>
      <c r="AG7" s="603"/>
      <c r="AH7" s="604"/>
      <c r="AI7" s="605"/>
      <c r="AJ7" s="594"/>
      <c r="AK7" s="594"/>
      <c r="AL7" s="594"/>
      <c r="AM7" s="594" t="s">
        <v>87</v>
      </c>
      <c r="AN7" s="594" t="s">
        <v>52</v>
      </c>
      <c r="AO7" s="594"/>
      <c r="AP7" s="594" t="s">
        <v>87</v>
      </c>
      <c r="AQ7" s="594" t="s">
        <v>52</v>
      </c>
      <c r="AR7" s="594"/>
      <c r="AS7" s="608"/>
      <c r="AT7" s="594" t="s">
        <v>87</v>
      </c>
      <c r="AU7" s="594" t="s">
        <v>242</v>
      </c>
      <c r="AV7" s="594"/>
      <c r="AW7" s="594" t="s">
        <v>87</v>
      </c>
      <c r="AX7" s="594" t="s">
        <v>242</v>
      </c>
      <c r="AY7" s="594"/>
      <c r="AZ7" s="608"/>
      <c r="BA7" s="60"/>
      <c r="BB7" s="594"/>
      <c r="BC7" s="594"/>
      <c r="BD7" s="594"/>
      <c r="BE7" s="606"/>
      <c r="BF7" s="606"/>
      <c r="BG7" s="608"/>
      <c r="BH7" s="608"/>
      <c r="BI7" s="606"/>
      <c r="BJ7" s="606"/>
      <c r="BK7" s="608"/>
      <c r="BL7" s="608"/>
      <c r="BM7" s="606"/>
      <c r="BN7" s="606"/>
      <c r="BO7" s="608"/>
      <c r="BP7" s="608"/>
      <c r="BQ7" s="606"/>
      <c r="BR7" s="606"/>
      <c r="BS7" s="608"/>
      <c r="BT7" s="608"/>
      <c r="BU7" s="606"/>
      <c r="BV7" s="606"/>
      <c r="BW7" s="608"/>
      <c r="BX7" s="608"/>
      <c r="BY7" s="606"/>
      <c r="BZ7" s="606"/>
      <c r="CA7" s="608"/>
      <c r="CB7" s="608"/>
      <c r="CC7" s="606"/>
      <c r="CD7" s="606"/>
      <c r="CE7" s="608"/>
      <c r="CF7" s="608"/>
      <c r="CG7" s="606"/>
      <c r="CH7" s="606"/>
      <c r="CI7" s="608"/>
      <c r="CJ7" s="608"/>
      <c r="CK7" s="606"/>
      <c r="CL7" s="606"/>
      <c r="CM7" s="608"/>
      <c r="CN7" s="608"/>
      <c r="CO7" s="691"/>
      <c r="CP7" s="606"/>
      <c r="CQ7" s="606"/>
      <c r="CR7" s="606"/>
      <c r="CT7" s="594"/>
      <c r="CU7" s="594"/>
      <c r="CV7" s="594"/>
      <c r="CW7" s="594"/>
      <c r="CX7" s="594"/>
      <c r="CY7" s="594"/>
      <c r="CZ7" s="594" t="s">
        <v>497</v>
      </c>
      <c r="DA7" s="594" t="s">
        <v>548</v>
      </c>
      <c r="DB7" s="607" t="s">
        <v>48</v>
      </c>
      <c r="DC7" s="594" t="s">
        <v>497</v>
      </c>
      <c r="DD7" s="594" t="s">
        <v>548</v>
      </c>
      <c r="DE7" s="607" t="s">
        <v>48</v>
      </c>
      <c r="DF7" s="594" t="s">
        <v>497</v>
      </c>
      <c r="DG7" s="594" t="s">
        <v>548</v>
      </c>
      <c r="DH7" s="607" t="s">
        <v>48</v>
      </c>
      <c r="DI7" s="594" t="s">
        <v>497</v>
      </c>
      <c r="DJ7" s="594" t="s">
        <v>548</v>
      </c>
      <c r="DK7" s="607" t="s">
        <v>48</v>
      </c>
      <c r="DL7" s="594" t="s">
        <v>497</v>
      </c>
      <c r="DM7" s="594" t="s">
        <v>548</v>
      </c>
      <c r="DN7" s="607" t="s">
        <v>48</v>
      </c>
      <c r="DO7" s="690"/>
      <c r="DQ7" s="594"/>
      <c r="DR7" s="594"/>
      <c r="DS7" s="594"/>
      <c r="DT7" s="606"/>
      <c r="DU7" s="579"/>
      <c r="DV7" s="594"/>
      <c r="DW7" s="594"/>
      <c r="DX7" s="594"/>
      <c r="DY7" s="594"/>
      <c r="DZ7" s="594"/>
      <c r="EA7" s="608"/>
      <c r="EB7" s="606"/>
      <c r="EC7" s="594"/>
      <c r="ED7" s="594"/>
      <c r="EE7" s="594"/>
      <c r="EF7" s="594"/>
      <c r="EG7" s="594"/>
      <c r="EH7" s="594"/>
      <c r="EI7" s="594"/>
      <c r="EJ7" s="594"/>
    </row>
    <row r="8" spans="1:141" s="23" customFormat="1" ht="21" customHeight="1" x14ac:dyDescent="0.2">
      <c r="A8" s="594"/>
      <c r="B8" s="594"/>
      <c r="C8" s="594"/>
      <c r="D8" s="431">
        <v>2023</v>
      </c>
      <c r="E8" s="431">
        <v>2024</v>
      </c>
      <c r="F8" s="116" t="s">
        <v>48</v>
      </c>
      <c r="G8" s="431">
        <v>2023</v>
      </c>
      <c r="H8" s="431">
        <v>2024</v>
      </c>
      <c r="I8" s="116" t="s">
        <v>48</v>
      </c>
      <c r="J8" s="431">
        <v>2023</v>
      </c>
      <c r="K8" s="431">
        <v>2024</v>
      </c>
      <c r="L8" s="116" t="s">
        <v>48</v>
      </c>
      <c r="M8" s="431">
        <v>2023</v>
      </c>
      <c r="N8" s="431">
        <v>2024</v>
      </c>
      <c r="O8" s="116" t="s">
        <v>48</v>
      </c>
      <c r="P8" s="431">
        <v>2023</v>
      </c>
      <c r="Q8" s="431">
        <v>2024</v>
      </c>
      <c r="R8" s="431">
        <v>2023</v>
      </c>
      <c r="S8" s="431">
        <v>2024</v>
      </c>
      <c r="T8" s="116" t="s">
        <v>48</v>
      </c>
      <c r="U8" s="431">
        <v>2023</v>
      </c>
      <c r="V8" s="431">
        <v>2024</v>
      </c>
      <c r="W8" s="116" t="s">
        <v>48</v>
      </c>
      <c r="X8" s="431">
        <v>2023</v>
      </c>
      <c r="Y8" s="431">
        <v>2024</v>
      </c>
      <c r="Z8" s="116" t="s">
        <v>48</v>
      </c>
      <c r="AA8" s="148"/>
      <c r="AB8" s="594"/>
      <c r="AC8" s="594"/>
      <c r="AD8" s="594"/>
      <c r="AE8" s="431">
        <v>2023</v>
      </c>
      <c r="AF8" s="431">
        <v>2024</v>
      </c>
      <c r="AG8" s="431">
        <v>2023</v>
      </c>
      <c r="AH8" s="431">
        <v>2024</v>
      </c>
      <c r="AI8" s="116" t="s">
        <v>48</v>
      </c>
      <c r="AJ8" s="431">
        <v>2023</v>
      </c>
      <c r="AK8" s="431">
        <v>2024</v>
      </c>
      <c r="AL8" s="116" t="s">
        <v>48</v>
      </c>
      <c r="AM8" s="594"/>
      <c r="AN8" s="431" t="s">
        <v>240</v>
      </c>
      <c r="AO8" s="431" t="s">
        <v>241</v>
      </c>
      <c r="AP8" s="594"/>
      <c r="AQ8" s="431" t="s">
        <v>240</v>
      </c>
      <c r="AR8" s="431" t="s">
        <v>241</v>
      </c>
      <c r="AS8" s="609"/>
      <c r="AT8" s="594"/>
      <c r="AU8" s="431" t="s">
        <v>240</v>
      </c>
      <c r="AV8" s="431" t="s">
        <v>241</v>
      </c>
      <c r="AW8" s="594"/>
      <c r="AX8" s="431" t="s">
        <v>240</v>
      </c>
      <c r="AY8" s="431" t="s">
        <v>241</v>
      </c>
      <c r="AZ8" s="609"/>
      <c r="BA8" s="60"/>
      <c r="BB8" s="594"/>
      <c r="BC8" s="594"/>
      <c r="BD8" s="594"/>
      <c r="BE8" s="606"/>
      <c r="BF8" s="606"/>
      <c r="BG8" s="609"/>
      <c r="BH8" s="609"/>
      <c r="BI8" s="606"/>
      <c r="BJ8" s="606"/>
      <c r="BK8" s="609"/>
      <c r="BL8" s="609"/>
      <c r="BM8" s="606"/>
      <c r="BN8" s="606"/>
      <c r="BO8" s="609"/>
      <c r="BP8" s="609"/>
      <c r="BQ8" s="606"/>
      <c r="BR8" s="606"/>
      <c r="BS8" s="609"/>
      <c r="BT8" s="609"/>
      <c r="BU8" s="606"/>
      <c r="BV8" s="606"/>
      <c r="BW8" s="609"/>
      <c r="BX8" s="609"/>
      <c r="BY8" s="606"/>
      <c r="BZ8" s="606"/>
      <c r="CA8" s="609"/>
      <c r="CB8" s="609"/>
      <c r="CC8" s="606"/>
      <c r="CD8" s="606"/>
      <c r="CE8" s="609"/>
      <c r="CF8" s="609"/>
      <c r="CG8" s="606"/>
      <c r="CH8" s="606"/>
      <c r="CI8" s="609"/>
      <c r="CJ8" s="609"/>
      <c r="CK8" s="606"/>
      <c r="CL8" s="606"/>
      <c r="CM8" s="609"/>
      <c r="CN8" s="609"/>
      <c r="CO8" s="691"/>
      <c r="CP8" s="606"/>
      <c r="CQ8" s="606"/>
      <c r="CR8" s="606"/>
      <c r="CT8" s="594"/>
      <c r="CU8" s="594"/>
      <c r="CV8" s="594"/>
      <c r="CW8" s="594"/>
      <c r="CX8" s="594"/>
      <c r="CY8" s="594"/>
      <c r="CZ8" s="594"/>
      <c r="DA8" s="594"/>
      <c r="DB8" s="609"/>
      <c r="DC8" s="594"/>
      <c r="DD8" s="594"/>
      <c r="DE8" s="609"/>
      <c r="DF8" s="594"/>
      <c r="DG8" s="594"/>
      <c r="DH8" s="609"/>
      <c r="DI8" s="594"/>
      <c r="DJ8" s="594"/>
      <c r="DK8" s="609"/>
      <c r="DL8" s="594"/>
      <c r="DM8" s="594"/>
      <c r="DN8" s="609"/>
      <c r="DO8" s="690"/>
      <c r="DQ8" s="594"/>
      <c r="DR8" s="594"/>
      <c r="DS8" s="594"/>
      <c r="DT8" s="606"/>
      <c r="DU8" s="580"/>
      <c r="DV8" s="594"/>
      <c r="DW8" s="594"/>
      <c r="DX8" s="594"/>
      <c r="DY8" s="594"/>
      <c r="DZ8" s="594"/>
      <c r="EA8" s="609"/>
      <c r="EB8" s="606"/>
      <c r="EC8" s="594"/>
      <c r="ED8" s="594"/>
      <c r="EE8" s="594"/>
      <c r="EF8" s="594"/>
      <c r="EG8" s="594"/>
      <c r="EH8" s="594"/>
      <c r="EI8" s="594"/>
      <c r="EJ8" s="594"/>
    </row>
    <row r="9" spans="1:141" s="150" customFormat="1" ht="11.25" customHeight="1" x14ac:dyDescent="0.2">
      <c r="A9" s="120"/>
      <c r="B9" s="120"/>
      <c r="C9" s="440">
        <v>1</v>
      </c>
      <c r="D9" s="440">
        <v>2</v>
      </c>
      <c r="E9" s="440">
        <v>3</v>
      </c>
      <c r="F9" s="440">
        <v>4</v>
      </c>
      <c r="G9" s="440">
        <v>5</v>
      </c>
      <c r="H9" s="440">
        <v>6</v>
      </c>
      <c r="I9" s="440">
        <v>7</v>
      </c>
      <c r="J9" s="440">
        <v>8</v>
      </c>
      <c r="K9" s="440">
        <v>9</v>
      </c>
      <c r="L9" s="440">
        <v>10</v>
      </c>
      <c r="M9" s="440">
        <v>11</v>
      </c>
      <c r="N9" s="440">
        <v>12</v>
      </c>
      <c r="O9" s="440">
        <v>13</v>
      </c>
      <c r="P9" s="440">
        <v>14</v>
      </c>
      <c r="Q9" s="440">
        <v>15</v>
      </c>
      <c r="R9" s="440">
        <v>16</v>
      </c>
      <c r="S9" s="440">
        <v>17</v>
      </c>
      <c r="T9" s="440">
        <v>18</v>
      </c>
      <c r="U9" s="440">
        <v>19</v>
      </c>
      <c r="V9" s="440">
        <v>20</v>
      </c>
      <c r="W9" s="440">
        <v>21</v>
      </c>
      <c r="X9" s="440">
        <v>22</v>
      </c>
      <c r="Y9" s="440">
        <v>23</v>
      </c>
      <c r="Z9" s="440">
        <v>24</v>
      </c>
      <c r="AA9" s="26"/>
      <c r="AB9" s="120"/>
      <c r="AC9" s="120"/>
      <c r="AD9" s="440">
        <v>1</v>
      </c>
      <c r="AE9" s="440">
        <v>2</v>
      </c>
      <c r="AF9" s="440">
        <v>3</v>
      </c>
      <c r="AG9" s="440">
        <v>4</v>
      </c>
      <c r="AH9" s="440">
        <v>5</v>
      </c>
      <c r="AI9" s="440">
        <v>6</v>
      </c>
      <c r="AJ9" s="440">
        <v>7</v>
      </c>
      <c r="AK9" s="440">
        <v>8</v>
      </c>
      <c r="AL9" s="440">
        <v>9</v>
      </c>
      <c r="AM9" s="440">
        <v>10</v>
      </c>
      <c r="AN9" s="440">
        <v>11</v>
      </c>
      <c r="AO9" s="440">
        <v>12</v>
      </c>
      <c r="AP9" s="440">
        <v>13</v>
      </c>
      <c r="AQ9" s="440">
        <v>14</v>
      </c>
      <c r="AR9" s="440">
        <v>15</v>
      </c>
      <c r="AS9" s="440">
        <v>16</v>
      </c>
      <c r="AT9" s="440">
        <v>17</v>
      </c>
      <c r="AU9" s="440">
        <v>18</v>
      </c>
      <c r="AV9" s="440">
        <v>19</v>
      </c>
      <c r="AW9" s="440">
        <v>20</v>
      </c>
      <c r="AX9" s="440">
        <v>21</v>
      </c>
      <c r="AY9" s="440">
        <v>22</v>
      </c>
      <c r="AZ9" s="440">
        <v>23</v>
      </c>
      <c r="BA9" s="60"/>
      <c r="BB9" s="440"/>
      <c r="BC9" s="440"/>
      <c r="BD9" s="440">
        <v>1</v>
      </c>
      <c r="BE9" s="440">
        <v>2</v>
      </c>
      <c r="BF9" s="440">
        <v>3</v>
      </c>
      <c r="BG9" s="440">
        <v>4</v>
      </c>
      <c r="BH9" s="440">
        <v>5</v>
      </c>
      <c r="BI9" s="440">
        <v>6</v>
      </c>
      <c r="BJ9" s="440">
        <v>7</v>
      </c>
      <c r="BK9" s="440">
        <v>8</v>
      </c>
      <c r="BL9" s="440">
        <v>9</v>
      </c>
      <c r="BM9" s="440">
        <v>10</v>
      </c>
      <c r="BN9" s="440">
        <v>11</v>
      </c>
      <c r="BO9" s="440">
        <v>12</v>
      </c>
      <c r="BP9" s="440">
        <v>13</v>
      </c>
      <c r="BQ9" s="440">
        <v>14</v>
      </c>
      <c r="BR9" s="440">
        <v>15</v>
      </c>
      <c r="BS9" s="440">
        <v>16</v>
      </c>
      <c r="BT9" s="440">
        <v>17</v>
      </c>
      <c r="BU9" s="440">
        <v>18</v>
      </c>
      <c r="BV9" s="440">
        <v>19</v>
      </c>
      <c r="BW9" s="440">
        <v>20</v>
      </c>
      <c r="BX9" s="440">
        <v>21</v>
      </c>
      <c r="BY9" s="440">
        <v>22</v>
      </c>
      <c r="BZ9" s="440">
        <v>23</v>
      </c>
      <c r="CA9" s="440">
        <v>24</v>
      </c>
      <c r="CB9" s="440">
        <v>25</v>
      </c>
      <c r="CC9" s="440">
        <v>26</v>
      </c>
      <c r="CD9" s="440">
        <v>27</v>
      </c>
      <c r="CE9" s="440">
        <v>28</v>
      </c>
      <c r="CF9" s="440">
        <v>29</v>
      </c>
      <c r="CG9" s="440">
        <v>30</v>
      </c>
      <c r="CH9" s="440">
        <v>31</v>
      </c>
      <c r="CI9" s="440">
        <v>32</v>
      </c>
      <c r="CJ9" s="440">
        <v>33</v>
      </c>
      <c r="CK9" s="440">
        <v>34</v>
      </c>
      <c r="CL9" s="440">
        <v>35</v>
      </c>
      <c r="CM9" s="440">
        <v>36</v>
      </c>
      <c r="CN9" s="440">
        <v>37</v>
      </c>
      <c r="CO9" s="440">
        <v>38</v>
      </c>
      <c r="CP9" s="440">
        <v>39</v>
      </c>
      <c r="CQ9" s="440">
        <v>40</v>
      </c>
      <c r="CR9" s="440">
        <v>41</v>
      </c>
      <c r="CS9" s="27"/>
      <c r="CT9" s="120"/>
      <c r="CU9" s="120"/>
      <c r="CV9" s="440">
        <v>1</v>
      </c>
      <c r="CW9" s="440">
        <v>2</v>
      </c>
      <c r="CX9" s="440">
        <v>3</v>
      </c>
      <c r="CY9" s="440">
        <v>4</v>
      </c>
      <c r="CZ9" s="440">
        <v>5</v>
      </c>
      <c r="DA9" s="440">
        <v>6</v>
      </c>
      <c r="DB9" s="440">
        <v>7</v>
      </c>
      <c r="DC9" s="440">
        <v>8</v>
      </c>
      <c r="DD9" s="440">
        <v>9</v>
      </c>
      <c r="DE9" s="440">
        <v>10</v>
      </c>
      <c r="DF9" s="440">
        <v>11</v>
      </c>
      <c r="DG9" s="440">
        <v>12</v>
      </c>
      <c r="DH9" s="440">
        <v>13</v>
      </c>
      <c r="DI9" s="440">
        <v>14</v>
      </c>
      <c r="DJ9" s="440">
        <v>15</v>
      </c>
      <c r="DK9" s="440">
        <v>16</v>
      </c>
      <c r="DL9" s="440">
        <v>17</v>
      </c>
      <c r="DM9" s="440">
        <v>18</v>
      </c>
      <c r="DN9" s="440">
        <v>19</v>
      </c>
      <c r="DO9" s="440">
        <v>20</v>
      </c>
      <c r="DQ9" s="120"/>
      <c r="DR9" s="120"/>
      <c r="DS9" s="440">
        <v>1</v>
      </c>
      <c r="DT9" s="440">
        <v>2</v>
      </c>
      <c r="DU9" s="440">
        <v>3</v>
      </c>
      <c r="DV9" s="440">
        <v>4</v>
      </c>
      <c r="DW9" s="440">
        <v>5</v>
      </c>
      <c r="DX9" s="440">
        <v>6</v>
      </c>
      <c r="DY9" s="440">
        <v>7</v>
      </c>
      <c r="DZ9" s="440">
        <v>8</v>
      </c>
      <c r="EA9" s="440">
        <v>9</v>
      </c>
      <c r="EB9" s="440">
        <v>10</v>
      </c>
      <c r="EC9" s="440">
        <v>11</v>
      </c>
      <c r="ED9" s="440">
        <v>12</v>
      </c>
      <c r="EE9" s="440">
        <v>13</v>
      </c>
      <c r="EF9" s="440">
        <v>14</v>
      </c>
      <c r="EG9" s="440">
        <v>15</v>
      </c>
      <c r="EH9" s="440">
        <v>16</v>
      </c>
      <c r="EI9" s="440">
        <v>17</v>
      </c>
      <c r="EJ9" s="440">
        <v>18</v>
      </c>
    </row>
    <row r="10" spans="1:141" s="22" customFormat="1" x14ac:dyDescent="0.2">
      <c r="A10" s="28">
        <v>1</v>
      </c>
      <c r="B10" s="28" t="s">
        <v>2</v>
      </c>
      <c r="C10" s="70" t="s">
        <v>21</v>
      </c>
      <c r="D10" s="44">
        <v>1</v>
      </c>
      <c r="E10" s="44">
        <v>1</v>
      </c>
      <c r="F10" s="44">
        <f>E10-D10</f>
        <v>0</v>
      </c>
      <c r="G10" s="44">
        <v>1</v>
      </c>
      <c r="H10" s="44">
        <v>1</v>
      </c>
      <c r="I10" s="44">
        <f>H10-G10</f>
        <v>0</v>
      </c>
      <c r="J10" s="44"/>
      <c r="K10" s="44"/>
      <c r="L10" s="44">
        <f>K10-J10</f>
        <v>0</v>
      </c>
      <c r="M10" s="44"/>
      <c r="N10" s="44"/>
      <c r="O10" s="44">
        <f>N10-M10</f>
        <v>0</v>
      </c>
      <c r="P10" s="127">
        <f>ROUND((J10+M10)/G10*100,1)</f>
        <v>0</v>
      </c>
      <c r="Q10" s="127">
        <f>ROUND((K10+N10)/H10*100,1)</f>
        <v>0</v>
      </c>
      <c r="R10" s="44">
        <v>9</v>
      </c>
      <c r="S10" s="44">
        <v>9</v>
      </c>
      <c r="T10" s="44">
        <f>S10-R10</f>
        <v>0</v>
      </c>
      <c r="U10" s="127">
        <v>816</v>
      </c>
      <c r="V10" s="127">
        <v>816</v>
      </c>
      <c r="W10" s="127">
        <f>V10-U10</f>
        <v>0</v>
      </c>
      <c r="X10" s="127">
        <v>221</v>
      </c>
      <c r="Y10" s="127">
        <v>221</v>
      </c>
      <c r="Z10" s="127">
        <f>Y10-X10</f>
        <v>0</v>
      </c>
      <c r="AA10" s="84"/>
      <c r="AB10" s="28">
        <v>1</v>
      </c>
      <c r="AC10" s="28" t="s">
        <v>2</v>
      </c>
      <c r="AD10" s="113" t="s">
        <v>21</v>
      </c>
      <c r="AE10" s="141">
        <v>1375</v>
      </c>
      <c r="AF10" s="141">
        <v>1218</v>
      </c>
      <c r="AG10" s="539">
        <f t="shared" ref="AG10:AH38" si="0">ROUND(AJ10/AE10*100,1)</f>
        <v>10.199999999999999</v>
      </c>
      <c r="AH10" s="63">
        <f t="shared" si="0"/>
        <v>11.1</v>
      </c>
      <c r="AI10" s="63">
        <f>AH10-AG10</f>
        <v>0.90000000000000036</v>
      </c>
      <c r="AJ10" s="44">
        <v>140</v>
      </c>
      <c r="AK10" s="44">
        <v>135</v>
      </c>
      <c r="AL10" s="44">
        <f>AK10-AJ10</f>
        <v>-5</v>
      </c>
      <c r="AM10" s="44">
        <f>AN10+AO10</f>
        <v>40</v>
      </c>
      <c r="AN10" s="44">
        <v>21</v>
      </c>
      <c r="AO10" s="44">
        <v>19</v>
      </c>
      <c r="AP10" s="44">
        <f>AQ10+AR10</f>
        <v>39</v>
      </c>
      <c r="AQ10" s="44">
        <v>18</v>
      </c>
      <c r="AR10" s="44">
        <v>21</v>
      </c>
      <c r="AS10" s="44">
        <f>AP10-AM10</f>
        <v>-1</v>
      </c>
      <c r="AT10" s="44">
        <f>AU10+AV10</f>
        <v>12</v>
      </c>
      <c r="AU10" s="44">
        <v>5</v>
      </c>
      <c r="AV10" s="44">
        <v>7</v>
      </c>
      <c r="AW10" s="44">
        <f>AX10+AY10</f>
        <v>12</v>
      </c>
      <c r="AX10" s="44">
        <v>12</v>
      </c>
      <c r="AY10" s="44"/>
      <c r="AZ10" s="44">
        <f>AW10-AT10</f>
        <v>0</v>
      </c>
      <c r="BA10" s="60"/>
      <c r="BB10" s="28">
        <v>1</v>
      </c>
      <c r="BC10" s="28" t="s">
        <v>2</v>
      </c>
      <c r="BD10" s="113" t="s">
        <v>21</v>
      </c>
      <c r="BE10" s="59">
        <v>15</v>
      </c>
      <c r="BF10" s="28">
        <f>BG10+BH10</f>
        <v>1</v>
      </c>
      <c r="BG10" s="28">
        <v>1</v>
      </c>
      <c r="BH10" s="28"/>
      <c r="BI10" s="59">
        <v>17</v>
      </c>
      <c r="BJ10" s="59">
        <f>BK10+BL10</f>
        <v>1</v>
      </c>
      <c r="BK10" s="28">
        <v>1</v>
      </c>
      <c r="BL10" s="28"/>
      <c r="BM10" s="59"/>
      <c r="BN10" s="59">
        <f>BO10+BP10</f>
        <v>0</v>
      </c>
      <c r="BO10" s="28"/>
      <c r="BP10" s="28"/>
      <c r="BQ10" s="59"/>
      <c r="BR10" s="59">
        <f>BS10+BT10</f>
        <v>0</v>
      </c>
      <c r="BS10" s="28"/>
      <c r="BT10" s="28"/>
      <c r="BU10" s="59">
        <v>21</v>
      </c>
      <c r="BV10" s="59">
        <f>BW10+BX10</f>
        <v>3</v>
      </c>
      <c r="BW10" s="28">
        <v>3</v>
      </c>
      <c r="BX10" s="28"/>
      <c r="BY10" s="59">
        <v>64</v>
      </c>
      <c r="BZ10" s="59">
        <f>CA10+CB10</f>
        <v>7</v>
      </c>
      <c r="CA10" s="28">
        <v>7</v>
      </c>
      <c r="CB10" s="28"/>
      <c r="CC10" s="59"/>
      <c r="CD10" s="59">
        <f>CE10+CF10</f>
        <v>0</v>
      </c>
      <c r="CE10" s="28"/>
      <c r="CF10" s="28"/>
      <c r="CG10" s="59"/>
      <c r="CH10" s="59">
        <f>CI10+CJ10</f>
        <v>0</v>
      </c>
      <c r="CI10" s="28"/>
      <c r="CJ10" s="28"/>
      <c r="CK10" s="59">
        <v>18</v>
      </c>
      <c r="CL10" s="59">
        <f>CM10+CN10</f>
        <v>0</v>
      </c>
      <c r="CM10" s="28"/>
      <c r="CN10" s="28"/>
      <c r="CO10" s="280">
        <f>BE10+BI10+BM10+BQ10+BU10+CC10+CG10+CK10+BY10</f>
        <v>135</v>
      </c>
      <c r="CP10" s="280">
        <f>CR10+CQ10</f>
        <v>12</v>
      </c>
      <c r="CQ10" s="280">
        <f>BG10+BK10+BO10+BS10+BW10+CE10+CI10+CM10+CA10</f>
        <v>12</v>
      </c>
      <c r="CR10" s="280">
        <f>BH10+BL10+BP10+BT10+BX10+CF10+CJ10+CN10+CB10</f>
        <v>0</v>
      </c>
      <c r="CT10" s="28">
        <v>1</v>
      </c>
      <c r="CU10" s="28" t="s">
        <v>2</v>
      </c>
      <c r="CV10" s="113" t="s">
        <v>21</v>
      </c>
      <c r="CW10" s="44">
        <v>9</v>
      </c>
      <c r="CX10" s="44">
        <v>9</v>
      </c>
      <c r="CY10" s="44">
        <f>CX10-CW10</f>
        <v>0</v>
      </c>
      <c r="CZ10" s="44">
        <v>8</v>
      </c>
      <c r="DA10" s="44">
        <v>8</v>
      </c>
      <c r="DB10" s="44">
        <f>DA10-CZ10</f>
        <v>0</v>
      </c>
      <c r="DC10" s="44">
        <v>8</v>
      </c>
      <c r="DD10" s="44">
        <v>8</v>
      </c>
      <c r="DE10" s="44">
        <f>DD10-DC10</f>
        <v>0</v>
      </c>
      <c r="DF10" s="44">
        <v>4</v>
      </c>
      <c r="DG10" s="44">
        <v>4</v>
      </c>
      <c r="DH10" s="44">
        <f>DG10-DF10</f>
        <v>0</v>
      </c>
      <c r="DI10" s="44">
        <v>4</v>
      </c>
      <c r="DJ10" s="44">
        <v>4</v>
      </c>
      <c r="DK10" s="44">
        <f>DJ10-DI10</f>
        <v>0</v>
      </c>
      <c r="DL10" s="127">
        <f>ROUND(DF10/DC10*100,1)</f>
        <v>50</v>
      </c>
      <c r="DM10" s="127">
        <f>ROUND(DG10/DD10*100,1)</f>
        <v>50</v>
      </c>
      <c r="DN10" s="127">
        <f>DM10-DL10</f>
        <v>0</v>
      </c>
      <c r="DO10" s="416">
        <v>10</v>
      </c>
      <c r="DQ10" s="28">
        <v>1</v>
      </c>
      <c r="DR10" s="28" t="s">
        <v>2</v>
      </c>
      <c r="DS10" s="113" t="s">
        <v>21</v>
      </c>
      <c r="DT10" s="383">
        <f>DV10+DX10+DZ10</f>
        <v>11593</v>
      </c>
      <c r="DU10" s="342">
        <f t="shared" ref="DU10:DU34" si="1">ROUND(DT10/E10,0)</f>
        <v>11593</v>
      </c>
      <c r="DV10" s="342">
        <v>11490</v>
      </c>
      <c r="DW10" s="342">
        <v>6583</v>
      </c>
      <c r="DX10" s="342">
        <v>103</v>
      </c>
      <c r="DY10" s="342"/>
      <c r="DZ10" s="343"/>
      <c r="EA10" s="127">
        <f>ROUND(DV10/DT10*100,1)</f>
        <v>99.1</v>
      </c>
      <c r="EB10" s="345">
        <v>11287</v>
      </c>
      <c r="EC10" s="342">
        <v>10187</v>
      </c>
      <c r="ED10" s="342"/>
      <c r="EE10" s="342">
        <v>16</v>
      </c>
      <c r="EF10" s="342"/>
      <c r="EG10" s="342"/>
      <c r="EH10" s="342"/>
      <c r="EI10" s="343">
        <v>47</v>
      </c>
      <c r="EJ10" s="30">
        <v>3</v>
      </c>
    </row>
    <row r="11" spans="1:141" s="229" customFormat="1" x14ac:dyDescent="0.2">
      <c r="A11" s="174">
        <v>2</v>
      </c>
      <c r="B11" s="174" t="s">
        <v>202</v>
      </c>
      <c r="C11" s="175" t="s">
        <v>22</v>
      </c>
      <c r="D11" s="176"/>
      <c r="E11" s="176"/>
      <c r="F11" s="176">
        <f t="shared" ref="F11:F38" si="2">E11-D11</f>
        <v>0</v>
      </c>
      <c r="G11" s="176"/>
      <c r="H11" s="176"/>
      <c r="I11" s="176">
        <f t="shared" ref="I11:I38" si="3">H11-G11</f>
        <v>0</v>
      </c>
      <c r="J11" s="176"/>
      <c r="K11" s="176"/>
      <c r="L11" s="176">
        <f t="shared" ref="L11:L38" si="4">K11-J11</f>
        <v>0</v>
      </c>
      <c r="M11" s="176"/>
      <c r="N11" s="176"/>
      <c r="O11" s="176">
        <f t="shared" ref="O11:O38" si="5">N11-M11</f>
        <v>0</v>
      </c>
      <c r="P11" s="548">
        <v>0</v>
      </c>
      <c r="Q11" s="548">
        <v>0</v>
      </c>
      <c r="R11" s="176"/>
      <c r="S11" s="176"/>
      <c r="T11" s="176">
        <f t="shared" ref="T11:T38" si="6">S11-R11</f>
        <v>0</v>
      </c>
      <c r="U11" s="252"/>
      <c r="V11" s="252"/>
      <c r="W11" s="252">
        <f t="shared" ref="W11:W38" si="7">V11-U11</f>
        <v>0</v>
      </c>
      <c r="X11" s="252"/>
      <c r="Y11" s="252"/>
      <c r="Z11" s="252">
        <f t="shared" ref="Z11:Z38" si="8">Y11-X11</f>
        <v>0</v>
      </c>
      <c r="AA11" s="177"/>
      <c r="AB11" s="174">
        <v>2</v>
      </c>
      <c r="AC11" s="174" t="s">
        <v>202</v>
      </c>
      <c r="AD11" s="178" t="s">
        <v>22</v>
      </c>
      <c r="AE11" s="275"/>
      <c r="AF11" s="275"/>
      <c r="AG11" s="548">
        <v>0</v>
      </c>
      <c r="AH11" s="548">
        <v>0</v>
      </c>
      <c r="AI11" s="540">
        <f t="shared" ref="AI11:AI38" si="9">AH11-AG11</f>
        <v>0</v>
      </c>
      <c r="AJ11" s="176"/>
      <c r="AK11" s="176"/>
      <c r="AL11" s="176">
        <f t="shared" ref="AL11:AL38" si="10">AK11-AJ11</f>
        <v>0</v>
      </c>
      <c r="AM11" s="176">
        <f t="shared" ref="AM11:AM36" si="11">AN11+AO11</f>
        <v>0</v>
      </c>
      <c r="AN11" s="176"/>
      <c r="AO11" s="176"/>
      <c r="AP11" s="176">
        <f t="shared" ref="AP11:AP36" si="12">AQ11+AR11</f>
        <v>0</v>
      </c>
      <c r="AQ11" s="176"/>
      <c r="AR11" s="176"/>
      <c r="AS11" s="176">
        <f t="shared" ref="AS11:AS38" si="13">AP11-AM11</f>
        <v>0</v>
      </c>
      <c r="AT11" s="176">
        <f t="shared" ref="AT11:AT36" si="14">AU11+AV11</f>
        <v>0</v>
      </c>
      <c r="AU11" s="176"/>
      <c r="AV11" s="176"/>
      <c r="AW11" s="176">
        <f t="shared" ref="AW11:AW36" si="15">AX11+AY11</f>
        <v>0</v>
      </c>
      <c r="AX11" s="176"/>
      <c r="AY11" s="176"/>
      <c r="AZ11" s="176">
        <f t="shared" ref="AZ11:AZ38" si="16">AW11-AT11</f>
        <v>0</v>
      </c>
      <c r="BA11" s="541"/>
      <c r="BB11" s="174">
        <v>2</v>
      </c>
      <c r="BC11" s="174" t="s">
        <v>202</v>
      </c>
      <c r="BD11" s="178" t="s">
        <v>22</v>
      </c>
      <c r="BE11" s="542"/>
      <c r="BF11" s="174">
        <f t="shared" ref="BF11:BF36" si="17">BG11+BH11</f>
        <v>0</v>
      </c>
      <c r="BG11" s="174"/>
      <c r="BH11" s="174"/>
      <c r="BI11" s="542"/>
      <c r="BJ11" s="542">
        <f t="shared" ref="BJ11:BJ36" si="18">BK11+BL11</f>
        <v>0</v>
      </c>
      <c r="BK11" s="174"/>
      <c r="BL11" s="174"/>
      <c r="BM11" s="542"/>
      <c r="BN11" s="542">
        <f t="shared" ref="BN11:BN36" si="19">BO11+BP11</f>
        <v>0</v>
      </c>
      <c r="BO11" s="174"/>
      <c r="BP11" s="174"/>
      <c r="BQ11" s="542"/>
      <c r="BR11" s="542">
        <f t="shared" ref="BR11:BR36" si="20">BS11+BT11</f>
        <v>0</v>
      </c>
      <c r="BS11" s="174"/>
      <c r="BT11" s="174"/>
      <c r="BU11" s="542"/>
      <c r="BV11" s="542">
        <f t="shared" ref="BV11:BV36" si="21">BW11+BX11</f>
        <v>0</v>
      </c>
      <c r="BW11" s="174"/>
      <c r="BX11" s="174"/>
      <c r="BY11" s="542"/>
      <c r="BZ11" s="542">
        <f t="shared" ref="BZ11:BZ36" si="22">CA11+CB11</f>
        <v>0</v>
      </c>
      <c r="CA11" s="174"/>
      <c r="CB11" s="174"/>
      <c r="CC11" s="542"/>
      <c r="CD11" s="542">
        <f t="shared" ref="CD11:CD29" si="23">CE11+CF11</f>
        <v>0</v>
      </c>
      <c r="CE11" s="174"/>
      <c r="CF11" s="174"/>
      <c r="CG11" s="542"/>
      <c r="CH11" s="542">
        <f t="shared" ref="CH11:CH29" si="24">CI11+CJ11</f>
        <v>0</v>
      </c>
      <c r="CI11" s="174"/>
      <c r="CJ11" s="174"/>
      <c r="CK11" s="542"/>
      <c r="CL11" s="542">
        <f t="shared" ref="CL11:CL36" si="25">CM11+CN11</f>
        <v>0</v>
      </c>
      <c r="CM11" s="174"/>
      <c r="CN11" s="174"/>
      <c r="CO11" s="543">
        <f t="shared" ref="CO11:CO35" si="26">BE11+BI11+BM11+BQ11+BU11+CC11+CG11+CK11+BY11</f>
        <v>0</v>
      </c>
      <c r="CP11" s="543">
        <f t="shared" ref="CP11:CP29" si="27">CR11+CQ11</f>
        <v>0</v>
      </c>
      <c r="CQ11" s="543">
        <f t="shared" ref="CQ11:CR29" si="28">BG11+BK11+BO11+BS11+BW11+CE11+CI11+CM11+CA11</f>
        <v>0</v>
      </c>
      <c r="CR11" s="543">
        <f t="shared" si="28"/>
        <v>0</v>
      </c>
      <c r="CT11" s="174">
        <v>2</v>
      </c>
      <c r="CU11" s="174" t="s">
        <v>202</v>
      </c>
      <c r="CV11" s="178" t="s">
        <v>22</v>
      </c>
      <c r="CW11" s="176"/>
      <c r="CX11" s="176"/>
      <c r="CY11" s="176">
        <f t="shared" ref="CY11:CY38" si="29">CX11-CW11</f>
        <v>0</v>
      </c>
      <c r="CZ11" s="176"/>
      <c r="DA11" s="176"/>
      <c r="DB11" s="176">
        <f t="shared" ref="DB11:DB38" si="30">DA11-CZ11</f>
        <v>0</v>
      </c>
      <c r="DC11" s="176"/>
      <c r="DD11" s="176"/>
      <c r="DE11" s="176">
        <f t="shared" ref="DE11:DE38" si="31">DD11-DC11</f>
        <v>0</v>
      </c>
      <c r="DF11" s="176"/>
      <c r="DG11" s="176"/>
      <c r="DH11" s="176">
        <f t="shared" ref="DH11:DH38" si="32">DG11-DF11</f>
        <v>0</v>
      </c>
      <c r="DI11" s="176"/>
      <c r="DJ11" s="176"/>
      <c r="DK11" s="176">
        <f t="shared" ref="DK11:DK38" si="33">DJ11-DI11</f>
        <v>0</v>
      </c>
      <c r="DL11" s="548">
        <v>0</v>
      </c>
      <c r="DM11" s="548">
        <v>0</v>
      </c>
      <c r="DN11" s="252">
        <f t="shared" ref="DN11:DN38" si="34">DM11-DL11</f>
        <v>0</v>
      </c>
      <c r="DO11" s="416"/>
      <c r="DQ11" s="174">
        <v>2</v>
      </c>
      <c r="DR11" s="174" t="s">
        <v>202</v>
      </c>
      <c r="DS11" s="178" t="s">
        <v>22</v>
      </c>
      <c r="DT11" s="544">
        <f t="shared" ref="DT11:DT36" si="35">DV11+DX11+DZ11</f>
        <v>0</v>
      </c>
      <c r="DU11" s="549">
        <v>0</v>
      </c>
      <c r="DV11" s="392"/>
      <c r="DW11" s="392"/>
      <c r="DX11" s="392"/>
      <c r="DY11" s="392"/>
      <c r="DZ11" s="393"/>
      <c r="EA11" s="549">
        <v>0</v>
      </c>
      <c r="EB11" s="394"/>
      <c r="EC11" s="392"/>
      <c r="ED11" s="393"/>
      <c r="EE11" s="392"/>
      <c r="EF11" s="392"/>
      <c r="EG11" s="392"/>
      <c r="EH11" s="392"/>
      <c r="EI11" s="393"/>
      <c r="EJ11" s="395"/>
    </row>
    <row r="12" spans="1:141" s="230" customFormat="1" x14ac:dyDescent="0.2">
      <c r="A12" s="174">
        <v>3</v>
      </c>
      <c r="B12" s="174" t="s">
        <v>3</v>
      </c>
      <c r="C12" s="175" t="s">
        <v>23</v>
      </c>
      <c r="D12" s="176"/>
      <c r="E12" s="176"/>
      <c r="F12" s="176">
        <f t="shared" si="2"/>
        <v>0</v>
      </c>
      <c r="G12" s="176"/>
      <c r="H12" s="176"/>
      <c r="I12" s="176">
        <f t="shared" si="3"/>
        <v>0</v>
      </c>
      <c r="J12" s="176"/>
      <c r="K12" s="176"/>
      <c r="L12" s="176">
        <f t="shared" si="4"/>
        <v>0</v>
      </c>
      <c r="M12" s="176"/>
      <c r="N12" s="176"/>
      <c r="O12" s="176">
        <f t="shared" si="5"/>
        <v>0</v>
      </c>
      <c r="P12" s="548">
        <v>0</v>
      </c>
      <c r="Q12" s="548">
        <v>0</v>
      </c>
      <c r="R12" s="176"/>
      <c r="S12" s="176"/>
      <c r="T12" s="176">
        <f t="shared" si="6"/>
        <v>0</v>
      </c>
      <c r="U12" s="252"/>
      <c r="V12" s="252"/>
      <c r="W12" s="252">
        <f t="shared" si="7"/>
        <v>0</v>
      </c>
      <c r="X12" s="252"/>
      <c r="Y12" s="252"/>
      <c r="Z12" s="252">
        <f t="shared" si="8"/>
        <v>0</v>
      </c>
      <c r="AA12" s="177"/>
      <c r="AB12" s="174">
        <v>3</v>
      </c>
      <c r="AC12" s="174" t="s">
        <v>3</v>
      </c>
      <c r="AD12" s="178" t="s">
        <v>23</v>
      </c>
      <c r="AE12" s="275">
        <v>2268</v>
      </c>
      <c r="AF12" s="275">
        <v>2128</v>
      </c>
      <c r="AG12" s="540">
        <f t="shared" si="0"/>
        <v>0</v>
      </c>
      <c r="AH12" s="540">
        <f t="shared" si="0"/>
        <v>0</v>
      </c>
      <c r="AI12" s="540">
        <f t="shared" si="9"/>
        <v>0</v>
      </c>
      <c r="AJ12" s="176"/>
      <c r="AK12" s="176"/>
      <c r="AL12" s="176">
        <f t="shared" si="10"/>
        <v>0</v>
      </c>
      <c r="AM12" s="176">
        <f t="shared" si="11"/>
        <v>0</v>
      </c>
      <c r="AN12" s="176"/>
      <c r="AO12" s="176"/>
      <c r="AP12" s="176">
        <f t="shared" si="12"/>
        <v>0</v>
      </c>
      <c r="AQ12" s="176"/>
      <c r="AR12" s="176"/>
      <c r="AS12" s="176">
        <f t="shared" si="13"/>
        <v>0</v>
      </c>
      <c r="AT12" s="176">
        <f t="shared" si="14"/>
        <v>0</v>
      </c>
      <c r="AU12" s="176"/>
      <c r="AV12" s="176"/>
      <c r="AW12" s="176">
        <f t="shared" si="15"/>
        <v>0</v>
      </c>
      <c r="AX12" s="176"/>
      <c r="AY12" s="176"/>
      <c r="AZ12" s="176">
        <f t="shared" si="16"/>
        <v>0</v>
      </c>
      <c r="BA12" s="541"/>
      <c r="BB12" s="174">
        <v>3</v>
      </c>
      <c r="BC12" s="174" t="s">
        <v>3</v>
      </c>
      <c r="BD12" s="178" t="s">
        <v>23</v>
      </c>
      <c r="BE12" s="542"/>
      <c r="BF12" s="174">
        <f t="shared" si="17"/>
        <v>0</v>
      </c>
      <c r="BG12" s="174"/>
      <c r="BH12" s="174"/>
      <c r="BI12" s="542"/>
      <c r="BJ12" s="542">
        <f t="shared" si="18"/>
        <v>0</v>
      </c>
      <c r="BK12" s="174"/>
      <c r="BL12" s="174"/>
      <c r="BM12" s="542"/>
      <c r="BN12" s="542">
        <f t="shared" si="19"/>
        <v>0</v>
      </c>
      <c r="BO12" s="174"/>
      <c r="BP12" s="174"/>
      <c r="BQ12" s="542"/>
      <c r="BR12" s="542">
        <f t="shared" si="20"/>
        <v>0</v>
      </c>
      <c r="BS12" s="174"/>
      <c r="BT12" s="174"/>
      <c r="BU12" s="542"/>
      <c r="BV12" s="542">
        <f t="shared" si="21"/>
        <v>0</v>
      </c>
      <c r="BW12" s="174"/>
      <c r="BX12" s="174"/>
      <c r="BY12" s="542"/>
      <c r="BZ12" s="542">
        <f t="shared" si="22"/>
        <v>0</v>
      </c>
      <c r="CA12" s="174"/>
      <c r="CB12" s="174"/>
      <c r="CC12" s="542"/>
      <c r="CD12" s="542">
        <f t="shared" si="23"/>
        <v>0</v>
      </c>
      <c r="CE12" s="174"/>
      <c r="CF12" s="174"/>
      <c r="CG12" s="542"/>
      <c r="CH12" s="542">
        <f t="shared" si="24"/>
        <v>0</v>
      </c>
      <c r="CI12" s="174"/>
      <c r="CJ12" s="174"/>
      <c r="CK12" s="542"/>
      <c r="CL12" s="542">
        <f t="shared" si="25"/>
        <v>0</v>
      </c>
      <c r="CM12" s="174"/>
      <c r="CN12" s="174"/>
      <c r="CO12" s="543">
        <f t="shared" si="26"/>
        <v>0</v>
      </c>
      <c r="CP12" s="543">
        <f t="shared" si="27"/>
        <v>0</v>
      </c>
      <c r="CQ12" s="543">
        <f t="shared" si="28"/>
        <v>0</v>
      </c>
      <c r="CR12" s="543">
        <f t="shared" si="28"/>
        <v>0</v>
      </c>
      <c r="CT12" s="174">
        <v>3</v>
      </c>
      <c r="CU12" s="174" t="s">
        <v>3</v>
      </c>
      <c r="CV12" s="178" t="s">
        <v>23</v>
      </c>
      <c r="CW12" s="176"/>
      <c r="CX12" s="176"/>
      <c r="CY12" s="176">
        <f t="shared" si="29"/>
        <v>0</v>
      </c>
      <c r="CZ12" s="176"/>
      <c r="DA12" s="176"/>
      <c r="DB12" s="176">
        <f t="shared" si="30"/>
        <v>0</v>
      </c>
      <c r="DC12" s="176"/>
      <c r="DD12" s="176"/>
      <c r="DE12" s="176">
        <f t="shared" si="31"/>
        <v>0</v>
      </c>
      <c r="DF12" s="176"/>
      <c r="DG12" s="176"/>
      <c r="DH12" s="176">
        <f t="shared" si="32"/>
        <v>0</v>
      </c>
      <c r="DI12" s="176"/>
      <c r="DJ12" s="176"/>
      <c r="DK12" s="176">
        <f t="shared" si="33"/>
        <v>0</v>
      </c>
      <c r="DL12" s="548">
        <v>0</v>
      </c>
      <c r="DM12" s="548">
        <v>0</v>
      </c>
      <c r="DN12" s="252">
        <f t="shared" si="34"/>
        <v>0</v>
      </c>
      <c r="DO12" s="416"/>
      <c r="DQ12" s="174">
        <v>3</v>
      </c>
      <c r="DR12" s="174" t="s">
        <v>3</v>
      </c>
      <c r="DS12" s="178" t="s">
        <v>23</v>
      </c>
      <c r="DT12" s="544">
        <f t="shared" si="35"/>
        <v>0</v>
      </c>
      <c r="DU12" s="549">
        <v>0</v>
      </c>
      <c r="DV12" s="392"/>
      <c r="DW12" s="392"/>
      <c r="DX12" s="392"/>
      <c r="DY12" s="392"/>
      <c r="DZ12" s="393"/>
      <c r="EA12" s="549">
        <v>0</v>
      </c>
      <c r="EB12" s="396"/>
      <c r="EC12" s="393"/>
      <c r="ED12" s="393"/>
      <c r="EE12" s="392"/>
      <c r="EF12" s="392"/>
      <c r="EG12" s="392"/>
      <c r="EH12" s="392"/>
      <c r="EI12" s="393"/>
      <c r="EJ12" s="395"/>
    </row>
    <row r="13" spans="1:141" s="230" customFormat="1" x14ac:dyDescent="0.2">
      <c r="A13" s="174">
        <v>4</v>
      </c>
      <c r="B13" s="174" t="s">
        <v>4</v>
      </c>
      <c r="C13" s="175" t="s">
        <v>24</v>
      </c>
      <c r="D13" s="176"/>
      <c r="E13" s="176"/>
      <c r="F13" s="176">
        <f t="shared" si="2"/>
        <v>0</v>
      </c>
      <c r="G13" s="176"/>
      <c r="H13" s="176"/>
      <c r="I13" s="176">
        <f t="shared" si="3"/>
        <v>0</v>
      </c>
      <c r="J13" s="176"/>
      <c r="K13" s="176"/>
      <c r="L13" s="176">
        <f t="shared" si="4"/>
        <v>0</v>
      </c>
      <c r="M13" s="176"/>
      <c r="N13" s="176"/>
      <c r="O13" s="176">
        <f t="shared" si="5"/>
        <v>0</v>
      </c>
      <c r="P13" s="548">
        <v>0</v>
      </c>
      <c r="Q13" s="548">
        <v>0</v>
      </c>
      <c r="R13" s="176"/>
      <c r="S13" s="176"/>
      <c r="T13" s="176">
        <f t="shared" si="6"/>
        <v>0</v>
      </c>
      <c r="U13" s="252"/>
      <c r="V13" s="252"/>
      <c r="W13" s="252">
        <f t="shared" si="7"/>
        <v>0</v>
      </c>
      <c r="X13" s="252"/>
      <c r="Y13" s="252"/>
      <c r="Z13" s="252">
        <f t="shared" si="8"/>
        <v>0</v>
      </c>
      <c r="AA13" s="177"/>
      <c r="AB13" s="174">
        <v>4</v>
      </c>
      <c r="AC13" s="174" t="s">
        <v>4</v>
      </c>
      <c r="AD13" s="178" t="s">
        <v>24</v>
      </c>
      <c r="AE13" s="275"/>
      <c r="AF13" s="275"/>
      <c r="AG13" s="548">
        <v>0</v>
      </c>
      <c r="AH13" s="548">
        <v>0</v>
      </c>
      <c r="AI13" s="540">
        <f t="shared" si="9"/>
        <v>0</v>
      </c>
      <c r="AJ13" s="176"/>
      <c r="AK13" s="176"/>
      <c r="AL13" s="176">
        <f t="shared" si="10"/>
        <v>0</v>
      </c>
      <c r="AM13" s="176">
        <f t="shared" si="11"/>
        <v>0</v>
      </c>
      <c r="AN13" s="176"/>
      <c r="AO13" s="176"/>
      <c r="AP13" s="176">
        <f t="shared" si="12"/>
        <v>0</v>
      </c>
      <c r="AQ13" s="176"/>
      <c r="AR13" s="176"/>
      <c r="AS13" s="176">
        <f t="shared" si="13"/>
        <v>0</v>
      </c>
      <c r="AT13" s="176">
        <f t="shared" si="14"/>
        <v>0</v>
      </c>
      <c r="AU13" s="176"/>
      <c r="AV13" s="176"/>
      <c r="AW13" s="176">
        <f t="shared" si="15"/>
        <v>0</v>
      </c>
      <c r="AX13" s="176"/>
      <c r="AY13" s="176"/>
      <c r="AZ13" s="176">
        <f t="shared" si="16"/>
        <v>0</v>
      </c>
      <c r="BA13" s="541"/>
      <c r="BB13" s="174">
        <v>4</v>
      </c>
      <c r="BC13" s="174" t="s">
        <v>4</v>
      </c>
      <c r="BD13" s="178" t="s">
        <v>24</v>
      </c>
      <c r="BE13" s="542"/>
      <c r="BF13" s="174">
        <f t="shared" si="17"/>
        <v>0</v>
      </c>
      <c r="BG13" s="174"/>
      <c r="BH13" s="174"/>
      <c r="BI13" s="542"/>
      <c r="BJ13" s="542">
        <f t="shared" si="18"/>
        <v>0</v>
      </c>
      <c r="BK13" s="174"/>
      <c r="BL13" s="174"/>
      <c r="BM13" s="542"/>
      <c r="BN13" s="542">
        <f t="shared" si="19"/>
        <v>0</v>
      </c>
      <c r="BO13" s="174"/>
      <c r="BP13" s="174"/>
      <c r="BQ13" s="542"/>
      <c r="BR13" s="542">
        <f t="shared" si="20"/>
        <v>0</v>
      </c>
      <c r="BS13" s="174"/>
      <c r="BT13" s="174"/>
      <c r="BU13" s="542"/>
      <c r="BV13" s="542">
        <f t="shared" si="21"/>
        <v>0</v>
      </c>
      <c r="BW13" s="174"/>
      <c r="BX13" s="174"/>
      <c r="BY13" s="542"/>
      <c r="BZ13" s="542">
        <f t="shared" si="22"/>
        <v>0</v>
      </c>
      <c r="CA13" s="174"/>
      <c r="CB13" s="174"/>
      <c r="CC13" s="542"/>
      <c r="CD13" s="542">
        <f t="shared" si="23"/>
        <v>0</v>
      </c>
      <c r="CE13" s="174"/>
      <c r="CF13" s="174"/>
      <c r="CG13" s="542"/>
      <c r="CH13" s="542">
        <f t="shared" si="24"/>
        <v>0</v>
      </c>
      <c r="CI13" s="174"/>
      <c r="CJ13" s="174"/>
      <c r="CK13" s="542"/>
      <c r="CL13" s="542">
        <f t="shared" si="25"/>
        <v>0</v>
      </c>
      <c r="CM13" s="174"/>
      <c r="CN13" s="174"/>
      <c r="CO13" s="543">
        <f t="shared" si="26"/>
        <v>0</v>
      </c>
      <c r="CP13" s="543">
        <f t="shared" si="27"/>
        <v>0</v>
      </c>
      <c r="CQ13" s="543">
        <f t="shared" si="28"/>
        <v>0</v>
      </c>
      <c r="CR13" s="543">
        <f t="shared" si="28"/>
        <v>0</v>
      </c>
      <c r="CT13" s="174">
        <v>4</v>
      </c>
      <c r="CU13" s="174" t="s">
        <v>4</v>
      </c>
      <c r="CV13" s="178" t="s">
        <v>24</v>
      </c>
      <c r="CW13" s="176"/>
      <c r="CX13" s="176"/>
      <c r="CY13" s="176">
        <f t="shared" si="29"/>
        <v>0</v>
      </c>
      <c r="CZ13" s="176"/>
      <c r="DA13" s="176"/>
      <c r="DB13" s="176">
        <f t="shared" si="30"/>
        <v>0</v>
      </c>
      <c r="DC13" s="176"/>
      <c r="DD13" s="176"/>
      <c r="DE13" s="176">
        <f t="shared" si="31"/>
        <v>0</v>
      </c>
      <c r="DF13" s="176"/>
      <c r="DG13" s="176"/>
      <c r="DH13" s="176">
        <f t="shared" si="32"/>
        <v>0</v>
      </c>
      <c r="DI13" s="176"/>
      <c r="DJ13" s="176"/>
      <c r="DK13" s="176">
        <f t="shared" si="33"/>
        <v>0</v>
      </c>
      <c r="DL13" s="548">
        <v>0</v>
      </c>
      <c r="DM13" s="548">
        <v>0</v>
      </c>
      <c r="DN13" s="252">
        <f t="shared" si="34"/>
        <v>0</v>
      </c>
      <c r="DO13" s="416"/>
      <c r="DQ13" s="174">
        <v>4</v>
      </c>
      <c r="DR13" s="174" t="s">
        <v>4</v>
      </c>
      <c r="DS13" s="178" t="s">
        <v>24</v>
      </c>
      <c r="DT13" s="544">
        <f t="shared" si="35"/>
        <v>0</v>
      </c>
      <c r="DU13" s="549">
        <v>0</v>
      </c>
      <c r="DV13" s="392"/>
      <c r="DW13" s="392"/>
      <c r="DX13" s="392"/>
      <c r="DY13" s="392"/>
      <c r="DZ13" s="393"/>
      <c r="EA13" s="549">
        <v>0</v>
      </c>
      <c r="EB13" s="396"/>
      <c r="EC13" s="393"/>
      <c r="ED13" s="393"/>
      <c r="EE13" s="392"/>
      <c r="EF13" s="392"/>
      <c r="EG13" s="392"/>
      <c r="EH13" s="392"/>
      <c r="EI13" s="393"/>
      <c r="EJ13" s="395"/>
    </row>
    <row r="14" spans="1:141" s="230" customFormat="1" x14ac:dyDescent="0.2">
      <c r="A14" s="174">
        <v>5</v>
      </c>
      <c r="B14" s="174" t="s">
        <v>5</v>
      </c>
      <c r="C14" s="175" t="s">
        <v>25</v>
      </c>
      <c r="D14" s="176"/>
      <c r="E14" s="176"/>
      <c r="F14" s="176">
        <f t="shared" si="2"/>
        <v>0</v>
      </c>
      <c r="G14" s="176"/>
      <c r="H14" s="176"/>
      <c r="I14" s="176">
        <f t="shared" si="3"/>
        <v>0</v>
      </c>
      <c r="J14" s="176"/>
      <c r="K14" s="176"/>
      <c r="L14" s="176">
        <f t="shared" si="4"/>
        <v>0</v>
      </c>
      <c r="M14" s="176"/>
      <c r="N14" s="176"/>
      <c r="O14" s="176">
        <f t="shared" si="5"/>
        <v>0</v>
      </c>
      <c r="P14" s="548">
        <v>0</v>
      </c>
      <c r="Q14" s="548">
        <v>0</v>
      </c>
      <c r="R14" s="176"/>
      <c r="S14" s="176"/>
      <c r="T14" s="176">
        <f t="shared" si="6"/>
        <v>0</v>
      </c>
      <c r="U14" s="252"/>
      <c r="V14" s="252"/>
      <c r="W14" s="252">
        <f t="shared" si="7"/>
        <v>0</v>
      </c>
      <c r="X14" s="252"/>
      <c r="Y14" s="252"/>
      <c r="Z14" s="252">
        <f t="shared" si="8"/>
        <v>0</v>
      </c>
      <c r="AA14" s="177"/>
      <c r="AB14" s="174">
        <v>5</v>
      </c>
      <c r="AC14" s="174" t="s">
        <v>5</v>
      </c>
      <c r="AD14" s="178" t="s">
        <v>25</v>
      </c>
      <c r="AE14" s="275"/>
      <c r="AF14" s="275"/>
      <c r="AG14" s="548">
        <v>0</v>
      </c>
      <c r="AH14" s="548">
        <v>0</v>
      </c>
      <c r="AI14" s="540">
        <f t="shared" si="9"/>
        <v>0</v>
      </c>
      <c r="AJ14" s="176"/>
      <c r="AK14" s="176"/>
      <c r="AL14" s="176">
        <f t="shared" si="10"/>
        <v>0</v>
      </c>
      <c r="AM14" s="176">
        <f t="shared" si="11"/>
        <v>0</v>
      </c>
      <c r="AN14" s="176"/>
      <c r="AO14" s="176"/>
      <c r="AP14" s="176">
        <f t="shared" si="12"/>
        <v>0</v>
      </c>
      <c r="AQ14" s="176"/>
      <c r="AR14" s="176"/>
      <c r="AS14" s="176">
        <f t="shared" si="13"/>
        <v>0</v>
      </c>
      <c r="AT14" s="176">
        <f t="shared" si="14"/>
        <v>0</v>
      </c>
      <c r="AU14" s="176"/>
      <c r="AV14" s="176"/>
      <c r="AW14" s="176">
        <f t="shared" si="15"/>
        <v>0</v>
      </c>
      <c r="AX14" s="176"/>
      <c r="AY14" s="176"/>
      <c r="AZ14" s="176">
        <f t="shared" si="16"/>
        <v>0</v>
      </c>
      <c r="BA14" s="541"/>
      <c r="BB14" s="174">
        <v>5</v>
      </c>
      <c r="BC14" s="174" t="s">
        <v>5</v>
      </c>
      <c r="BD14" s="178" t="s">
        <v>25</v>
      </c>
      <c r="BE14" s="542"/>
      <c r="BF14" s="174">
        <f t="shared" si="17"/>
        <v>0</v>
      </c>
      <c r="BG14" s="174"/>
      <c r="BH14" s="174"/>
      <c r="BI14" s="542"/>
      <c r="BJ14" s="542">
        <f t="shared" si="18"/>
        <v>0</v>
      </c>
      <c r="BK14" s="174"/>
      <c r="BL14" s="174"/>
      <c r="BM14" s="542"/>
      <c r="BN14" s="542">
        <f t="shared" si="19"/>
        <v>0</v>
      </c>
      <c r="BO14" s="174"/>
      <c r="BP14" s="174"/>
      <c r="BQ14" s="542"/>
      <c r="BR14" s="542">
        <f t="shared" si="20"/>
        <v>0</v>
      </c>
      <c r="BS14" s="174"/>
      <c r="BT14" s="174"/>
      <c r="BU14" s="542"/>
      <c r="BV14" s="542">
        <f t="shared" si="21"/>
        <v>0</v>
      </c>
      <c r="BW14" s="174"/>
      <c r="BX14" s="174"/>
      <c r="BY14" s="542"/>
      <c r="BZ14" s="542">
        <f t="shared" si="22"/>
        <v>0</v>
      </c>
      <c r="CA14" s="174"/>
      <c r="CB14" s="174"/>
      <c r="CC14" s="542"/>
      <c r="CD14" s="542">
        <f t="shared" si="23"/>
        <v>0</v>
      </c>
      <c r="CE14" s="174"/>
      <c r="CF14" s="174"/>
      <c r="CG14" s="542"/>
      <c r="CH14" s="542">
        <f t="shared" si="24"/>
        <v>0</v>
      </c>
      <c r="CI14" s="174"/>
      <c r="CJ14" s="174"/>
      <c r="CK14" s="542"/>
      <c r="CL14" s="542">
        <f t="shared" si="25"/>
        <v>0</v>
      </c>
      <c r="CM14" s="174"/>
      <c r="CN14" s="174"/>
      <c r="CO14" s="543">
        <f t="shared" si="26"/>
        <v>0</v>
      </c>
      <c r="CP14" s="543">
        <f t="shared" si="27"/>
        <v>0</v>
      </c>
      <c r="CQ14" s="543">
        <f t="shared" si="28"/>
        <v>0</v>
      </c>
      <c r="CR14" s="543">
        <f t="shared" si="28"/>
        <v>0</v>
      </c>
      <c r="CT14" s="174">
        <v>5</v>
      </c>
      <c r="CU14" s="174" t="s">
        <v>5</v>
      </c>
      <c r="CV14" s="178" t="s">
        <v>25</v>
      </c>
      <c r="CW14" s="176"/>
      <c r="CX14" s="176"/>
      <c r="CY14" s="176">
        <f t="shared" si="29"/>
        <v>0</v>
      </c>
      <c r="CZ14" s="176"/>
      <c r="DA14" s="176"/>
      <c r="DB14" s="176">
        <f t="shared" si="30"/>
        <v>0</v>
      </c>
      <c r="DC14" s="176"/>
      <c r="DD14" s="176"/>
      <c r="DE14" s="176">
        <f t="shared" si="31"/>
        <v>0</v>
      </c>
      <c r="DF14" s="176"/>
      <c r="DG14" s="176"/>
      <c r="DH14" s="176">
        <f t="shared" si="32"/>
        <v>0</v>
      </c>
      <c r="DI14" s="176"/>
      <c r="DJ14" s="176"/>
      <c r="DK14" s="176">
        <f t="shared" si="33"/>
        <v>0</v>
      </c>
      <c r="DL14" s="548">
        <v>0</v>
      </c>
      <c r="DM14" s="548">
        <v>0</v>
      </c>
      <c r="DN14" s="252">
        <f t="shared" si="34"/>
        <v>0</v>
      </c>
      <c r="DO14" s="416"/>
      <c r="DQ14" s="174">
        <v>5</v>
      </c>
      <c r="DR14" s="174" t="s">
        <v>5</v>
      </c>
      <c r="DS14" s="178" t="s">
        <v>25</v>
      </c>
      <c r="DT14" s="544">
        <f t="shared" si="35"/>
        <v>0</v>
      </c>
      <c r="DU14" s="549">
        <v>0</v>
      </c>
      <c r="DV14" s="392"/>
      <c r="DW14" s="392"/>
      <c r="DX14" s="392"/>
      <c r="DY14" s="392"/>
      <c r="DZ14" s="393"/>
      <c r="EA14" s="549">
        <v>0</v>
      </c>
      <c r="EB14" s="396"/>
      <c r="EC14" s="393"/>
      <c r="ED14" s="393"/>
      <c r="EE14" s="392"/>
      <c r="EF14" s="392"/>
      <c r="EG14" s="392"/>
      <c r="EH14" s="392"/>
      <c r="EI14" s="393"/>
      <c r="EJ14" s="395"/>
    </row>
    <row r="15" spans="1:141" s="22" customFormat="1" x14ac:dyDescent="0.2">
      <c r="A15" s="28">
        <v>6</v>
      </c>
      <c r="B15" s="28" t="s">
        <v>6</v>
      </c>
      <c r="C15" s="70" t="s">
        <v>26</v>
      </c>
      <c r="D15" s="44">
        <v>1</v>
      </c>
      <c r="E15" s="44">
        <v>1</v>
      </c>
      <c r="F15" s="44">
        <f t="shared" si="2"/>
        <v>0</v>
      </c>
      <c r="G15" s="44">
        <v>3</v>
      </c>
      <c r="H15" s="44">
        <v>3</v>
      </c>
      <c r="I15" s="44">
        <f t="shared" si="3"/>
        <v>0</v>
      </c>
      <c r="J15" s="44"/>
      <c r="K15" s="44"/>
      <c r="L15" s="44">
        <f t="shared" si="4"/>
        <v>0</v>
      </c>
      <c r="M15" s="44"/>
      <c r="N15" s="44"/>
      <c r="O15" s="44">
        <f t="shared" si="5"/>
        <v>0</v>
      </c>
      <c r="P15" s="127">
        <f t="shared" ref="P15:Q38" si="36">ROUND((J15+M15)/G15*100,1)</f>
        <v>0</v>
      </c>
      <c r="Q15" s="127">
        <f t="shared" si="36"/>
        <v>0</v>
      </c>
      <c r="R15" s="44">
        <v>16</v>
      </c>
      <c r="S15" s="44">
        <v>16</v>
      </c>
      <c r="T15" s="44">
        <f t="shared" si="6"/>
        <v>0</v>
      </c>
      <c r="U15" s="127">
        <v>570</v>
      </c>
      <c r="V15" s="127">
        <v>570</v>
      </c>
      <c r="W15" s="127">
        <f t="shared" si="7"/>
        <v>0</v>
      </c>
      <c r="X15" s="127">
        <v>419</v>
      </c>
      <c r="Y15" s="127">
        <v>419</v>
      </c>
      <c r="Z15" s="127">
        <f t="shared" si="8"/>
        <v>0</v>
      </c>
      <c r="AA15" s="84"/>
      <c r="AB15" s="28">
        <v>6</v>
      </c>
      <c r="AC15" s="28" t="s">
        <v>6</v>
      </c>
      <c r="AD15" s="113" t="s">
        <v>26</v>
      </c>
      <c r="AE15" s="141">
        <v>3540</v>
      </c>
      <c r="AF15" s="141">
        <v>3442</v>
      </c>
      <c r="AG15" s="539">
        <f t="shared" si="0"/>
        <v>9.1999999999999993</v>
      </c>
      <c r="AH15" s="63">
        <f t="shared" si="0"/>
        <v>8.6999999999999993</v>
      </c>
      <c r="AI15" s="63">
        <f t="shared" si="9"/>
        <v>-0.5</v>
      </c>
      <c r="AJ15" s="44">
        <v>326</v>
      </c>
      <c r="AK15" s="44">
        <v>300</v>
      </c>
      <c r="AL15" s="44">
        <f t="shared" si="10"/>
        <v>-26</v>
      </c>
      <c r="AM15" s="44">
        <f t="shared" si="11"/>
        <v>113</v>
      </c>
      <c r="AN15" s="44">
        <v>28</v>
      </c>
      <c r="AO15" s="44">
        <v>85</v>
      </c>
      <c r="AP15" s="44">
        <f t="shared" si="12"/>
        <v>103</v>
      </c>
      <c r="AQ15" s="44">
        <v>21</v>
      </c>
      <c r="AR15" s="44">
        <v>82</v>
      </c>
      <c r="AS15" s="44">
        <f t="shared" si="13"/>
        <v>-10</v>
      </c>
      <c r="AT15" s="44">
        <f t="shared" si="14"/>
        <v>85</v>
      </c>
      <c r="AU15" s="44">
        <v>20</v>
      </c>
      <c r="AV15" s="44">
        <v>65</v>
      </c>
      <c r="AW15" s="44">
        <f t="shared" si="15"/>
        <v>92</v>
      </c>
      <c r="AX15" s="44">
        <v>10</v>
      </c>
      <c r="AY15" s="44">
        <v>82</v>
      </c>
      <c r="AZ15" s="44">
        <f t="shared" si="16"/>
        <v>7</v>
      </c>
      <c r="BA15" s="60"/>
      <c r="BB15" s="28">
        <v>6</v>
      </c>
      <c r="BC15" s="28" t="s">
        <v>6</v>
      </c>
      <c r="BD15" s="113" t="s">
        <v>26</v>
      </c>
      <c r="BE15" s="59">
        <v>19</v>
      </c>
      <c r="BF15" s="28">
        <f t="shared" si="17"/>
        <v>4</v>
      </c>
      <c r="BG15" s="28">
        <v>1</v>
      </c>
      <c r="BH15" s="28">
        <v>3</v>
      </c>
      <c r="BI15" s="59">
        <v>50</v>
      </c>
      <c r="BJ15" s="59">
        <f t="shared" si="18"/>
        <v>8</v>
      </c>
      <c r="BK15" s="28">
        <v>3</v>
      </c>
      <c r="BL15" s="28">
        <v>5</v>
      </c>
      <c r="BM15" s="59"/>
      <c r="BN15" s="59">
        <f t="shared" si="19"/>
        <v>0</v>
      </c>
      <c r="BO15" s="28"/>
      <c r="BP15" s="28"/>
      <c r="BQ15" s="59"/>
      <c r="BR15" s="59">
        <f t="shared" si="20"/>
        <v>0</v>
      </c>
      <c r="BS15" s="28"/>
      <c r="BT15" s="28"/>
      <c r="BU15" s="59">
        <v>13</v>
      </c>
      <c r="BV15" s="59">
        <f t="shared" si="21"/>
        <v>1</v>
      </c>
      <c r="BW15" s="28">
        <v>1</v>
      </c>
      <c r="BX15" s="28"/>
      <c r="BY15" s="59">
        <v>84</v>
      </c>
      <c r="BZ15" s="59">
        <f t="shared" si="22"/>
        <v>18</v>
      </c>
      <c r="CA15" s="28">
        <v>5</v>
      </c>
      <c r="CB15" s="28">
        <v>13</v>
      </c>
      <c r="CC15" s="59">
        <v>73</v>
      </c>
      <c r="CD15" s="59">
        <f t="shared" si="23"/>
        <v>22</v>
      </c>
      <c r="CE15" s="28"/>
      <c r="CF15" s="28">
        <v>22</v>
      </c>
      <c r="CG15" s="59"/>
      <c r="CH15" s="59">
        <f t="shared" si="24"/>
        <v>0</v>
      </c>
      <c r="CI15" s="28"/>
      <c r="CJ15" s="28"/>
      <c r="CK15" s="59">
        <v>61</v>
      </c>
      <c r="CL15" s="59">
        <f t="shared" si="25"/>
        <v>39</v>
      </c>
      <c r="CM15" s="28"/>
      <c r="CN15" s="28">
        <v>39</v>
      </c>
      <c r="CO15" s="280">
        <f t="shared" si="26"/>
        <v>300</v>
      </c>
      <c r="CP15" s="280">
        <f t="shared" si="27"/>
        <v>92</v>
      </c>
      <c r="CQ15" s="280">
        <f t="shared" si="28"/>
        <v>10</v>
      </c>
      <c r="CR15" s="280">
        <f t="shared" si="28"/>
        <v>82</v>
      </c>
      <c r="CT15" s="28">
        <v>6</v>
      </c>
      <c r="CU15" s="28" t="s">
        <v>6</v>
      </c>
      <c r="CV15" s="113" t="s">
        <v>26</v>
      </c>
      <c r="CW15" s="44">
        <v>25</v>
      </c>
      <c r="CX15" s="44">
        <v>25</v>
      </c>
      <c r="CY15" s="44">
        <f t="shared" si="29"/>
        <v>0</v>
      </c>
      <c r="CZ15" s="44">
        <v>17</v>
      </c>
      <c r="DA15" s="44">
        <v>16</v>
      </c>
      <c r="DB15" s="44">
        <f t="shared" si="30"/>
        <v>-1</v>
      </c>
      <c r="DC15" s="44">
        <v>16</v>
      </c>
      <c r="DD15" s="44">
        <v>14</v>
      </c>
      <c r="DE15" s="44">
        <f t="shared" si="31"/>
        <v>-2</v>
      </c>
      <c r="DF15" s="44">
        <v>10</v>
      </c>
      <c r="DG15" s="44">
        <v>11</v>
      </c>
      <c r="DH15" s="44">
        <f t="shared" si="32"/>
        <v>1</v>
      </c>
      <c r="DI15" s="44">
        <v>6</v>
      </c>
      <c r="DJ15" s="44">
        <v>3</v>
      </c>
      <c r="DK15" s="44">
        <f t="shared" si="33"/>
        <v>-3</v>
      </c>
      <c r="DL15" s="127">
        <f t="shared" ref="DL15:DM38" si="37">ROUND(DF15/DC15*100,1)</f>
        <v>62.5</v>
      </c>
      <c r="DM15" s="127">
        <f>ROUND(DG15/DD15*100,1)</f>
        <v>78.599999999999994</v>
      </c>
      <c r="DN15" s="127">
        <f t="shared" si="34"/>
        <v>16.099999999999994</v>
      </c>
      <c r="DO15" s="416">
        <v>2</v>
      </c>
      <c r="DQ15" s="28">
        <v>6</v>
      </c>
      <c r="DR15" s="28" t="s">
        <v>6</v>
      </c>
      <c r="DS15" s="113" t="s">
        <v>26</v>
      </c>
      <c r="DT15" s="383">
        <f t="shared" si="35"/>
        <v>21772.799999999999</v>
      </c>
      <c r="DU15" s="342">
        <f t="shared" si="1"/>
        <v>21773</v>
      </c>
      <c r="DV15" s="342">
        <v>21103.7</v>
      </c>
      <c r="DW15" s="342">
        <v>14402.2</v>
      </c>
      <c r="DX15" s="342">
        <v>669.1</v>
      </c>
      <c r="DY15" s="342">
        <v>179.9</v>
      </c>
      <c r="DZ15" s="343"/>
      <c r="EA15" s="127">
        <f t="shared" ref="EA15:EA38" si="38">ROUND(DV15/DT15*100,1)</f>
        <v>96.9</v>
      </c>
      <c r="EB15" s="346">
        <v>21772.799999999999</v>
      </c>
      <c r="EC15" s="343">
        <v>19323.099999999999</v>
      </c>
      <c r="ED15" s="343"/>
      <c r="EE15" s="342"/>
      <c r="EF15" s="342"/>
      <c r="EG15" s="342">
        <v>200</v>
      </c>
      <c r="EH15" s="342"/>
      <c r="EI15" s="343">
        <v>133.5</v>
      </c>
      <c r="EJ15" s="30"/>
      <c r="EK15" s="426"/>
    </row>
    <row r="16" spans="1:141" s="230" customFormat="1" x14ac:dyDescent="0.2">
      <c r="A16" s="174">
        <v>7</v>
      </c>
      <c r="B16" s="174" t="s">
        <v>7</v>
      </c>
      <c r="C16" s="175" t="s">
        <v>27</v>
      </c>
      <c r="D16" s="176"/>
      <c r="E16" s="176"/>
      <c r="F16" s="176">
        <f t="shared" si="2"/>
        <v>0</v>
      </c>
      <c r="G16" s="176"/>
      <c r="H16" s="176"/>
      <c r="I16" s="176">
        <f t="shared" si="3"/>
        <v>0</v>
      </c>
      <c r="J16" s="176"/>
      <c r="K16" s="176"/>
      <c r="L16" s="176">
        <f t="shared" si="4"/>
        <v>0</v>
      </c>
      <c r="M16" s="176"/>
      <c r="N16" s="176"/>
      <c r="O16" s="176">
        <f t="shared" si="5"/>
        <v>0</v>
      </c>
      <c r="P16" s="548">
        <v>0</v>
      </c>
      <c r="Q16" s="548">
        <v>0</v>
      </c>
      <c r="R16" s="176"/>
      <c r="S16" s="176"/>
      <c r="T16" s="176">
        <f t="shared" si="6"/>
        <v>0</v>
      </c>
      <c r="U16" s="252"/>
      <c r="V16" s="252"/>
      <c r="W16" s="252">
        <f t="shared" si="7"/>
        <v>0</v>
      </c>
      <c r="X16" s="252"/>
      <c r="Y16" s="252"/>
      <c r="Z16" s="252">
        <f t="shared" si="8"/>
        <v>0</v>
      </c>
      <c r="AA16" s="177"/>
      <c r="AB16" s="174">
        <v>7</v>
      </c>
      <c r="AC16" s="174" t="s">
        <v>7</v>
      </c>
      <c r="AD16" s="178" t="s">
        <v>27</v>
      </c>
      <c r="AE16" s="275"/>
      <c r="AF16" s="275"/>
      <c r="AG16" s="548">
        <v>0</v>
      </c>
      <c r="AH16" s="548">
        <v>0</v>
      </c>
      <c r="AI16" s="540">
        <f t="shared" si="9"/>
        <v>0</v>
      </c>
      <c r="AJ16" s="176"/>
      <c r="AK16" s="176"/>
      <c r="AL16" s="176">
        <f t="shared" si="10"/>
        <v>0</v>
      </c>
      <c r="AM16" s="176">
        <f t="shared" si="11"/>
        <v>0</v>
      </c>
      <c r="AN16" s="176"/>
      <c r="AO16" s="176"/>
      <c r="AP16" s="176">
        <f t="shared" si="12"/>
        <v>0</v>
      </c>
      <c r="AQ16" s="176"/>
      <c r="AR16" s="176"/>
      <c r="AS16" s="176">
        <f t="shared" si="13"/>
        <v>0</v>
      </c>
      <c r="AT16" s="176">
        <f t="shared" si="14"/>
        <v>0</v>
      </c>
      <c r="AU16" s="176"/>
      <c r="AV16" s="176"/>
      <c r="AW16" s="176">
        <f t="shared" si="15"/>
        <v>0</v>
      </c>
      <c r="AX16" s="176"/>
      <c r="AY16" s="176"/>
      <c r="AZ16" s="176">
        <f t="shared" si="16"/>
        <v>0</v>
      </c>
      <c r="BA16" s="541"/>
      <c r="BB16" s="174">
        <v>7</v>
      </c>
      <c r="BC16" s="174" t="s">
        <v>7</v>
      </c>
      <c r="BD16" s="178" t="s">
        <v>27</v>
      </c>
      <c r="BE16" s="542"/>
      <c r="BF16" s="174">
        <f t="shared" si="17"/>
        <v>0</v>
      </c>
      <c r="BG16" s="174"/>
      <c r="BH16" s="174"/>
      <c r="BI16" s="542"/>
      <c r="BJ16" s="542">
        <f t="shared" si="18"/>
        <v>0</v>
      </c>
      <c r="BK16" s="174"/>
      <c r="BL16" s="174"/>
      <c r="BM16" s="542"/>
      <c r="BN16" s="542">
        <f t="shared" si="19"/>
        <v>0</v>
      </c>
      <c r="BO16" s="174"/>
      <c r="BP16" s="174"/>
      <c r="BQ16" s="542"/>
      <c r="BR16" s="542">
        <f t="shared" si="20"/>
        <v>0</v>
      </c>
      <c r="BS16" s="174"/>
      <c r="BT16" s="174"/>
      <c r="BU16" s="542"/>
      <c r="BV16" s="542">
        <f t="shared" si="21"/>
        <v>0</v>
      </c>
      <c r="BW16" s="174"/>
      <c r="BX16" s="174"/>
      <c r="BY16" s="542"/>
      <c r="BZ16" s="542">
        <f t="shared" si="22"/>
        <v>0</v>
      </c>
      <c r="CA16" s="174"/>
      <c r="CB16" s="174"/>
      <c r="CC16" s="542"/>
      <c r="CD16" s="542">
        <f t="shared" si="23"/>
        <v>0</v>
      </c>
      <c r="CE16" s="174"/>
      <c r="CF16" s="174"/>
      <c r="CG16" s="542"/>
      <c r="CH16" s="542">
        <f t="shared" si="24"/>
        <v>0</v>
      </c>
      <c r="CI16" s="174"/>
      <c r="CJ16" s="174"/>
      <c r="CK16" s="542"/>
      <c r="CL16" s="542">
        <f t="shared" si="25"/>
        <v>0</v>
      </c>
      <c r="CM16" s="174"/>
      <c r="CN16" s="174"/>
      <c r="CO16" s="543">
        <f t="shared" si="26"/>
        <v>0</v>
      </c>
      <c r="CP16" s="176">
        <f t="shared" si="27"/>
        <v>0</v>
      </c>
      <c r="CQ16" s="176">
        <f t="shared" si="28"/>
        <v>0</v>
      </c>
      <c r="CR16" s="176">
        <f t="shared" si="28"/>
        <v>0</v>
      </c>
      <c r="CT16" s="174">
        <v>7</v>
      </c>
      <c r="CU16" s="174" t="s">
        <v>7</v>
      </c>
      <c r="CV16" s="178" t="s">
        <v>27</v>
      </c>
      <c r="CW16" s="176"/>
      <c r="CX16" s="176"/>
      <c r="CY16" s="176">
        <f t="shared" si="29"/>
        <v>0</v>
      </c>
      <c r="CZ16" s="176"/>
      <c r="DA16" s="176"/>
      <c r="DB16" s="176">
        <f t="shared" si="30"/>
        <v>0</v>
      </c>
      <c r="DC16" s="176"/>
      <c r="DD16" s="176"/>
      <c r="DE16" s="176">
        <f t="shared" si="31"/>
        <v>0</v>
      </c>
      <c r="DF16" s="176"/>
      <c r="DG16" s="176"/>
      <c r="DH16" s="176">
        <f t="shared" si="32"/>
        <v>0</v>
      </c>
      <c r="DI16" s="176"/>
      <c r="DJ16" s="176"/>
      <c r="DK16" s="176">
        <f t="shared" si="33"/>
        <v>0</v>
      </c>
      <c r="DL16" s="548">
        <v>0</v>
      </c>
      <c r="DM16" s="548">
        <v>0</v>
      </c>
      <c r="DN16" s="252">
        <f t="shared" si="34"/>
        <v>0</v>
      </c>
      <c r="DO16" s="416"/>
      <c r="DQ16" s="174">
        <v>7</v>
      </c>
      <c r="DR16" s="174" t="s">
        <v>7</v>
      </c>
      <c r="DS16" s="178" t="s">
        <v>27</v>
      </c>
      <c r="DT16" s="545">
        <f t="shared" si="35"/>
        <v>0</v>
      </c>
      <c r="DU16" s="549">
        <v>0</v>
      </c>
      <c r="DV16" s="392"/>
      <c r="DW16" s="392"/>
      <c r="DX16" s="392"/>
      <c r="DY16" s="392"/>
      <c r="DZ16" s="393"/>
      <c r="EA16" s="549">
        <v>0</v>
      </c>
      <c r="EB16" s="393"/>
      <c r="EC16" s="393"/>
      <c r="ED16" s="393"/>
      <c r="EE16" s="393"/>
      <c r="EF16" s="393"/>
      <c r="EG16" s="393"/>
      <c r="EH16" s="392"/>
      <c r="EI16" s="393"/>
      <c r="EJ16" s="395"/>
    </row>
    <row r="17" spans="1:141" s="229" customFormat="1" x14ac:dyDescent="0.2">
      <c r="A17" s="174">
        <v>8</v>
      </c>
      <c r="B17" s="174" t="s">
        <v>203</v>
      </c>
      <c r="C17" s="175" t="s">
        <v>28</v>
      </c>
      <c r="D17" s="176"/>
      <c r="E17" s="176"/>
      <c r="F17" s="176">
        <f t="shared" si="2"/>
        <v>0</v>
      </c>
      <c r="G17" s="176"/>
      <c r="H17" s="176"/>
      <c r="I17" s="176">
        <f t="shared" si="3"/>
        <v>0</v>
      </c>
      <c r="J17" s="176"/>
      <c r="K17" s="176"/>
      <c r="L17" s="176">
        <f t="shared" si="4"/>
        <v>0</v>
      </c>
      <c r="M17" s="176"/>
      <c r="N17" s="176"/>
      <c r="O17" s="176">
        <f t="shared" si="5"/>
        <v>0</v>
      </c>
      <c r="P17" s="548">
        <v>0</v>
      </c>
      <c r="Q17" s="548">
        <v>0</v>
      </c>
      <c r="R17" s="176"/>
      <c r="S17" s="176"/>
      <c r="T17" s="176">
        <f t="shared" si="6"/>
        <v>0</v>
      </c>
      <c r="U17" s="252"/>
      <c r="V17" s="252"/>
      <c r="W17" s="252">
        <f t="shared" si="7"/>
        <v>0</v>
      </c>
      <c r="X17" s="252"/>
      <c r="Y17" s="252"/>
      <c r="Z17" s="252">
        <f t="shared" si="8"/>
        <v>0</v>
      </c>
      <c r="AA17" s="177"/>
      <c r="AB17" s="174">
        <v>8</v>
      </c>
      <c r="AC17" s="174" t="s">
        <v>203</v>
      </c>
      <c r="AD17" s="178" t="s">
        <v>28</v>
      </c>
      <c r="AE17" s="275">
        <v>5885</v>
      </c>
      <c r="AF17" s="275">
        <v>5907</v>
      </c>
      <c r="AG17" s="540">
        <f t="shared" si="0"/>
        <v>0</v>
      </c>
      <c r="AH17" s="540">
        <f t="shared" si="0"/>
        <v>0</v>
      </c>
      <c r="AI17" s="540">
        <f t="shared" si="9"/>
        <v>0</v>
      </c>
      <c r="AJ17" s="176"/>
      <c r="AK17" s="176"/>
      <c r="AL17" s="176">
        <f t="shared" si="10"/>
        <v>0</v>
      </c>
      <c r="AM17" s="176">
        <f t="shared" si="11"/>
        <v>0</v>
      </c>
      <c r="AN17" s="176"/>
      <c r="AO17" s="176"/>
      <c r="AP17" s="176">
        <f t="shared" si="12"/>
        <v>0</v>
      </c>
      <c r="AQ17" s="176"/>
      <c r="AR17" s="176"/>
      <c r="AS17" s="176">
        <f t="shared" si="13"/>
        <v>0</v>
      </c>
      <c r="AT17" s="176">
        <f t="shared" si="14"/>
        <v>0</v>
      </c>
      <c r="AU17" s="176"/>
      <c r="AV17" s="176"/>
      <c r="AW17" s="176">
        <f t="shared" si="15"/>
        <v>0</v>
      </c>
      <c r="AX17" s="176"/>
      <c r="AY17" s="176"/>
      <c r="AZ17" s="176">
        <f t="shared" si="16"/>
        <v>0</v>
      </c>
      <c r="BA17" s="541"/>
      <c r="BB17" s="174">
        <v>8</v>
      </c>
      <c r="BC17" s="174" t="s">
        <v>203</v>
      </c>
      <c r="BD17" s="178" t="s">
        <v>28</v>
      </c>
      <c r="BE17" s="542"/>
      <c r="BF17" s="174">
        <f t="shared" si="17"/>
        <v>0</v>
      </c>
      <c r="BG17" s="174"/>
      <c r="BH17" s="174"/>
      <c r="BI17" s="542"/>
      <c r="BJ17" s="542">
        <f t="shared" si="18"/>
        <v>0</v>
      </c>
      <c r="BK17" s="174"/>
      <c r="BL17" s="174"/>
      <c r="BM17" s="542"/>
      <c r="BN17" s="542">
        <f t="shared" si="19"/>
        <v>0</v>
      </c>
      <c r="BO17" s="174"/>
      <c r="BP17" s="174"/>
      <c r="BQ17" s="542"/>
      <c r="BR17" s="542">
        <f t="shared" si="20"/>
        <v>0</v>
      </c>
      <c r="BS17" s="174"/>
      <c r="BT17" s="174"/>
      <c r="BU17" s="542"/>
      <c r="BV17" s="542">
        <f t="shared" si="21"/>
        <v>0</v>
      </c>
      <c r="BW17" s="174"/>
      <c r="BX17" s="174"/>
      <c r="BY17" s="542"/>
      <c r="BZ17" s="542">
        <f t="shared" si="22"/>
        <v>0</v>
      </c>
      <c r="CA17" s="174"/>
      <c r="CB17" s="174"/>
      <c r="CC17" s="542"/>
      <c r="CD17" s="542">
        <f t="shared" si="23"/>
        <v>0</v>
      </c>
      <c r="CE17" s="174"/>
      <c r="CF17" s="174"/>
      <c r="CG17" s="542"/>
      <c r="CH17" s="542">
        <f t="shared" si="24"/>
        <v>0</v>
      </c>
      <c r="CI17" s="174"/>
      <c r="CJ17" s="174"/>
      <c r="CK17" s="542"/>
      <c r="CL17" s="542">
        <f t="shared" si="25"/>
        <v>0</v>
      </c>
      <c r="CM17" s="174"/>
      <c r="CN17" s="174"/>
      <c r="CO17" s="543">
        <f t="shared" si="26"/>
        <v>0</v>
      </c>
      <c r="CP17" s="543">
        <f t="shared" si="27"/>
        <v>0</v>
      </c>
      <c r="CQ17" s="543">
        <f t="shared" si="28"/>
        <v>0</v>
      </c>
      <c r="CR17" s="543">
        <f t="shared" si="28"/>
        <v>0</v>
      </c>
      <c r="CT17" s="174">
        <v>8</v>
      </c>
      <c r="CU17" s="174" t="s">
        <v>203</v>
      </c>
      <c r="CV17" s="178" t="s">
        <v>28</v>
      </c>
      <c r="CW17" s="176"/>
      <c r="CX17" s="176"/>
      <c r="CY17" s="176">
        <f t="shared" si="29"/>
        <v>0</v>
      </c>
      <c r="CZ17" s="176"/>
      <c r="DA17" s="176"/>
      <c r="DB17" s="176">
        <f t="shared" si="30"/>
        <v>0</v>
      </c>
      <c r="DC17" s="176"/>
      <c r="DD17" s="176"/>
      <c r="DE17" s="176">
        <f t="shared" si="31"/>
        <v>0</v>
      </c>
      <c r="DF17" s="176"/>
      <c r="DG17" s="176"/>
      <c r="DH17" s="176">
        <f t="shared" si="32"/>
        <v>0</v>
      </c>
      <c r="DI17" s="176"/>
      <c r="DJ17" s="176"/>
      <c r="DK17" s="176">
        <f t="shared" si="33"/>
        <v>0</v>
      </c>
      <c r="DL17" s="548">
        <v>0</v>
      </c>
      <c r="DM17" s="548">
        <v>0</v>
      </c>
      <c r="DN17" s="252">
        <f t="shared" si="34"/>
        <v>0</v>
      </c>
      <c r="DO17" s="416"/>
      <c r="DQ17" s="174">
        <v>8</v>
      </c>
      <c r="DR17" s="174" t="s">
        <v>203</v>
      </c>
      <c r="DS17" s="178" t="s">
        <v>28</v>
      </c>
      <c r="DT17" s="544">
        <f t="shared" si="35"/>
        <v>0</v>
      </c>
      <c r="DU17" s="549">
        <v>0</v>
      </c>
      <c r="DV17" s="392"/>
      <c r="DW17" s="392"/>
      <c r="DX17" s="392"/>
      <c r="DY17" s="392"/>
      <c r="DZ17" s="393"/>
      <c r="EA17" s="549">
        <v>0</v>
      </c>
      <c r="EB17" s="394"/>
      <c r="EC17" s="392"/>
      <c r="ED17" s="392"/>
      <c r="EE17" s="392"/>
      <c r="EF17" s="392"/>
      <c r="EG17" s="392"/>
      <c r="EH17" s="392"/>
      <c r="EI17" s="393"/>
      <c r="EJ17" s="395"/>
    </row>
    <row r="18" spans="1:141" s="230" customFormat="1" x14ac:dyDescent="0.2">
      <c r="A18" s="174">
        <v>9</v>
      </c>
      <c r="B18" s="174" t="s">
        <v>8</v>
      </c>
      <c r="C18" s="175" t="s">
        <v>29</v>
      </c>
      <c r="D18" s="176"/>
      <c r="E18" s="176"/>
      <c r="F18" s="176">
        <f t="shared" si="2"/>
        <v>0</v>
      </c>
      <c r="G18" s="176"/>
      <c r="H18" s="176"/>
      <c r="I18" s="176">
        <f t="shared" si="3"/>
        <v>0</v>
      </c>
      <c r="J18" s="176"/>
      <c r="K18" s="176"/>
      <c r="L18" s="176">
        <f t="shared" si="4"/>
        <v>0</v>
      </c>
      <c r="M18" s="176"/>
      <c r="N18" s="176"/>
      <c r="O18" s="176">
        <f t="shared" si="5"/>
        <v>0</v>
      </c>
      <c r="P18" s="548">
        <v>0</v>
      </c>
      <c r="Q18" s="548">
        <v>0</v>
      </c>
      <c r="R18" s="176"/>
      <c r="S18" s="176"/>
      <c r="T18" s="176">
        <f t="shared" si="6"/>
        <v>0</v>
      </c>
      <c r="U18" s="252"/>
      <c r="V18" s="252"/>
      <c r="W18" s="252">
        <f t="shared" si="7"/>
        <v>0</v>
      </c>
      <c r="X18" s="252"/>
      <c r="Y18" s="252"/>
      <c r="Z18" s="252">
        <f t="shared" si="8"/>
        <v>0</v>
      </c>
      <c r="AA18" s="177"/>
      <c r="AB18" s="174">
        <v>9</v>
      </c>
      <c r="AC18" s="174" t="s">
        <v>8</v>
      </c>
      <c r="AD18" s="178" t="s">
        <v>29</v>
      </c>
      <c r="AE18" s="275">
        <v>2220</v>
      </c>
      <c r="AF18" s="275">
        <v>2129</v>
      </c>
      <c r="AG18" s="540">
        <f t="shared" si="0"/>
        <v>0</v>
      </c>
      <c r="AH18" s="540">
        <f t="shared" si="0"/>
        <v>0</v>
      </c>
      <c r="AI18" s="540">
        <f t="shared" si="9"/>
        <v>0</v>
      </c>
      <c r="AJ18" s="176"/>
      <c r="AK18" s="176"/>
      <c r="AL18" s="176">
        <f t="shared" si="10"/>
        <v>0</v>
      </c>
      <c r="AM18" s="176">
        <f t="shared" si="11"/>
        <v>0</v>
      </c>
      <c r="AN18" s="176"/>
      <c r="AO18" s="176"/>
      <c r="AP18" s="176">
        <f t="shared" si="12"/>
        <v>0</v>
      </c>
      <c r="AQ18" s="176"/>
      <c r="AR18" s="176"/>
      <c r="AS18" s="176">
        <f t="shared" si="13"/>
        <v>0</v>
      </c>
      <c r="AT18" s="176">
        <f t="shared" si="14"/>
        <v>0</v>
      </c>
      <c r="AU18" s="176"/>
      <c r="AV18" s="176"/>
      <c r="AW18" s="176">
        <f t="shared" si="15"/>
        <v>0</v>
      </c>
      <c r="AX18" s="176"/>
      <c r="AY18" s="176"/>
      <c r="AZ18" s="176">
        <f t="shared" si="16"/>
        <v>0</v>
      </c>
      <c r="BA18" s="541"/>
      <c r="BB18" s="174">
        <v>9</v>
      </c>
      <c r="BC18" s="174" t="s">
        <v>8</v>
      </c>
      <c r="BD18" s="178" t="s">
        <v>29</v>
      </c>
      <c r="BE18" s="542"/>
      <c r="BF18" s="174">
        <f t="shared" si="17"/>
        <v>0</v>
      </c>
      <c r="BG18" s="174"/>
      <c r="BH18" s="174"/>
      <c r="BI18" s="542"/>
      <c r="BJ18" s="542">
        <f t="shared" si="18"/>
        <v>0</v>
      </c>
      <c r="BK18" s="174"/>
      <c r="BL18" s="174"/>
      <c r="BM18" s="542"/>
      <c r="BN18" s="542">
        <f t="shared" si="19"/>
        <v>0</v>
      </c>
      <c r="BO18" s="174"/>
      <c r="BP18" s="174"/>
      <c r="BQ18" s="542"/>
      <c r="BR18" s="542">
        <f t="shared" si="20"/>
        <v>0</v>
      </c>
      <c r="BS18" s="174"/>
      <c r="BT18" s="174"/>
      <c r="BU18" s="542"/>
      <c r="BV18" s="542">
        <f t="shared" si="21"/>
        <v>0</v>
      </c>
      <c r="BW18" s="174"/>
      <c r="BX18" s="174"/>
      <c r="BY18" s="542"/>
      <c r="BZ18" s="542">
        <f t="shared" si="22"/>
        <v>0</v>
      </c>
      <c r="CA18" s="174"/>
      <c r="CB18" s="174"/>
      <c r="CC18" s="542"/>
      <c r="CD18" s="542">
        <f t="shared" si="23"/>
        <v>0</v>
      </c>
      <c r="CE18" s="174"/>
      <c r="CF18" s="174"/>
      <c r="CG18" s="542"/>
      <c r="CH18" s="542">
        <f t="shared" si="24"/>
        <v>0</v>
      </c>
      <c r="CI18" s="174"/>
      <c r="CJ18" s="174"/>
      <c r="CK18" s="542"/>
      <c r="CL18" s="542">
        <f t="shared" si="25"/>
        <v>0</v>
      </c>
      <c r="CM18" s="174"/>
      <c r="CN18" s="174"/>
      <c r="CO18" s="543">
        <f t="shared" si="26"/>
        <v>0</v>
      </c>
      <c r="CP18" s="543">
        <f t="shared" si="27"/>
        <v>0</v>
      </c>
      <c r="CQ18" s="543">
        <f t="shared" si="28"/>
        <v>0</v>
      </c>
      <c r="CR18" s="543">
        <f t="shared" si="28"/>
        <v>0</v>
      </c>
      <c r="CT18" s="174">
        <v>9</v>
      </c>
      <c r="CU18" s="174" t="s">
        <v>8</v>
      </c>
      <c r="CV18" s="178" t="s">
        <v>29</v>
      </c>
      <c r="CW18" s="176"/>
      <c r="CX18" s="176"/>
      <c r="CY18" s="176">
        <f t="shared" si="29"/>
        <v>0</v>
      </c>
      <c r="CZ18" s="176"/>
      <c r="DA18" s="176"/>
      <c r="DB18" s="176">
        <f t="shared" si="30"/>
        <v>0</v>
      </c>
      <c r="DC18" s="176"/>
      <c r="DD18" s="176"/>
      <c r="DE18" s="176">
        <f t="shared" si="31"/>
        <v>0</v>
      </c>
      <c r="DF18" s="176"/>
      <c r="DG18" s="176"/>
      <c r="DH18" s="176">
        <f t="shared" si="32"/>
        <v>0</v>
      </c>
      <c r="DI18" s="176"/>
      <c r="DJ18" s="176"/>
      <c r="DK18" s="176">
        <f t="shared" si="33"/>
        <v>0</v>
      </c>
      <c r="DL18" s="548">
        <v>0</v>
      </c>
      <c r="DM18" s="548">
        <v>0</v>
      </c>
      <c r="DN18" s="252">
        <f t="shared" si="34"/>
        <v>0</v>
      </c>
      <c r="DO18" s="416"/>
      <c r="DQ18" s="174">
        <v>9</v>
      </c>
      <c r="DR18" s="174" t="s">
        <v>8</v>
      </c>
      <c r="DS18" s="178" t="s">
        <v>29</v>
      </c>
      <c r="DT18" s="544">
        <f t="shared" si="35"/>
        <v>0</v>
      </c>
      <c r="DU18" s="549">
        <v>0</v>
      </c>
      <c r="DV18" s="392"/>
      <c r="DW18" s="392"/>
      <c r="DX18" s="392"/>
      <c r="DY18" s="392"/>
      <c r="DZ18" s="393"/>
      <c r="EA18" s="549">
        <v>0</v>
      </c>
      <c r="EB18" s="396"/>
      <c r="EC18" s="393"/>
      <c r="ED18" s="393"/>
      <c r="EE18" s="393"/>
      <c r="EF18" s="393"/>
      <c r="EG18" s="393"/>
      <c r="EH18" s="392"/>
      <c r="EI18" s="393"/>
      <c r="EJ18" s="395"/>
    </row>
    <row r="19" spans="1:141" s="22" customFormat="1" x14ac:dyDescent="0.2">
      <c r="A19" s="28">
        <v>10</v>
      </c>
      <c r="B19" s="28" t="s">
        <v>9</v>
      </c>
      <c r="C19" s="70" t="s">
        <v>30</v>
      </c>
      <c r="D19" s="44">
        <v>1</v>
      </c>
      <c r="E19" s="44">
        <v>1</v>
      </c>
      <c r="F19" s="44">
        <f t="shared" si="2"/>
        <v>0</v>
      </c>
      <c r="G19" s="44">
        <v>3</v>
      </c>
      <c r="H19" s="44">
        <v>3</v>
      </c>
      <c r="I19" s="44">
        <f t="shared" si="3"/>
        <v>0</v>
      </c>
      <c r="J19" s="44">
        <v>3</v>
      </c>
      <c r="K19" s="44">
        <v>3</v>
      </c>
      <c r="L19" s="44">
        <f t="shared" si="4"/>
        <v>0</v>
      </c>
      <c r="M19" s="44"/>
      <c r="N19" s="44"/>
      <c r="O19" s="44">
        <f t="shared" si="5"/>
        <v>0</v>
      </c>
      <c r="P19" s="127">
        <f t="shared" si="36"/>
        <v>100</v>
      </c>
      <c r="Q19" s="127">
        <f t="shared" si="36"/>
        <v>100</v>
      </c>
      <c r="R19" s="44">
        <v>17</v>
      </c>
      <c r="S19" s="44">
        <v>17</v>
      </c>
      <c r="T19" s="44">
        <f t="shared" si="6"/>
        <v>0</v>
      </c>
      <c r="U19" s="127">
        <v>677</v>
      </c>
      <c r="V19" s="127">
        <v>677</v>
      </c>
      <c r="W19" s="127">
        <f t="shared" si="7"/>
        <v>0</v>
      </c>
      <c r="X19" s="127">
        <v>353</v>
      </c>
      <c r="Y19" s="127">
        <v>353</v>
      </c>
      <c r="Z19" s="127">
        <f t="shared" si="8"/>
        <v>0</v>
      </c>
      <c r="AA19" s="84"/>
      <c r="AB19" s="28">
        <v>10</v>
      </c>
      <c r="AC19" s="28" t="s">
        <v>9</v>
      </c>
      <c r="AD19" s="113" t="s">
        <v>30</v>
      </c>
      <c r="AE19" s="141">
        <v>2400</v>
      </c>
      <c r="AF19" s="141">
        <v>2497</v>
      </c>
      <c r="AG19" s="539">
        <f t="shared" si="0"/>
        <v>6.1</v>
      </c>
      <c r="AH19" s="63">
        <f t="shared" si="0"/>
        <v>5</v>
      </c>
      <c r="AI19" s="63">
        <f t="shared" si="9"/>
        <v>-1.0999999999999996</v>
      </c>
      <c r="AJ19" s="44">
        <v>146</v>
      </c>
      <c r="AK19" s="44">
        <v>125</v>
      </c>
      <c r="AL19" s="44">
        <f t="shared" si="10"/>
        <v>-21</v>
      </c>
      <c r="AM19" s="44">
        <f t="shared" si="11"/>
        <v>36</v>
      </c>
      <c r="AN19" s="44">
        <v>11</v>
      </c>
      <c r="AO19" s="44">
        <v>25</v>
      </c>
      <c r="AP19" s="44">
        <f t="shared" si="12"/>
        <v>29</v>
      </c>
      <c r="AQ19" s="44">
        <v>10</v>
      </c>
      <c r="AR19" s="44">
        <v>19</v>
      </c>
      <c r="AS19" s="44">
        <f t="shared" si="13"/>
        <v>-7</v>
      </c>
      <c r="AT19" s="44">
        <f t="shared" si="14"/>
        <v>17</v>
      </c>
      <c r="AU19" s="44">
        <v>5</v>
      </c>
      <c r="AV19" s="44">
        <v>12</v>
      </c>
      <c r="AW19" s="44">
        <f t="shared" si="15"/>
        <v>16</v>
      </c>
      <c r="AX19" s="44">
        <v>3</v>
      </c>
      <c r="AY19" s="44">
        <v>13</v>
      </c>
      <c r="AZ19" s="44">
        <f t="shared" si="16"/>
        <v>-1</v>
      </c>
      <c r="BA19" s="60"/>
      <c r="BB19" s="28">
        <v>10</v>
      </c>
      <c r="BC19" s="28" t="s">
        <v>9</v>
      </c>
      <c r="BD19" s="113" t="s">
        <v>30</v>
      </c>
      <c r="BE19" s="59">
        <v>69</v>
      </c>
      <c r="BF19" s="28">
        <f t="shared" si="17"/>
        <v>6</v>
      </c>
      <c r="BG19" s="28">
        <v>1</v>
      </c>
      <c r="BH19" s="28">
        <v>5</v>
      </c>
      <c r="BI19" s="59">
        <v>43</v>
      </c>
      <c r="BJ19" s="59">
        <f t="shared" si="18"/>
        <v>8</v>
      </c>
      <c r="BK19" s="28">
        <v>2</v>
      </c>
      <c r="BL19" s="28">
        <v>6</v>
      </c>
      <c r="BM19" s="59">
        <v>6</v>
      </c>
      <c r="BN19" s="59">
        <f t="shared" si="19"/>
        <v>1</v>
      </c>
      <c r="BO19" s="28"/>
      <c r="BP19" s="28">
        <v>1</v>
      </c>
      <c r="BQ19" s="59"/>
      <c r="BR19" s="59">
        <f t="shared" si="20"/>
        <v>0</v>
      </c>
      <c r="BS19" s="28"/>
      <c r="BT19" s="28"/>
      <c r="BU19" s="59"/>
      <c r="BV19" s="59">
        <f t="shared" si="21"/>
        <v>0</v>
      </c>
      <c r="BW19" s="28"/>
      <c r="BX19" s="28"/>
      <c r="BY19" s="59"/>
      <c r="BZ19" s="59">
        <f t="shared" si="22"/>
        <v>0</v>
      </c>
      <c r="CA19" s="28"/>
      <c r="CB19" s="28"/>
      <c r="CC19" s="59"/>
      <c r="CD19" s="59">
        <f t="shared" si="23"/>
        <v>0</v>
      </c>
      <c r="CE19" s="28"/>
      <c r="CF19" s="28"/>
      <c r="CG19" s="59"/>
      <c r="CH19" s="59">
        <f t="shared" si="24"/>
        <v>0</v>
      </c>
      <c r="CI19" s="28"/>
      <c r="CJ19" s="28"/>
      <c r="CK19" s="59">
        <v>7</v>
      </c>
      <c r="CL19" s="59">
        <f t="shared" si="25"/>
        <v>1</v>
      </c>
      <c r="CM19" s="28"/>
      <c r="CN19" s="28">
        <v>1</v>
      </c>
      <c r="CO19" s="280">
        <f t="shared" si="26"/>
        <v>125</v>
      </c>
      <c r="CP19" s="280">
        <f t="shared" si="27"/>
        <v>16</v>
      </c>
      <c r="CQ19" s="280">
        <f t="shared" si="28"/>
        <v>3</v>
      </c>
      <c r="CR19" s="280">
        <f t="shared" si="28"/>
        <v>13</v>
      </c>
      <c r="CT19" s="28">
        <v>10</v>
      </c>
      <c r="CU19" s="28" t="s">
        <v>9</v>
      </c>
      <c r="CV19" s="113" t="s">
        <v>30</v>
      </c>
      <c r="CW19" s="44">
        <v>24</v>
      </c>
      <c r="CX19" s="44">
        <v>25</v>
      </c>
      <c r="CY19" s="44">
        <f>CX19-CW19</f>
        <v>1</v>
      </c>
      <c r="CZ19" s="44">
        <v>13</v>
      </c>
      <c r="DA19" s="44">
        <v>13</v>
      </c>
      <c r="DB19" s="44">
        <f t="shared" si="30"/>
        <v>0</v>
      </c>
      <c r="DC19" s="44">
        <v>11</v>
      </c>
      <c r="DD19" s="44">
        <v>11</v>
      </c>
      <c r="DE19" s="44">
        <f t="shared" si="31"/>
        <v>0</v>
      </c>
      <c r="DF19" s="44">
        <v>6</v>
      </c>
      <c r="DG19" s="44">
        <v>6</v>
      </c>
      <c r="DH19" s="44">
        <f t="shared" si="32"/>
        <v>0</v>
      </c>
      <c r="DI19" s="44">
        <v>5</v>
      </c>
      <c r="DJ19" s="44">
        <v>5</v>
      </c>
      <c r="DK19" s="44">
        <f t="shared" si="33"/>
        <v>0</v>
      </c>
      <c r="DL19" s="127">
        <f t="shared" si="37"/>
        <v>54.5</v>
      </c>
      <c r="DM19" s="127">
        <f t="shared" si="37"/>
        <v>54.5</v>
      </c>
      <c r="DN19" s="127">
        <f t="shared" si="34"/>
        <v>0</v>
      </c>
      <c r="DO19" s="416">
        <v>8</v>
      </c>
      <c r="DQ19" s="28">
        <v>10</v>
      </c>
      <c r="DR19" s="28" t="s">
        <v>9</v>
      </c>
      <c r="DS19" s="113" t="s">
        <v>30</v>
      </c>
      <c r="DT19" s="383">
        <f t="shared" si="35"/>
        <v>16419.400000000001</v>
      </c>
      <c r="DU19" s="342">
        <f t="shared" si="1"/>
        <v>16419</v>
      </c>
      <c r="DV19" s="342">
        <v>16284.2</v>
      </c>
      <c r="DW19" s="342">
        <v>10532.5</v>
      </c>
      <c r="DX19" s="342">
        <v>135.19999999999999</v>
      </c>
      <c r="DY19" s="342"/>
      <c r="DZ19" s="343"/>
      <c r="EA19" s="127">
        <f t="shared" si="38"/>
        <v>99.2</v>
      </c>
      <c r="EB19" s="346">
        <v>16070.3</v>
      </c>
      <c r="EC19" s="343">
        <v>14328.3</v>
      </c>
      <c r="ED19" s="342">
        <v>25.3</v>
      </c>
      <c r="EE19" s="343">
        <v>2.5</v>
      </c>
      <c r="EF19" s="343"/>
      <c r="EG19" s="343"/>
      <c r="EH19" s="342"/>
      <c r="EI19" s="343">
        <v>20</v>
      </c>
      <c r="EJ19" s="30"/>
    </row>
    <row r="20" spans="1:141" s="22" customFormat="1" x14ac:dyDescent="0.2">
      <c r="A20" s="28">
        <v>11</v>
      </c>
      <c r="B20" s="28" t="s">
        <v>10</v>
      </c>
      <c r="C20" s="70" t="s">
        <v>31</v>
      </c>
      <c r="D20" s="44">
        <v>1</v>
      </c>
      <c r="E20" s="44">
        <v>1</v>
      </c>
      <c r="F20" s="44">
        <f t="shared" si="2"/>
        <v>0</v>
      </c>
      <c r="G20" s="44">
        <v>1</v>
      </c>
      <c r="H20" s="44">
        <v>1</v>
      </c>
      <c r="I20" s="44">
        <f t="shared" si="3"/>
        <v>0</v>
      </c>
      <c r="J20" s="44">
        <v>1</v>
      </c>
      <c r="K20" s="44">
        <v>1</v>
      </c>
      <c r="L20" s="44">
        <f t="shared" si="4"/>
        <v>0</v>
      </c>
      <c r="M20" s="44"/>
      <c r="N20" s="44"/>
      <c r="O20" s="44">
        <f t="shared" si="5"/>
        <v>0</v>
      </c>
      <c r="P20" s="127">
        <f t="shared" si="36"/>
        <v>100</v>
      </c>
      <c r="Q20" s="127">
        <f t="shared" si="36"/>
        <v>100</v>
      </c>
      <c r="R20" s="44">
        <v>9</v>
      </c>
      <c r="S20" s="44">
        <v>9</v>
      </c>
      <c r="T20" s="44">
        <f t="shared" si="6"/>
        <v>0</v>
      </c>
      <c r="U20" s="127">
        <v>425</v>
      </c>
      <c r="V20" s="127">
        <v>425</v>
      </c>
      <c r="W20" s="127">
        <f t="shared" si="7"/>
        <v>0</v>
      </c>
      <c r="X20" s="127">
        <v>213</v>
      </c>
      <c r="Y20" s="127">
        <v>213</v>
      </c>
      <c r="Z20" s="127">
        <f t="shared" si="8"/>
        <v>0</v>
      </c>
      <c r="AA20" s="84"/>
      <c r="AB20" s="28">
        <v>11</v>
      </c>
      <c r="AC20" s="28" t="s">
        <v>10</v>
      </c>
      <c r="AD20" s="113" t="s">
        <v>31</v>
      </c>
      <c r="AE20" s="141">
        <v>2352</v>
      </c>
      <c r="AF20" s="141">
        <v>2477</v>
      </c>
      <c r="AG20" s="539">
        <f t="shared" si="0"/>
        <v>8</v>
      </c>
      <c r="AH20" s="63">
        <f t="shared" si="0"/>
        <v>8.1</v>
      </c>
      <c r="AI20" s="63">
        <f t="shared" si="9"/>
        <v>9.9999999999999645E-2</v>
      </c>
      <c r="AJ20" s="44">
        <v>189</v>
      </c>
      <c r="AK20" s="44">
        <v>201</v>
      </c>
      <c r="AL20" s="44">
        <f t="shared" si="10"/>
        <v>12</v>
      </c>
      <c r="AM20" s="44">
        <f t="shared" si="11"/>
        <v>96</v>
      </c>
      <c r="AN20" s="44">
        <v>18</v>
      </c>
      <c r="AO20" s="44">
        <v>78</v>
      </c>
      <c r="AP20" s="44">
        <f t="shared" si="12"/>
        <v>119</v>
      </c>
      <c r="AQ20" s="44">
        <v>27</v>
      </c>
      <c r="AR20" s="44">
        <v>92</v>
      </c>
      <c r="AS20" s="44">
        <f t="shared" si="13"/>
        <v>23</v>
      </c>
      <c r="AT20" s="44">
        <f t="shared" si="14"/>
        <v>116</v>
      </c>
      <c r="AU20" s="44">
        <v>11</v>
      </c>
      <c r="AV20" s="44">
        <v>105</v>
      </c>
      <c r="AW20" s="44">
        <f t="shared" si="15"/>
        <v>101</v>
      </c>
      <c r="AX20" s="44">
        <v>13</v>
      </c>
      <c r="AY20" s="44">
        <v>88</v>
      </c>
      <c r="AZ20" s="44">
        <f t="shared" si="16"/>
        <v>-15</v>
      </c>
      <c r="BA20" s="60"/>
      <c r="BB20" s="28">
        <v>11</v>
      </c>
      <c r="BC20" s="28" t="s">
        <v>10</v>
      </c>
      <c r="BD20" s="113" t="s">
        <v>31</v>
      </c>
      <c r="BE20" s="59">
        <v>39</v>
      </c>
      <c r="BF20" s="28">
        <f t="shared" si="17"/>
        <v>12</v>
      </c>
      <c r="BG20" s="28">
        <v>1</v>
      </c>
      <c r="BH20" s="28">
        <v>11</v>
      </c>
      <c r="BI20" s="59">
        <v>33</v>
      </c>
      <c r="BJ20" s="59">
        <f t="shared" si="18"/>
        <v>14</v>
      </c>
      <c r="BK20" s="28">
        <v>1</v>
      </c>
      <c r="BL20" s="28">
        <v>13</v>
      </c>
      <c r="BM20" s="59"/>
      <c r="BN20" s="59">
        <f t="shared" si="19"/>
        <v>0</v>
      </c>
      <c r="BO20" s="28"/>
      <c r="BP20" s="28"/>
      <c r="BQ20" s="59"/>
      <c r="BR20" s="59">
        <f t="shared" si="20"/>
        <v>0</v>
      </c>
      <c r="BS20" s="28"/>
      <c r="BT20" s="28"/>
      <c r="BU20" s="59"/>
      <c r="BV20" s="59">
        <f t="shared" si="21"/>
        <v>0</v>
      </c>
      <c r="BW20" s="28"/>
      <c r="BX20" s="28"/>
      <c r="BY20" s="59">
        <v>49</v>
      </c>
      <c r="BZ20" s="59">
        <f t="shared" si="22"/>
        <v>13</v>
      </c>
      <c r="CA20" s="28">
        <v>4</v>
      </c>
      <c r="CB20" s="28">
        <v>9</v>
      </c>
      <c r="CC20" s="59">
        <v>33</v>
      </c>
      <c r="CD20" s="59">
        <f t="shared" si="23"/>
        <v>7</v>
      </c>
      <c r="CE20" s="28">
        <v>7</v>
      </c>
      <c r="CF20" s="28"/>
      <c r="CG20" s="59"/>
      <c r="CH20" s="59">
        <f t="shared" si="24"/>
        <v>0</v>
      </c>
      <c r="CI20" s="28"/>
      <c r="CJ20" s="28"/>
      <c r="CK20" s="59">
        <v>47</v>
      </c>
      <c r="CL20" s="59">
        <f t="shared" si="25"/>
        <v>55</v>
      </c>
      <c r="CM20" s="28"/>
      <c r="CN20" s="28">
        <v>55</v>
      </c>
      <c r="CO20" s="280">
        <f t="shared" si="26"/>
        <v>201</v>
      </c>
      <c r="CP20" s="280">
        <f t="shared" si="27"/>
        <v>101</v>
      </c>
      <c r="CQ20" s="280">
        <f t="shared" si="28"/>
        <v>13</v>
      </c>
      <c r="CR20" s="280">
        <f t="shared" si="28"/>
        <v>88</v>
      </c>
      <c r="CT20" s="28">
        <v>11</v>
      </c>
      <c r="CU20" s="28" t="s">
        <v>10</v>
      </c>
      <c r="CV20" s="113" t="s">
        <v>31</v>
      </c>
      <c r="CW20" s="44">
        <v>15</v>
      </c>
      <c r="CX20" s="44">
        <v>16</v>
      </c>
      <c r="CY20" s="44">
        <f t="shared" si="29"/>
        <v>1</v>
      </c>
      <c r="CZ20" s="44">
        <v>7</v>
      </c>
      <c r="DA20" s="44">
        <v>7</v>
      </c>
      <c r="DB20" s="44">
        <f t="shared" si="30"/>
        <v>0</v>
      </c>
      <c r="DC20" s="44">
        <v>7</v>
      </c>
      <c r="DD20" s="44">
        <v>7</v>
      </c>
      <c r="DE20" s="44">
        <f t="shared" si="31"/>
        <v>0</v>
      </c>
      <c r="DF20" s="44">
        <v>3</v>
      </c>
      <c r="DG20" s="44">
        <v>3</v>
      </c>
      <c r="DH20" s="44">
        <f t="shared" si="32"/>
        <v>0</v>
      </c>
      <c r="DI20" s="44">
        <v>4</v>
      </c>
      <c r="DJ20" s="44">
        <v>4</v>
      </c>
      <c r="DK20" s="44">
        <f t="shared" si="33"/>
        <v>0</v>
      </c>
      <c r="DL20" s="127">
        <f t="shared" si="37"/>
        <v>42.9</v>
      </c>
      <c r="DM20" s="127">
        <f t="shared" si="37"/>
        <v>42.9</v>
      </c>
      <c r="DN20" s="127">
        <f t="shared" si="34"/>
        <v>0</v>
      </c>
      <c r="DO20" s="416">
        <v>12</v>
      </c>
      <c r="DQ20" s="28">
        <v>11</v>
      </c>
      <c r="DR20" s="28" t="s">
        <v>10</v>
      </c>
      <c r="DS20" s="113" t="s">
        <v>31</v>
      </c>
      <c r="DT20" s="383">
        <f t="shared" si="35"/>
        <v>16430</v>
      </c>
      <c r="DU20" s="342">
        <f t="shared" si="1"/>
        <v>16430</v>
      </c>
      <c r="DV20" s="342">
        <v>15207.4</v>
      </c>
      <c r="DW20" s="342">
        <v>14865.1</v>
      </c>
      <c r="DX20" s="342">
        <v>1222.5999999999999</v>
      </c>
      <c r="DY20" s="342">
        <v>100</v>
      </c>
      <c r="DZ20" s="343"/>
      <c r="EA20" s="127">
        <f t="shared" si="38"/>
        <v>92.6</v>
      </c>
      <c r="EB20" s="346">
        <v>16162.7</v>
      </c>
      <c r="EC20" s="343">
        <v>14057.5</v>
      </c>
      <c r="ED20" s="343"/>
      <c r="EE20" s="343">
        <v>163.80000000000001</v>
      </c>
      <c r="EF20" s="343"/>
      <c r="EG20" s="343">
        <v>40</v>
      </c>
      <c r="EH20" s="342">
        <v>12.5</v>
      </c>
      <c r="EI20" s="343">
        <v>59.2</v>
      </c>
      <c r="EJ20" s="30">
        <v>66.5</v>
      </c>
    </row>
    <row r="21" spans="1:141" s="22" customFormat="1" x14ac:dyDescent="0.2">
      <c r="A21" s="28">
        <v>12</v>
      </c>
      <c r="B21" s="28" t="s">
        <v>11</v>
      </c>
      <c r="C21" s="70" t="s">
        <v>32</v>
      </c>
      <c r="D21" s="44">
        <v>1</v>
      </c>
      <c r="E21" s="44">
        <v>1</v>
      </c>
      <c r="F21" s="44">
        <f t="shared" si="2"/>
        <v>0</v>
      </c>
      <c r="G21" s="44">
        <v>2</v>
      </c>
      <c r="H21" s="44">
        <v>2</v>
      </c>
      <c r="I21" s="44">
        <f t="shared" si="3"/>
        <v>0</v>
      </c>
      <c r="J21" s="44"/>
      <c r="K21" s="44"/>
      <c r="L21" s="44">
        <f t="shared" si="4"/>
        <v>0</v>
      </c>
      <c r="M21" s="44"/>
      <c r="N21" s="44"/>
      <c r="O21" s="44">
        <f t="shared" si="5"/>
        <v>0</v>
      </c>
      <c r="P21" s="127">
        <f t="shared" si="36"/>
        <v>0</v>
      </c>
      <c r="Q21" s="127">
        <f t="shared" si="36"/>
        <v>0</v>
      </c>
      <c r="R21" s="44">
        <v>12</v>
      </c>
      <c r="S21" s="44">
        <v>12</v>
      </c>
      <c r="T21" s="44">
        <f t="shared" si="6"/>
        <v>0</v>
      </c>
      <c r="U21" s="127">
        <v>613</v>
      </c>
      <c r="V21" s="127">
        <v>613</v>
      </c>
      <c r="W21" s="127">
        <f t="shared" si="7"/>
        <v>0</v>
      </c>
      <c r="X21" s="127">
        <v>352</v>
      </c>
      <c r="Y21" s="127">
        <v>352</v>
      </c>
      <c r="Z21" s="127">
        <f t="shared" si="8"/>
        <v>0</v>
      </c>
      <c r="AA21" s="84"/>
      <c r="AB21" s="28">
        <v>12</v>
      </c>
      <c r="AC21" s="28" t="s">
        <v>11</v>
      </c>
      <c r="AD21" s="113" t="s">
        <v>32</v>
      </c>
      <c r="AE21" s="141">
        <v>3262</v>
      </c>
      <c r="AF21" s="141">
        <v>3133</v>
      </c>
      <c r="AG21" s="539">
        <f t="shared" si="0"/>
        <v>7.8</v>
      </c>
      <c r="AH21" s="63">
        <f t="shared" si="0"/>
        <v>8.6</v>
      </c>
      <c r="AI21" s="63">
        <f t="shared" si="9"/>
        <v>0.79999999999999982</v>
      </c>
      <c r="AJ21" s="44">
        <v>253</v>
      </c>
      <c r="AK21" s="44">
        <v>269</v>
      </c>
      <c r="AL21" s="44">
        <f t="shared" si="10"/>
        <v>16</v>
      </c>
      <c r="AM21" s="44">
        <f t="shared" si="11"/>
        <v>78</v>
      </c>
      <c r="AN21" s="44">
        <v>48</v>
      </c>
      <c r="AO21" s="44">
        <v>30</v>
      </c>
      <c r="AP21" s="44">
        <f t="shared" si="12"/>
        <v>65</v>
      </c>
      <c r="AQ21" s="44">
        <v>44</v>
      </c>
      <c r="AR21" s="44">
        <v>21</v>
      </c>
      <c r="AS21" s="44">
        <f t="shared" si="13"/>
        <v>-13</v>
      </c>
      <c r="AT21" s="44">
        <f t="shared" si="14"/>
        <v>59</v>
      </c>
      <c r="AU21" s="44">
        <v>13</v>
      </c>
      <c r="AV21" s="44">
        <v>46</v>
      </c>
      <c r="AW21" s="44">
        <f t="shared" si="15"/>
        <v>49</v>
      </c>
      <c r="AX21" s="44">
        <v>9</v>
      </c>
      <c r="AY21" s="44">
        <v>40</v>
      </c>
      <c r="AZ21" s="44">
        <f t="shared" si="16"/>
        <v>-10</v>
      </c>
      <c r="BA21" s="60"/>
      <c r="BB21" s="28">
        <v>12</v>
      </c>
      <c r="BC21" s="28" t="s">
        <v>11</v>
      </c>
      <c r="BD21" s="113" t="s">
        <v>32</v>
      </c>
      <c r="BE21" s="59">
        <v>27</v>
      </c>
      <c r="BF21" s="28">
        <f t="shared" si="17"/>
        <v>7</v>
      </c>
      <c r="BG21" s="28">
        <v>2</v>
      </c>
      <c r="BH21" s="28">
        <v>5</v>
      </c>
      <c r="BI21" s="478">
        <v>33</v>
      </c>
      <c r="BJ21" s="59">
        <f t="shared" si="18"/>
        <v>7</v>
      </c>
      <c r="BK21" s="29">
        <v>1</v>
      </c>
      <c r="BL21" s="29">
        <v>6</v>
      </c>
      <c r="BM21" s="59"/>
      <c r="BN21" s="59">
        <f t="shared" si="19"/>
        <v>0</v>
      </c>
      <c r="BO21" s="28"/>
      <c r="BP21" s="28"/>
      <c r="BQ21" s="59"/>
      <c r="BR21" s="59">
        <f t="shared" si="20"/>
        <v>0</v>
      </c>
      <c r="BS21" s="28"/>
      <c r="BT21" s="28"/>
      <c r="BU21" s="59"/>
      <c r="BV21" s="59">
        <f t="shared" si="21"/>
        <v>0</v>
      </c>
      <c r="BW21" s="28"/>
      <c r="BX21" s="28"/>
      <c r="BY21" s="59">
        <v>72</v>
      </c>
      <c r="BZ21" s="59">
        <f t="shared" si="22"/>
        <v>14</v>
      </c>
      <c r="CA21" s="28">
        <v>2</v>
      </c>
      <c r="CB21" s="28">
        <v>12</v>
      </c>
      <c r="CC21" s="59">
        <v>109</v>
      </c>
      <c r="CD21" s="59">
        <f t="shared" si="23"/>
        <v>5</v>
      </c>
      <c r="CE21" s="28">
        <v>4</v>
      </c>
      <c r="CF21" s="28">
        <v>1</v>
      </c>
      <c r="CG21" s="59"/>
      <c r="CH21" s="59">
        <f t="shared" si="24"/>
        <v>0</v>
      </c>
      <c r="CI21" s="28"/>
      <c r="CJ21" s="28"/>
      <c r="CK21" s="59">
        <v>28</v>
      </c>
      <c r="CL21" s="59">
        <f t="shared" si="25"/>
        <v>16</v>
      </c>
      <c r="CM21" s="28"/>
      <c r="CN21" s="28">
        <v>16</v>
      </c>
      <c r="CO21" s="280">
        <f t="shared" si="26"/>
        <v>269</v>
      </c>
      <c r="CP21" s="280">
        <f t="shared" si="27"/>
        <v>49</v>
      </c>
      <c r="CQ21" s="280">
        <f t="shared" si="28"/>
        <v>9</v>
      </c>
      <c r="CR21" s="280">
        <f t="shared" si="28"/>
        <v>40</v>
      </c>
      <c r="CT21" s="28">
        <v>12</v>
      </c>
      <c r="CU21" s="28" t="s">
        <v>11</v>
      </c>
      <c r="CV21" s="113" t="s">
        <v>32</v>
      </c>
      <c r="CW21" s="44">
        <v>19</v>
      </c>
      <c r="CX21" s="44">
        <v>21</v>
      </c>
      <c r="CY21" s="44">
        <f t="shared" si="29"/>
        <v>2</v>
      </c>
      <c r="CZ21" s="44">
        <v>11</v>
      </c>
      <c r="DA21" s="44">
        <v>12</v>
      </c>
      <c r="DB21" s="44">
        <f t="shared" si="30"/>
        <v>1</v>
      </c>
      <c r="DC21" s="44">
        <v>10</v>
      </c>
      <c r="DD21" s="44">
        <v>10</v>
      </c>
      <c r="DE21" s="44">
        <f t="shared" si="31"/>
        <v>0</v>
      </c>
      <c r="DF21" s="44">
        <v>4</v>
      </c>
      <c r="DG21" s="44">
        <v>4</v>
      </c>
      <c r="DH21" s="44">
        <f t="shared" si="32"/>
        <v>0</v>
      </c>
      <c r="DI21" s="44">
        <v>6</v>
      </c>
      <c r="DJ21" s="44">
        <v>6</v>
      </c>
      <c r="DK21" s="44">
        <f t="shared" si="33"/>
        <v>0</v>
      </c>
      <c r="DL21" s="127">
        <f t="shared" si="37"/>
        <v>40</v>
      </c>
      <c r="DM21" s="127">
        <f t="shared" si="37"/>
        <v>40</v>
      </c>
      <c r="DN21" s="127">
        <f t="shared" si="34"/>
        <v>0</v>
      </c>
      <c r="DO21" s="416">
        <v>13</v>
      </c>
      <c r="DQ21" s="28">
        <v>12</v>
      </c>
      <c r="DR21" s="28" t="s">
        <v>11</v>
      </c>
      <c r="DS21" s="113" t="s">
        <v>32</v>
      </c>
      <c r="DT21" s="383">
        <f t="shared" si="35"/>
        <v>34183</v>
      </c>
      <c r="DU21" s="342">
        <f t="shared" si="1"/>
        <v>34183</v>
      </c>
      <c r="DV21" s="342">
        <v>32313</v>
      </c>
      <c r="DW21" s="342">
        <v>8014</v>
      </c>
      <c r="DX21" s="342">
        <v>1846</v>
      </c>
      <c r="DY21" s="342"/>
      <c r="DZ21" s="343">
        <v>24</v>
      </c>
      <c r="EA21" s="127">
        <f t="shared" si="38"/>
        <v>94.5</v>
      </c>
      <c r="EB21" s="346">
        <v>33649</v>
      </c>
      <c r="EC21" s="343">
        <v>10657</v>
      </c>
      <c r="ED21" s="343">
        <v>20140</v>
      </c>
      <c r="EE21" s="343"/>
      <c r="EF21" s="343"/>
      <c r="EG21" s="343"/>
      <c r="EH21" s="342"/>
      <c r="EI21" s="343">
        <v>132</v>
      </c>
      <c r="EJ21" s="30">
        <v>7</v>
      </c>
    </row>
    <row r="22" spans="1:141" s="230" customFormat="1" x14ac:dyDescent="0.2">
      <c r="A22" s="174">
        <v>13</v>
      </c>
      <c r="B22" s="174" t="s">
        <v>12</v>
      </c>
      <c r="C22" s="175" t="s">
        <v>33</v>
      </c>
      <c r="D22" s="176"/>
      <c r="E22" s="176"/>
      <c r="F22" s="176">
        <f t="shared" si="2"/>
        <v>0</v>
      </c>
      <c r="G22" s="176"/>
      <c r="H22" s="176"/>
      <c r="I22" s="176">
        <f t="shared" si="3"/>
        <v>0</v>
      </c>
      <c r="J22" s="176"/>
      <c r="K22" s="176"/>
      <c r="L22" s="176">
        <f t="shared" si="4"/>
        <v>0</v>
      </c>
      <c r="M22" s="176"/>
      <c r="N22" s="176"/>
      <c r="O22" s="176">
        <f t="shared" si="5"/>
        <v>0</v>
      </c>
      <c r="P22" s="548">
        <v>0</v>
      </c>
      <c r="Q22" s="548">
        <v>0</v>
      </c>
      <c r="R22" s="176"/>
      <c r="S22" s="176"/>
      <c r="T22" s="176">
        <f t="shared" si="6"/>
        <v>0</v>
      </c>
      <c r="U22" s="252"/>
      <c r="V22" s="252"/>
      <c r="W22" s="252">
        <f t="shared" si="7"/>
        <v>0</v>
      </c>
      <c r="X22" s="252"/>
      <c r="Y22" s="252"/>
      <c r="Z22" s="252">
        <f t="shared" si="8"/>
        <v>0</v>
      </c>
      <c r="AA22" s="177"/>
      <c r="AB22" s="174">
        <v>13</v>
      </c>
      <c r="AC22" s="174" t="s">
        <v>12</v>
      </c>
      <c r="AD22" s="178" t="s">
        <v>33</v>
      </c>
      <c r="AE22" s="275"/>
      <c r="AF22" s="275"/>
      <c r="AG22" s="548">
        <v>0</v>
      </c>
      <c r="AH22" s="548">
        <v>0</v>
      </c>
      <c r="AI22" s="540">
        <f t="shared" si="9"/>
        <v>0</v>
      </c>
      <c r="AJ22" s="176"/>
      <c r="AK22" s="176"/>
      <c r="AL22" s="176">
        <f t="shared" si="10"/>
        <v>0</v>
      </c>
      <c r="AM22" s="176">
        <f t="shared" si="11"/>
        <v>0</v>
      </c>
      <c r="AN22" s="176"/>
      <c r="AO22" s="176"/>
      <c r="AP22" s="176">
        <f t="shared" si="12"/>
        <v>0</v>
      </c>
      <c r="AQ22" s="176"/>
      <c r="AR22" s="176"/>
      <c r="AS22" s="176">
        <f t="shared" si="13"/>
        <v>0</v>
      </c>
      <c r="AT22" s="176">
        <f t="shared" si="14"/>
        <v>0</v>
      </c>
      <c r="AU22" s="176"/>
      <c r="AV22" s="176"/>
      <c r="AW22" s="176">
        <f t="shared" si="15"/>
        <v>0</v>
      </c>
      <c r="AX22" s="176"/>
      <c r="AY22" s="176"/>
      <c r="AZ22" s="176">
        <f t="shared" si="16"/>
        <v>0</v>
      </c>
      <c r="BA22" s="541"/>
      <c r="BB22" s="174">
        <v>13</v>
      </c>
      <c r="BC22" s="174" t="s">
        <v>12</v>
      </c>
      <c r="BD22" s="178" t="s">
        <v>33</v>
      </c>
      <c r="BE22" s="542"/>
      <c r="BF22" s="174">
        <f t="shared" si="17"/>
        <v>0</v>
      </c>
      <c r="BG22" s="397"/>
      <c r="BH22" s="397"/>
      <c r="BI22" s="542"/>
      <c r="BJ22" s="542">
        <f t="shared" si="18"/>
        <v>0</v>
      </c>
      <c r="BK22" s="174"/>
      <c r="BL22" s="174"/>
      <c r="BM22" s="542"/>
      <c r="BN22" s="542">
        <f t="shared" si="19"/>
        <v>0</v>
      </c>
      <c r="BO22" s="174"/>
      <c r="BP22" s="174"/>
      <c r="BQ22" s="542"/>
      <c r="BR22" s="542">
        <f t="shared" si="20"/>
        <v>0</v>
      </c>
      <c r="BS22" s="174"/>
      <c r="BT22" s="174"/>
      <c r="BU22" s="542"/>
      <c r="BV22" s="542">
        <f t="shared" si="21"/>
        <v>0</v>
      </c>
      <c r="BW22" s="174"/>
      <c r="BX22" s="174"/>
      <c r="BY22" s="542"/>
      <c r="BZ22" s="542">
        <f t="shared" si="22"/>
        <v>0</v>
      </c>
      <c r="CA22" s="174"/>
      <c r="CB22" s="174"/>
      <c r="CC22" s="542"/>
      <c r="CD22" s="542">
        <f t="shared" si="23"/>
        <v>0</v>
      </c>
      <c r="CE22" s="174"/>
      <c r="CF22" s="174"/>
      <c r="CG22" s="542"/>
      <c r="CH22" s="542">
        <f t="shared" si="24"/>
        <v>0</v>
      </c>
      <c r="CI22" s="174"/>
      <c r="CJ22" s="174"/>
      <c r="CK22" s="542"/>
      <c r="CL22" s="542">
        <f t="shared" si="25"/>
        <v>0</v>
      </c>
      <c r="CM22" s="174"/>
      <c r="CN22" s="174"/>
      <c r="CO22" s="543">
        <f t="shared" si="26"/>
        <v>0</v>
      </c>
      <c r="CP22" s="543">
        <f t="shared" si="27"/>
        <v>0</v>
      </c>
      <c r="CQ22" s="543">
        <f t="shared" si="28"/>
        <v>0</v>
      </c>
      <c r="CR22" s="543">
        <f t="shared" si="28"/>
        <v>0</v>
      </c>
      <c r="CT22" s="174">
        <v>13</v>
      </c>
      <c r="CU22" s="174" t="s">
        <v>12</v>
      </c>
      <c r="CV22" s="178" t="s">
        <v>33</v>
      </c>
      <c r="CW22" s="176"/>
      <c r="CX22" s="176"/>
      <c r="CY22" s="176">
        <f t="shared" si="29"/>
        <v>0</v>
      </c>
      <c r="CZ22" s="176"/>
      <c r="DA22" s="176"/>
      <c r="DB22" s="176">
        <f t="shared" si="30"/>
        <v>0</v>
      </c>
      <c r="DC22" s="176"/>
      <c r="DD22" s="176"/>
      <c r="DE22" s="176">
        <f t="shared" si="31"/>
        <v>0</v>
      </c>
      <c r="DF22" s="176"/>
      <c r="DG22" s="176"/>
      <c r="DH22" s="176">
        <f t="shared" si="32"/>
        <v>0</v>
      </c>
      <c r="DI22" s="176"/>
      <c r="DJ22" s="176"/>
      <c r="DK22" s="176">
        <f t="shared" si="33"/>
        <v>0</v>
      </c>
      <c r="DL22" s="548">
        <v>0</v>
      </c>
      <c r="DM22" s="548">
        <v>0</v>
      </c>
      <c r="DN22" s="252">
        <f t="shared" si="34"/>
        <v>0</v>
      </c>
      <c r="DO22" s="416"/>
      <c r="DQ22" s="174">
        <v>13</v>
      </c>
      <c r="DR22" s="174" t="s">
        <v>12</v>
      </c>
      <c r="DS22" s="178" t="s">
        <v>33</v>
      </c>
      <c r="DT22" s="544">
        <f t="shared" si="35"/>
        <v>0</v>
      </c>
      <c r="DU22" s="549">
        <v>0</v>
      </c>
      <c r="DV22" s="392"/>
      <c r="DW22" s="392"/>
      <c r="DX22" s="392"/>
      <c r="DY22" s="392"/>
      <c r="DZ22" s="393"/>
      <c r="EA22" s="549">
        <v>0</v>
      </c>
      <c r="EB22" s="396"/>
      <c r="EC22" s="393"/>
      <c r="ED22" s="393"/>
      <c r="EE22" s="393"/>
      <c r="EF22" s="393"/>
      <c r="EG22" s="393"/>
      <c r="EH22" s="392"/>
      <c r="EI22" s="393"/>
      <c r="EJ22" s="395"/>
    </row>
    <row r="23" spans="1:141" s="22" customFormat="1" x14ac:dyDescent="0.2">
      <c r="A23" s="28">
        <v>14</v>
      </c>
      <c r="B23" s="28" t="s">
        <v>13</v>
      </c>
      <c r="C23" s="70" t="s">
        <v>34</v>
      </c>
      <c r="D23" s="44">
        <v>4</v>
      </c>
      <c r="E23" s="44">
        <v>4</v>
      </c>
      <c r="F23" s="44">
        <f t="shared" si="2"/>
        <v>0</v>
      </c>
      <c r="G23" s="44">
        <v>7</v>
      </c>
      <c r="H23" s="44">
        <v>7</v>
      </c>
      <c r="I23" s="44">
        <f t="shared" si="3"/>
        <v>0</v>
      </c>
      <c r="J23" s="44"/>
      <c r="K23" s="44">
        <v>1</v>
      </c>
      <c r="L23" s="44">
        <f t="shared" si="4"/>
        <v>1</v>
      </c>
      <c r="M23" s="44"/>
      <c r="N23" s="44"/>
      <c r="O23" s="44">
        <f t="shared" si="5"/>
        <v>0</v>
      </c>
      <c r="P23" s="127">
        <f t="shared" si="36"/>
        <v>0</v>
      </c>
      <c r="Q23" s="127">
        <f t="shared" si="36"/>
        <v>14.3</v>
      </c>
      <c r="R23" s="44">
        <v>50</v>
      </c>
      <c r="S23" s="44">
        <v>50</v>
      </c>
      <c r="T23" s="44">
        <f t="shared" si="6"/>
        <v>0</v>
      </c>
      <c r="U23" s="127">
        <v>2303</v>
      </c>
      <c r="V23" s="127">
        <v>2303</v>
      </c>
      <c r="W23" s="127">
        <f t="shared" si="7"/>
        <v>0</v>
      </c>
      <c r="X23" s="127">
        <v>1469</v>
      </c>
      <c r="Y23" s="127">
        <v>1469</v>
      </c>
      <c r="Z23" s="127">
        <f t="shared" si="8"/>
        <v>0</v>
      </c>
      <c r="AA23" s="84"/>
      <c r="AB23" s="28">
        <v>14</v>
      </c>
      <c r="AC23" s="28" t="s">
        <v>13</v>
      </c>
      <c r="AD23" s="113" t="s">
        <v>34</v>
      </c>
      <c r="AE23" s="141">
        <v>16261</v>
      </c>
      <c r="AF23" s="141">
        <v>16082</v>
      </c>
      <c r="AG23" s="539">
        <f t="shared" si="0"/>
        <v>6</v>
      </c>
      <c r="AH23" s="63">
        <f t="shared" si="0"/>
        <v>6.1</v>
      </c>
      <c r="AI23" s="63">
        <f t="shared" si="9"/>
        <v>9.9999999999999645E-2</v>
      </c>
      <c r="AJ23" s="44">
        <v>972</v>
      </c>
      <c r="AK23" s="44">
        <v>980</v>
      </c>
      <c r="AL23" s="44">
        <f t="shared" si="10"/>
        <v>8</v>
      </c>
      <c r="AM23" s="44">
        <f t="shared" si="11"/>
        <v>235</v>
      </c>
      <c r="AN23" s="44">
        <v>95</v>
      </c>
      <c r="AO23" s="44">
        <v>140</v>
      </c>
      <c r="AP23" s="44">
        <f t="shared" si="12"/>
        <v>245</v>
      </c>
      <c r="AQ23" s="44">
        <v>107</v>
      </c>
      <c r="AR23" s="44">
        <v>138</v>
      </c>
      <c r="AS23" s="44">
        <f t="shared" si="13"/>
        <v>10</v>
      </c>
      <c r="AT23" s="44">
        <f t="shared" si="14"/>
        <v>181</v>
      </c>
      <c r="AU23" s="44">
        <v>35</v>
      </c>
      <c r="AV23" s="44">
        <v>146</v>
      </c>
      <c r="AW23" s="44">
        <f t="shared" si="15"/>
        <v>171</v>
      </c>
      <c r="AX23" s="44">
        <v>51</v>
      </c>
      <c r="AY23" s="44">
        <v>120</v>
      </c>
      <c r="AZ23" s="44">
        <f t="shared" si="16"/>
        <v>-10</v>
      </c>
      <c r="BA23" s="60"/>
      <c r="BB23" s="28">
        <v>14</v>
      </c>
      <c r="BC23" s="28" t="s">
        <v>13</v>
      </c>
      <c r="BD23" s="113" t="s">
        <v>34</v>
      </c>
      <c r="BE23" s="59">
        <v>59</v>
      </c>
      <c r="BF23" s="28">
        <f t="shared" si="17"/>
        <v>4</v>
      </c>
      <c r="BG23" s="28">
        <v>2</v>
      </c>
      <c r="BH23" s="28">
        <v>2</v>
      </c>
      <c r="BI23" s="59">
        <v>85</v>
      </c>
      <c r="BJ23" s="59">
        <f t="shared" si="18"/>
        <v>12</v>
      </c>
      <c r="BK23" s="28">
        <v>8</v>
      </c>
      <c r="BL23" s="28">
        <v>4</v>
      </c>
      <c r="BM23" s="59">
        <v>19</v>
      </c>
      <c r="BN23" s="59">
        <f t="shared" si="19"/>
        <v>1</v>
      </c>
      <c r="BO23" s="28">
        <v>1</v>
      </c>
      <c r="BP23" s="28"/>
      <c r="BQ23" s="59"/>
      <c r="BR23" s="59">
        <f t="shared" si="20"/>
        <v>0</v>
      </c>
      <c r="BS23" s="28"/>
      <c r="BT23" s="28"/>
      <c r="BU23" s="59">
        <v>45</v>
      </c>
      <c r="BV23" s="59">
        <f t="shared" si="21"/>
        <v>3</v>
      </c>
      <c r="BW23" s="28">
        <v>3</v>
      </c>
      <c r="BX23" s="28"/>
      <c r="BY23" s="59">
        <v>284</v>
      </c>
      <c r="BZ23" s="59">
        <f t="shared" si="22"/>
        <v>52</v>
      </c>
      <c r="CA23" s="28">
        <v>10</v>
      </c>
      <c r="CB23" s="28">
        <v>42</v>
      </c>
      <c r="CC23" s="59">
        <v>304</v>
      </c>
      <c r="CD23" s="59">
        <f t="shared" si="23"/>
        <v>61</v>
      </c>
      <c r="CE23" s="28">
        <v>27</v>
      </c>
      <c r="CF23" s="28">
        <v>34</v>
      </c>
      <c r="CG23" s="59">
        <v>18</v>
      </c>
      <c r="CH23" s="59">
        <f t="shared" si="24"/>
        <v>1</v>
      </c>
      <c r="CI23" s="28"/>
      <c r="CJ23" s="28">
        <v>1</v>
      </c>
      <c r="CK23" s="59">
        <v>166</v>
      </c>
      <c r="CL23" s="59">
        <f t="shared" si="25"/>
        <v>37</v>
      </c>
      <c r="CM23" s="28"/>
      <c r="CN23" s="28">
        <v>37</v>
      </c>
      <c r="CO23" s="280">
        <f t="shared" si="26"/>
        <v>980</v>
      </c>
      <c r="CP23" s="280">
        <f t="shared" si="27"/>
        <v>171</v>
      </c>
      <c r="CQ23" s="280">
        <f t="shared" si="28"/>
        <v>51</v>
      </c>
      <c r="CR23" s="280">
        <f t="shared" si="28"/>
        <v>120</v>
      </c>
      <c r="CT23" s="28">
        <v>14</v>
      </c>
      <c r="CU23" s="28" t="s">
        <v>13</v>
      </c>
      <c r="CV23" s="113" t="s">
        <v>34</v>
      </c>
      <c r="CW23" s="44">
        <v>92</v>
      </c>
      <c r="CX23" s="44">
        <v>85</v>
      </c>
      <c r="CY23" s="44">
        <f t="shared" si="29"/>
        <v>-7</v>
      </c>
      <c r="CZ23" s="44">
        <v>52</v>
      </c>
      <c r="DA23" s="44">
        <v>52</v>
      </c>
      <c r="DB23" s="44">
        <f t="shared" si="30"/>
        <v>0</v>
      </c>
      <c r="DC23" s="44">
        <v>33</v>
      </c>
      <c r="DD23" s="44">
        <v>41</v>
      </c>
      <c r="DE23" s="44">
        <f t="shared" si="31"/>
        <v>8</v>
      </c>
      <c r="DF23" s="44">
        <v>19</v>
      </c>
      <c r="DG23" s="44">
        <v>24</v>
      </c>
      <c r="DH23" s="44">
        <f t="shared" si="32"/>
        <v>5</v>
      </c>
      <c r="DI23" s="44">
        <v>14</v>
      </c>
      <c r="DJ23" s="44">
        <v>17</v>
      </c>
      <c r="DK23" s="44">
        <f t="shared" si="33"/>
        <v>3</v>
      </c>
      <c r="DL23" s="127">
        <f t="shared" si="37"/>
        <v>57.6</v>
      </c>
      <c r="DM23" s="127">
        <f t="shared" si="37"/>
        <v>58.5</v>
      </c>
      <c r="DN23" s="127">
        <f t="shared" si="34"/>
        <v>0.89999999999999858</v>
      </c>
      <c r="DO23" s="416">
        <v>6</v>
      </c>
      <c r="DQ23" s="28">
        <v>14</v>
      </c>
      <c r="DR23" s="28" t="s">
        <v>13</v>
      </c>
      <c r="DS23" s="113" t="s">
        <v>34</v>
      </c>
      <c r="DT23" s="383">
        <f t="shared" si="35"/>
        <v>52262.899999999994</v>
      </c>
      <c r="DU23" s="342">
        <f t="shared" si="1"/>
        <v>13066</v>
      </c>
      <c r="DV23" s="342">
        <v>50576.799999999996</v>
      </c>
      <c r="DW23" s="342">
        <v>40193.599999999999</v>
      </c>
      <c r="DX23" s="342">
        <v>1653.7</v>
      </c>
      <c r="DY23" s="342">
        <v>50</v>
      </c>
      <c r="DZ23" s="343">
        <v>32.4</v>
      </c>
      <c r="EA23" s="127">
        <f t="shared" si="38"/>
        <v>96.8</v>
      </c>
      <c r="EB23" s="346">
        <v>50786.7</v>
      </c>
      <c r="EC23" s="343">
        <v>44804.899999999994</v>
      </c>
      <c r="ED23" s="342">
        <v>1033.5</v>
      </c>
      <c r="EE23" s="343">
        <v>558.5</v>
      </c>
      <c r="EF23" s="343"/>
      <c r="EG23" s="343">
        <v>322.2</v>
      </c>
      <c r="EH23" s="342"/>
      <c r="EI23" s="343">
        <v>869.1</v>
      </c>
      <c r="EJ23" s="30">
        <v>111.7</v>
      </c>
    </row>
    <row r="24" spans="1:141" s="22" customFormat="1" x14ac:dyDescent="0.2">
      <c r="A24" s="28">
        <v>15</v>
      </c>
      <c r="B24" s="28" t="s">
        <v>14</v>
      </c>
      <c r="C24" s="70" t="s">
        <v>35</v>
      </c>
      <c r="D24" s="44">
        <v>2</v>
      </c>
      <c r="E24" s="44">
        <v>2</v>
      </c>
      <c r="F24" s="44">
        <f t="shared" si="2"/>
        <v>0</v>
      </c>
      <c r="G24" s="44">
        <v>2</v>
      </c>
      <c r="H24" s="44">
        <v>2</v>
      </c>
      <c r="I24" s="44">
        <f t="shared" si="3"/>
        <v>0</v>
      </c>
      <c r="J24" s="44"/>
      <c r="K24" s="44"/>
      <c r="L24" s="44">
        <f t="shared" si="4"/>
        <v>0</v>
      </c>
      <c r="M24" s="44"/>
      <c r="N24" s="44"/>
      <c r="O24" s="44">
        <f t="shared" si="5"/>
        <v>0</v>
      </c>
      <c r="P24" s="127">
        <f t="shared" si="36"/>
        <v>0</v>
      </c>
      <c r="Q24" s="127">
        <f t="shared" si="36"/>
        <v>0</v>
      </c>
      <c r="R24" s="44">
        <v>11</v>
      </c>
      <c r="S24" s="44">
        <v>11</v>
      </c>
      <c r="T24" s="44">
        <f t="shared" si="6"/>
        <v>0</v>
      </c>
      <c r="U24" s="127">
        <v>350</v>
      </c>
      <c r="V24" s="127">
        <v>350</v>
      </c>
      <c r="W24" s="127">
        <f t="shared" si="7"/>
        <v>0</v>
      </c>
      <c r="X24" s="127">
        <v>235.3</v>
      </c>
      <c r="Y24" s="127">
        <v>235.3</v>
      </c>
      <c r="Z24" s="127">
        <f t="shared" si="8"/>
        <v>0</v>
      </c>
      <c r="AA24" s="84"/>
      <c r="AB24" s="28">
        <v>15</v>
      </c>
      <c r="AC24" s="28" t="s">
        <v>14</v>
      </c>
      <c r="AD24" s="113" t="s">
        <v>35</v>
      </c>
      <c r="AE24" s="141">
        <v>2172</v>
      </c>
      <c r="AF24" s="141">
        <v>2098</v>
      </c>
      <c r="AG24" s="539">
        <f t="shared" si="0"/>
        <v>7.7</v>
      </c>
      <c r="AH24" s="63">
        <f t="shared" si="0"/>
        <v>8.1</v>
      </c>
      <c r="AI24" s="63">
        <f t="shared" si="9"/>
        <v>0.39999999999999947</v>
      </c>
      <c r="AJ24" s="44">
        <v>168</v>
      </c>
      <c r="AK24" s="44">
        <v>169</v>
      </c>
      <c r="AL24" s="44">
        <f t="shared" si="10"/>
        <v>1</v>
      </c>
      <c r="AM24" s="44">
        <f t="shared" si="11"/>
        <v>30</v>
      </c>
      <c r="AN24" s="44">
        <v>12</v>
      </c>
      <c r="AO24" s="44">
        <v>18</v>
      </c>
      <c r="AP24" s="44">
        <f t="shared" si="12"/>
        <v>42</v>
      </c>
      <c r="AQ24" s="44">
        <v>23</v>
      </c>
      <c r="AR24" s="44">
        <v>19</v>
      </c>
      <c r="AS24" s="44">
        <f t="shared" si="13"/>
        <v>12</v>
      </c>
      <c r="AT24" s="44">
        <f t="shared" si="14"/>
        <v>13</v>
      </c>
      <c r="AU24" s="44">
        <v>6</v>
      </c>
      <c r="AV24" s="44">
        <v>7</v>
      </c>
      <c r="AW24" s="44">
        <f t="shared" si="15"/>
        <v>41</v>
      </c>
      <c r="AX24" s="44">
        <v>16</v>
      </c>
      <c r="AY24" s="44">
        <v>25</v>
      </c>
      <c r="AZ24" s="44">
        <f t="shared" si="16"/>
        <v>28</v>
      </c>
      <c r="BA24" s="60"/>
      <c r="BB24" s="28">
        <v>15</v>
      </c>
      <c r="BC24" s="28" t="s">
        <v>14</v>
      </c>
      <c r="BD24" s="113" t="s">
        <v>35</v>
      </c>
      <c r="BE24" s="59">
        <v>15</v>
      </c>
      <c r="BF24" s="28">
        <f t="shared" si="17"/>
        <v>6</v>
      </c>
      <c r="BG24" s="28">
        <v>2</v>
      </c>
      <c r="BH24" s="28">
        <v>4</v>
      </c>
      <c r="BI24" s="59">
        <v>20</v>
      </c>
      <c r="BJ24" s="59">
        <f t="shared" si="18"/>
        <v>2</v>
      </c>
      <c r="BK24" s="28">
        <v>2</v>
      </c>
      <c r="BL24" s="28"/>
      <c r="BM24" s="59"/>
      <c r="BN24" s="59">
        <f t="shared" si="19"/>
        <v>0</v>
      </c>
      <c r="BO24" s="28"/>
      <c r="BP24" s="28"/>
      <c r="BQ24" s="59"/>
      <c r="BR24" s="59">
        <f t="shared" si="20"/>
        <v>0</v>
      </c>
      <c r="BS24" s="28"/>
      <c r="BT24" s="28"/>
      <c r="BU24" s="59">
        <v>25</v>
      </c>
      <c r="BV24" s="59">
        <f t="shared" si="21"/>
        <v>0</v>
      </c>
      <c r="BW24" s="28"/>
      <c r="BX24" s="28"/>
      <c r="BY24" s="59">
        <v>89</v>
      </c>
      <c r="BZ24" s="59">
        <f t="shared" si="22"/>
        <v>33</v>
      </c>
      <c r="CA24" s="28">
        <v>12</v>
      </c>
      <c r="CB24" s="28">
        <v>21</v>
      </c>
      <c r="CC24" s="59"/>
      <c r="CD24" s="59">
        <f t="shared" si="23"/>
        <v>0</v>
      </c>
      <c r="CE24" s="28"/>
      <c r="CF24" s="28"/>
      <c r="CG24" s="59"/>
      <c r="CH24" s="59">
        <f t="shared" si="24"/>
        <v>0</v>
      </c>
      <c r="CI24" s="28"/>
      <c r="CJ24" s="28"/>
      <c r="CK24" s="59">
        <v>20</v>
      </c>
      <c r="CL24" s="59">
        <f t="shared" si="25"/>
        <v>0</v>
      </c>
      <c r="CM24" s="28"/>
      <c r="CN24" s="28"/>
      <c r="CO24" s="280">
        <f t="shared" si="26"/>
        <v>169</v>
      </c>
      <c r="CP24" s="280">
        <f t="shared" si="27"/>
        <v>41</v>
      </c>
      <c r="CQ24" s="280">
        <f t="shared" si="28"/>
        <v>16</v>
      </c>
      <c r="CR24" s="280">
        <f t="shared" si="28"/>
        <v>25</v>
      </c>
      <c r="CT24" s="28">
        <v>15</v>
      </c>
      <c r="CU24" s="28" t="s">
        <v>14</v>
      </c>
      <c r="CV24" s="113" t="s">
        <v>35</v>
      </c>
      <c r="CW24" s="44">
        <v>14</v>
      </c>
      <c r="CX24" s="44">
        <v>14</v>
      </c>
      <c r="CY24" s="44">
        <f t="shared" si="29"/>
        <v>0</v>
      </c>
      <c r="CZ24" s="44">
        <v>10</v>
      </c>
      <c r="DA24" s="44">
        <v>10</v>
      </c>
      <c r="DB24" s="44">
        <f t="shared" si="30"/>
        <v>0</v>
      </c>
      <c r="DC24" s="44">
        <v>10</v>
      </c>
      <c r="DD24" s="44">
        <v>10</v>
      </c>
      <c r="DE24" s="44">
        <f t="shared" si="31"/>
        <v>0</v>
      </c>
      <c r="DF24" s="44">
        <v>2</v>
      </c>
      <c r="DG24" s="44">
        <v>2</v>
      </c>
      <c r="DH24" s="44">
        <f t="shared" si="32"/>
        <v>0</v>
      </c>
      <c r="DI24" s="44">
        <v>8</v>
      </c>
      <c r="DJ24" s="44">
        <v>8</v>
      </c>
      <c r="DK24" s="44">
        <f t="shared" si="33"/>
        <v>0</v>
      </c>
      <c r="DL24" s="127">
        <f t="shared" si="37"/>
        <v>20</v>
      </c>
      <c r="DM24" s="127">
        <f t="shared" si="37"/>
        <v>20</v>
      </c>
      <c r="DN24" s="127">
        <f t="shared" si="34"/>
        <v>0</v>
      </c>
      <c r="DO24" s="416">
        <v>15</v>
      </c>
      <c r="DQ24" s="28">
        <v>15</v>
      </c>
      <c r="DR24" s="28" t="s">
        <v>14</v>
      </c>
      <c r="DS24" s="113" t="s">
        <v>35</v>
      </c>
      <c r="DT24" s="383">
        <f t="shared" si="35"/>
        <v>14905</v>
      </c>
      <c r="DU24" s="342">
        <f t="shared" si="1"/>
        <v>7453</v>
      </c>
      <c r="DV24" s="342">
        <v>14325.7</v>
      </c>
      <c r="DW24" s="342">
        <v>9024.2999999999993</v>
      </c>
      <c r="DX24" s="342">
        <v>178.5</v>
      </c>
      <c r="DY24" s="342"/>
      <c r="DZ24" s="343">
        <v>400.8</v>
      </c>
      <c r="EA24" s="127">
        <f t="shared" si="38"/>
        <v>96.1</v>
      </c>
      <c r="EB24" s="346">
        <v>14879.8</v>
      </c>
      <c r="EC24" s="343">
        <v>12842.7</v>
      </c>
      <c r="ED24" s="342"/>
      <c r="EE24" s="343">
        <v>122.7</v>
      </c>
      <c r="EF24" s="343"/>
      <c r="EG24" s="343"/>
      <c r="EH24" s="342"/>
      <c r="EI24" s="343">
        <v>25.3</v>
      </c>
      <c r="EJ24" s="30">
        <v>13.4</v>
      </c>
    </row>
    <row r="25" spans="1:141" s="230" customFormat="1" ht="12.75" customHeight="1" x14ac:dyDescent="0.2">
      <c r="A25" s="174">
        <v>16</v>
      </c>
      <c r="B25" s="174" t="s">
        <v>15</v>
      </c>
      <c r="C25" s="175" t="s">
        <v>36</v>
      </c>
      <c r="D25" s="176"/>
      <c r="E25" s="176"/>
      <c r="F25" s="176">
        <f t="shared" si="2"/>
        <v>0</v>
      </c>
      <c r="G25" s="231"/>
      <c r="H25" s="231"/>
      <c r="I25" s="176">
        <f t="shared" si="3"/>
        <v>0</v>
      </c>
      <c r="J25" s="231"/>
      <c r="K25" s="231"/>
      <c r="L25" s="176">
        <f t="shared" si="4"/>
        <v>0</v>
      </c>
      <c r="M25" s="231"/>
      <c r="N25" s="231"/>
      <c r="O25" s="176">
        <f t="shared" si="5"/>
        <v>0</v>
      </c>
      <c r="P25" s="548">
        <v>0</v>
      </c>
      <c r="Q25" s="548">
        <v>0</v>
      </c>
      <c r="R25" s="176"/>
      <c r="S25" s="176"/>
      <c r="T25" s="176">
        <f t="shared" si="6"/>
        <v>0</v>
      </c>
      <c r="U25" s="252"/>
      <c r="V25" s="252"/>
      <c r="W25" s="252">
        <f t="shared" si="7"/>
        <v>0</v>
      </c>
      <c r="X25" s="252"/>
      <c r="Y25" s="252"/>
      <c r="Z25" s="252">
        <f t="shared" si="8"/>
        <v>0</v>
      </c>
      <c r="AA25" s="177"/>
      <c r="AB25" s="174">
        <v>16</v>
      </c>
      <c r="AC25" s="174" t="s">
        <v>15</v>
      </c>
      <c r="AD25" s="178" t="s">
        <v>36</v>
      </c>
      <c r="AE25" s="275"/>
      <c r="AF25" s="275"/>
      <c r="AG25" s="548">
        <v>0</v>
      </c>
      <c r="AH25" s="548">
        <v>0</v>
      </c>
      <c r="AI25" s="540">
        <f t="shared" si="9"/>
        <v>0</v>
      </c>
      <c r="AJ25" s="176"/>
      <c r="AK25" s="176"/>
      <c r="AL25" s="176">
        <f t="shared" si="10"/>
        <v>0</v>
      </c>
      <c r="AM25" s="176">
        <f t="shared" si="11"/>
        <v>0</v>
      </c>
      <c r="AN25" s="176"/>
      <c r="AO25" s="176"/>
      <c r="AP25" s="176">
        <f t="shared" si="12"/>
        <v>0</v>
      </c>
      <c r="AQ25" s="176"/>
      <c r="AR25" s="176"/>
      <c r="AS25" s="176">
        <f t="shared" si="13"/>
        <v>0</v>
      </c>
      <c r="AT25" s="176">
        <f t="shared" si="14"/>
        <v>0</v>
      </c>
      <c r="AU25" s="176"/>
      <c r="AV25" s="176"/>
      <c r="AW25" s="176">
        <f t="shared" si="15"/>
        <v>0</v>
      </c>
      <c r="AX25" s="176"/>
      <c r="AY25" s="176"/>
      <c r="AZ25" s="176">
        <f t="shared" si="16"/>
        <v>0</v>
      </c>
      <c r="BA25" s="541"/>
      <c r="BB25" s="174">
        <v>16</v>
      </c>
      <c r="BC25" s="174" t="s">
        <v>15</v>
      </c>
      <c r="BD25" s="178" t="s">
        <v>36</v>
      </c>
      <c r="BE25" s="546"/>
      <c r="BF25" s="174">
        <f t="shared" si="17"/>
        <v>0</v>
      </c>
      <c r="BG25" s="398"/>
      <c r="BH25" s="398"/>
      <c r="BI25" s="546"/>
      <c r="BJ25" s="542">
        <f t="shared" si="18"/>
        <v>0</v>
      </c>
      <c r="BK25" s="398"/>
      <c r="BL25" s="398"/>
      <c r="BM25" s="546"/>
      <c r="BN25" s="542">
        <f t="shared" si="19"/>
        <v>0</v>
      </c>
      <c r="BO25" s="398"/>
      <c r="BP25" s="398"/>
      <c r="BQ25" s="546"/>
      <c r="BR25" s="542">
        <f t="shared" si="20"/>
        <v>0</v>
      </c>
      <c r="BS25" s="398"/>
      <c r="BT25" s="398"/>
      <c r="BU25" s="546"/>
      <c r="BV25" s="542">
        <f t="shared" si="21"/>
        <v>0</v>
      </c>
      <c r="BW25" s="398"/>
      <c r="BX25" s="398"/>
      <c r="BY25" s="546"/>
      <c r="BZ25" s="542">
        <f t="shared" si="22"/>
        <v>0</v>
      </c>
      <c r="CA25" s="398"/>
      <c r="CB25" s="398"/>
      <c r="CC25" s="546"/>
      <c r="CD25" s="542">
        <f t="shared" si="23"/>
        <v>0</v>
      </c>
      <c r="CE25" s="398"/>
      <c r="CF25" s="398"/>
      <c r="CG25" s="546"/>
      <c r="CH25" s="542">
        <f t="shared" si="24"/>
        <v>0</v>
      </c>
      <c r="CI25" s="398"/>
      <c r="CJ25" s="398"/>
      <c r="CK25" s="546"/>
      <c r="CL25" s="542">
        <f t="shared" si="25"/>
        <v>0</v>
      </c>
      <c r="CM25" s="398"/>
      <c r="CN25" s="398"/>
      <c r="CO25" s="543">
        <f t="shared" si="26"/>
        <v>0</v>
      </c>
      <c r="CP25" s="543">
        <f t="shared" si="27"/>
        <v>0</v>
      </c>
      <c r="CQ25" s="543">
        <f t="shared" si="28"/>
        <v>0</v>
      </c>
      <c r="CR25" s="543">
        <f t="shared" si="28"/>
        <v>0</v>
      </c>
      <c r="CT25" s="174">
        <v>16</v>
      </c>
      <c r="CU25" s="174" t="s">
        <v>15</v>
      </c>
      <c r="CV25" s="178" t="s">
        <v>36</v>
      </c>
      <c r="CW25" s="176"/>
      <c r="CX25" s="176"/>
      <c r="CY25" s="176">
        <f t="shared" si="29"/>
        <v>0</v>
      </c>
      <c r="CZ25" s="176"/>
      <c r="DA25" s="176"/>
      <c r="DB25" s="176">
        <f t="shared" si="30"/>
        <v>0</v>
      </c>
      <c r="DC25" s="176"/>
      <c r="DD25" s="176"/>
      <c r="DE25" s="176">
        <f t="shared" si="31"/>
        <v>0</v>
      </c>
      <c r="DF25" s="176"/>
      <c r="DG25" s="176"/>
      <c r="DH25" s="176">
        <f t="shared" si="32"/>
        <v>0</v>
      </c>
      <c r="DI25" s="176"/>
      <c r="DJ25" s="176"/>
      <c r="DK25" s="176">
        <f t="shared" si="33"/>
        <v>0</v>
      </c>
      <c r="DL25" s="548">
        <v>0</v>
      </c>
      <c r="DM25" s="548">
        <v>0</v>
      </c>
      <c r="DN25" s="252">
        <f t="shared" si="34"/>
        <v>0</v>
      </c>
      <c r="DO25" s="416"/>
      <c r="DQ25" s="174">
        <v>16</v>
      </c>
      <c r="DR25" s="174" t="s">
        <v>15</v>
      </c>
      <c r="DS25" s="178" t="s">
        <v>36</v>
      </c>
      <c r="DT25" s="544">
        <f t="shared" si="35"/>
        <v>0</v>
      </c>
      <c r="DU25" s="549">
        <v>0</v>
      </c>
      <c r="DV25" s="392"/>
      <c r="DW25" s="392"/>
      <c r="DX25" s="392"/>
      <c r="DY25" s="392"/>
      <c r="DZ25" s="393"/>
      <c r="EA25" s="549">
        <v>0</v>
      </c>
      <c r="EB25" s="396"/>
      <c r="EC25" s="393"/>
      <c r="ED25" s="392"/>
      <c r="EE25" s="393"/>
      <c r="EF25" s="393"/>
      <c r="EG25" s="393"/>
      <c r="EH25" s="392"/>
      <c r="EI25" s="393"/>
      <c r="EJ25" s="395"/>
    </row>
    <row r="26" spans="1:141" s="24" customFormat="1" x14ac:dyDescent="0.2">
      <c r="A26" s="28">
        <v>17</v>
      </c>
      <c r="B26" s="28" t="s">
        <v>17</v>
      </c>
      <c r="C26" s="70" t="s">
        <v>37</v>
      </c>
      <c r="D26" s="44">
        <v>1</v>
      </c>
      <c r="E26" s="44">
        <v>1</v>
      </c>
      <c r="F26" s="44">
        <f t="shared" si="2"/>
        <v>0</v>
      </c>
      <c r="G26" s="44">
        <v>1</v>
      </c>
      <c r="H26" s="44">
        <v>1</v>
      </c>
      <c r="I26" s="44">
        <f t="shared" si="3"/>
        <v>0</v>
      </c>
      <c r="J26" s="44"/>
      <c r="K26" s="44"/>
      <c r="L26" s="44">
        <f t="shared" si="4"/>
        <v>0</v>
      </c>
      <c r="M26" s="44"/>
      <c r="N26" s="44"/>
      <c r="O26" s="44">
        <f t="shared" si="5"/>
        <v>0</v>
      </c>
      <c r="P26" s="127">
        <f t="shared" si="36"/>
        <v>0</v>
      </c>
      <c r="Q26" s="127">
        <f t="shared" si="36"/>
        <v>0</v>
      </c>
      <c r="R26" s="44">
        <v>8</v>
      </c>
      <c r="S26" s="44">
        <v>8</v>
      </c>
      <c r="T26" s="44">
        <f t="shared" si="6"/>
        <v>0</v>
      </c>
      <c r="U26" s="127">
        <v>615</v>
      </c>
      <c r="V26" s="127">
        <v>615</v>
      </c>
      <c r="W26" s="127">
        <f t="shared" si="7"/>
        <v>0</v>
      </c>
      <c r="X26" s="127">
        <v>214</v>
      </c>
      <c r="Y26" s="127">
        <v>214</v>
      </c>
      <c r="Z26" s="127">
        <f t="shared" si="8"/>
        <v>0</v>
      </c>
      <c r="AA26" s="84"/>
      <c r="AB26" s="28">
        <v>17</v>
      </c>
      <c r="AC26" s="28" t="s">
        <v>17</v>
      </c>
      <c r="AD26" s="113" t="s">
        <v>37</v>
      </c>
      <c r="AE26" s="141">
        <v>540</v>
      </c>
      <c r="AF26" s="141">
        <v>551</v>
      </c>
      <c r="AG26" s="539">
        <f t="shared" si="0"/>
        <v>26.3</v>
      </c>
      <c r="AH26" s="63">
        <f t="shared" si="0"/>
        <v>24.5</v>
      </c>
      <c r="AI26" s="63">
        <f t="shared" si="9"/>
        <v>-1.8000000000000007</v>
      </c>
      <c r="AJ26" s="44">
        <v>142</v>
      </c>
      <c r="AK26" s="44">
        <v>135</v>
      </c>
      <c r="AL26" s="44">
        <f t="shared" si="10"/>
        <v>-7</v>
      </c>
      <c r="AM26" s="44">
        <f t="shared" si="11"/>
        <v>111</v>
      </c>
      <c r="AN26" s="44"/>
      <c r="AO26" s="44">
        <v>111</v>
      </c>
      <c r="AP26" s="44">
        <f t="shared" si="12"/>
        <v>37</v>
      </c>
      <c r="AQ26" s="44"/>
      <c r="AR26" s="44">
        <v>37</v>
      </c>
      <c r="AS26" s="44">
        <f t="shared" si="13"/>
        <v>-74</v>
      </c>
      <c r="AT26" s="44">
        <f t="shared" si="14"/>
        <v>0</v>
      </c>
      <c r="AU26" s="44"/>
      <c r="AV26" s="44"/>
      <c r="AW26" s="44">
        <f t="shared" si="15"/>
        <v>6</v>
      </c>
      <c r="AX26" s="44"/>
      <c r="AY26" s="44">
        <v>6</v>
      </c>
      <c r="AZ26" s="44">
        <f t="shared" si="16"/>
        <v>6</v>
      </c>
      <c r="BA26" s="60"/>
      <c r="BB26" s="28">
        <v>17</v>
      </c>
      <c r="BC26" s="28" t="s">
        <v>17</v>
      </c>
      <c r="BD26" s="113" t="s">
        <v>37</v>
      </c>
      <c r="BE26" s="59">
        <v>10</v>
      </c>
      <c r="BF26" s="28">
        <f t="shared" si="17"/>
        <v>0</v>
      </c>
      <c r="BG26" s="28"/>
      <c r="BH26" s="28"/>
      <c r="BI26" s="59">
        <v>11</v>
      </c>
      <c r="BJ26" s="59">
        <f t="shared" si="18"/>
        <v>0</v>
      </c>
      <c r="BK26" s="28"/>
      <c r="BL26" s="28"/>
      <c r="BM26" s="59"/>
      <c r="BN26" s="59">
        <f t="shared" si="19"/>
        <v>0</v>
      </c>
      <c r="BO26" s="28"/>
      <c r="BP26" s="28"/>
      <c r="BQ26" s="59"/>
      <c r="BR26" s="59">
        <f t="shared" si="20"/>
        <v>0</v>
      </c>
      <c r="BS26" s="28"/>
      <c r="BT26" s="28"/>
      <c r="BU26" s="59"/>
      <c r="BV26" s="59">
        <f t="shared" si="21"/>
        <v>0</v>
      </c>
      <c r="BW26" s="28"/>
      <c r="BX26" s="28"/>
      <c r="BY26" s="59"/>
      <c r="BZ26" s="59">
        <f t="shared" si="22"/>
        <v>0</v>
      </c>
      <c r="CA26" s="28"/>
      <c r="CB26" s="28"/>
      <c r="CC26" s="59">
        <v>47</v>
      </c>
      <c r="CD26" s="59">
        <f t="shared" si="23"/>
        <v>2</v>
      </c>
      <c r="CE26" s="28"/>
      <c r="CF26" s="28">
        <v>2</v>
      </c>
      <c r="CG26" s="59"/>
      <c r="CH26" s="59">
        <f t="shared" si="24"/>
        <v>0</v>
      </c>
      <c r="CI26" s="28"/>
      <c r="CJ26" s="28"/>
      <c r="CK26" s="59">
        <v>67</v>
      </c>
      <c r="CL26" s="59">
        <f t="shared" si="25"/>
        <v>4</v>
      </c>
      <c r="CM26" s="28"/>
      <c r="CN26" s="28">
        <v>4</v>
      </c>
      <c r="CO26" s="280">
        <f t="shared" si="26"/>
        <v>135</v>
      </c>
      <c r="CP26" s="280">
        <f t="shared" si="27"/>
        <v>6</v>
      </c>
      <c r="CQ26" s="280">
        <f t="shared" si="28"/>
        <v>0</v>
      </c>
      <c r="CR26" s="280">
        <f t="shared" si="28"/>
        <v>6</v>
      </c>
      <c r="CT26" s="28">
        <v>17</v>
      </c>
      <c r="CU26" s="28" t="s">
        <v>17</v>
      </c>
      <c r="CV26" s="113" t="s">
        <v>37</v>
      </c>
      <c r="CW26" s="44">
        <v>6</v>
      </c>
      <c r="CX26" s="44">
        <v>9</v>
      </c>
      <c r="CY26" s="44">
        <f t="shared" si="29"/>
        <v>3</v>
      </c>
      <c r="CZ26" s="44">
        <v>5</v>
      </c>
      <c r="DA26" s="44">
        <v>6</v>
      </c>
      <c r="DB26" s="44">
        <f t="shared" si="30"/>
        <v>1</v>
      </c>
      <c r="DC26" s="44">
        <v>4</v>
      </c>
      <c r="DD26" s="44">
        <v>5</v>
      </c>
      <c r="DE26" s="44">
        <f t="shared" si="31"/>
        <v>1</v>
      </c>
      <c r="DF26" s="44">
        <v>3</v>
      </c>
      <c r="DG26" s="44">
        <v>3</v>
      </c>
      <c r="DH26" s="44">
        <f t="shared" si="32"/>
        <v>0</v>
      </c>
      <c r="DI26" s="44">
        <v>1</v>
      </c>
      <c r="DJ26" s="44">
        <v>2</v>
      </c>
      <c r="DK26" s="44">
        <f t="shared" si="33"/>
        <v>1</v>
      </c>
      <c r="DL26" s="127">
        <f t="shared" si="37"/>
        <v>75</v>
      </c>
      <c r="DM26" s="127">
        <f t="shared" si="37"/>
        <v>60</v>
      </c>
      <c r="DN26" s="127">
        <f t="shared" si="34"/>
        <v>-15</v>
      </c>
      <c r="DO26" s="416">
        <v>5</v>
      </c>
      <c r="DQ26" s="28">
        <v>17</v>
      </c>
      <c r="DR26" s="28" t="s">
        <v>17</v>
      </c>
      <c r="DS26" s="113" t="s">
        <v>37</v>
      </c>
      <c r="DT26" s="383">
        <f t="shared" si="35"/>
        <v>3824.5</v>
      </c>
      <c r="DU26" s="342">
        <f t="shared" si="1"/>
        <v>3825</v>
      </c>
      <c r="DV26" s="342">
        <v>3764.5</v>
      </c>
      <c r="DW26" s="342"/>
      <c r="DX26" s="343">
        <v>60</v>
      </c>
      <c r="DY26" s="343"/>
      <c r="DZ26" s="343"/>
      <c r="EA26" s="127">
        <f t="shared" si="38"/>
        <v>98.4</v>
      </c>
      <c r="EB26" s="345">
        <v>3760.6</v>
      </c>
      <c r="EC26" s="342">
        <v>3274</v>
      </c>
      <c r="ED26" s="343">
        <v>33</v>
      </c>
      <c r="EE26" s="343">
        <v>131.5</v>
      </c>
      <c r="EF26" s="343"/>
      <c r="EG26" s="343"/>
      <c r="EH26" s="342"/>
      <c r="EI26" s="343"/>
      <c r="EJ26" s="30">
        <v>1.1000000000000001</v>
      </c>
    </row>
    <row r="27" spans="1:141" s="24" customFormat="1" x14ac:dyDescent="0.2">
      <c r="A27" s="28">
        <v>18</v>
      </c>
      <c r="B27" s="28" t="s">
        <v>16</v>
      </c>
      <c r="C27" s="70" t="s">
        <v>38</v>
      </c>
      <c r="D27" s="44">
        <v>1</v>
      </c>
      <c r="E27" s="44">
        <v>1</v>
      </c>
      <c r="F27" s="44">
        <f t="shared" si="2"/>
        <v>0</v>
      </c>
      <c r="G27" s="44">
        <v>4</v>
      </c>
      <c r="H27" s="44">
        <v>4</v>
      </c>
      <c r="I27" s="44">
        <f t="shared" si="3"/>
        <v>0</v>
      </c>
      <c r="J27" s="44"/>
      <c r="K27" s="44"/>
      <c r="L27" s="44">
        <f t="shared" si="4"/>
        <v>0</v>
      </c>
      <c r="M27" s="44"/>
      <c r="N27" s="44"/>
      <c r="O27" s="44">
        <f t="shared" si="5"/>
        <v>0</v>
      </c>
      <c r="P27" s="127">
        <f t="shared" si="36"/>
        <v>0</v>
      </c>
      <c r="Q27" s="127">
        <f t="shared" si="36"/>
        <v>0</v>
      </c>
      <c r="R27" s="44">
        <v>26</v>
      </c>
      <c r="S27" s="44">
        <v>28</v>
      </c>
      <c r="T27" s="44">
        <f t="shared" si="6"/>
        <v>2</v>
      </c>
      <c r="U27" s="127">
        <v>2427</v>
      </c>
      <c r="V27" s="127">
        <v>2427</v>
      </c>
      <c r="W27" s="127">
        <f t="shared" si="7"/>
        <v>0</v>
      </c>
      <c r="X27" s="127">
        <v>849</v>
      </c>
      <c r="Y27" s="127">
        <v>928.8</v>
      </c>
      <c r="Z27" s="127">
        <f t="shared" si="8"/>
        <v>79.799999999999955</v>
      </c>
      <c r="AA27" s="84"/>
      <c r="AB27" s="28">
        <v>18</v>
      </c>
      <c r="AC27" s="28" t="s">
        <v>16</v>
      </c>
      <c r="AD27" s="113" t="s">
        <v>38</v>
      </c>
      <c r="AE27" s="141">
        <v>6661</v>
      </c>
      <c r="AF27" s="141">
        <v>6555</v>
      </c>
      <c r="AG27" s="539">
        <f t="shared" si="0"/>
        <v>12.4</v>
      </c>
      <c r="AH27" s="63">
        <f t="shared" si="0"/>
        <v>11.6</v>
      </c>
      <c r="AI27" s="63">
        <f t="shared" si="9"/>
        <v>-0.80000000000000071</v>
      </c>
      <c r="AJ27" s="44">
        <v>828</v>
      </c>
      <c r="AK27" s="44">
        <v>762</v>
      </c>
      <c r="AL27" s="44">
        <f t="shared" si="10"/>
        <v>-66</v>
      </c>
      <c r="AM27" s="44">
        <f t="shared" si="11"/>
        <v>375</v>
      </c>
      <c r="AN27" s="44">
        <v>75</v>
      </c>
      <c r="AO27" s="44">
        <v>300</v>
      </c>
      <c r="AP27" s="44">
        <f t="shared" si="12"/>
        <v>393</v>
      </c>
      <c r="AQ27" s="44">
        <v>65</v>
      </c>
      <c r="AR27" s="44">
        <v>328</v>
      </c>
      <c r="AS27" s="44">
        <f t="shared" si="13"/>
        <v>18</v>
      </c>
      <c r="AT27" s="44">
        <f t="shared" si="14"/>
        <v>314</v>
      </c>
      <c r="AU27" s="44">
        <v>27</v>
      </c>
      <c r="AV27" s="44">
        <v>287</v>
      </c>
      <c r="AW27" s="44">
        <f t="shared" si="15"/>
        <v>355</v>
      </c>
      <c r="AX27" s="44">
        <v>14</v>
      </c>
      <c r="AY27" s="44">
        <v>341</v>
      </c>
      <c r="AZ27" s="44">
        <f t="shared" si="16"/>
        <v>41</v>
      </c>
      <c r="BA27" s="60"/>
      <c r="BB27" s="28">
        <v>18</v>
      </c>
      <c r="BC27" s="28" t="s">
        <v>16</v>
      </c>
      <c r="BD27" s="113" t="s">
        <v>38</v>
      </c>
      <c r="BE27" s="59">
        <v>37</v>
      </c>
      <c r="BF27" s="28">
        <f t="shared" si="17"/>
        <v>5</v>
      </c>
      <c r="BG27" s="28">
        <v>4</v>
      </c>
      <c r="BH27" s="28">
        <v>1</v>
      </c>
      <c r="BI27" s="59">
        <v>69</v>
      </c>
      <c r="BJ27" s="59">
        <f t="shared" si="18"/>
        <v>7</v>
      </c>
      <c r="BK27" s="28">
        <v>1</v>
      </c>
      <c r="BL27" s="28">
        <v>6</v>
      </c>
      <c r="BM27" s="59"/>
      <c r="BN27" s="59">
        <f t="shared" si="19"/>
        <v>0</v>
      </c>
      <c r="BO27" s="28"/>
      <c r="BP27" s="28"/>
      <c r="BQ27" s="59"/>
      <c r="BR27" s="59">
        <f t="shared" si="20"/>
        <v>0</v>
      </c>
      <c r="BS27" s="28"/>
      <c r="BT27" s="28"/>
      <c r="BU27" s="59">
        <v>40</v>
      </c>
      <c r="BV27" s="59">
        <f t="shared" si="21"/>
        <v>1</v>
      </c>
      <c r="BW27" s="28">
        <v>1</v>
      </c>
      <c r="BX27" s="28"/>
      <c r="BY27" s="59">
        <v>68</v>
      </c>
      <c r="BZ27" s="59">
        <f t="shared" si="22"/>
        <v>7</v>
      </c>
      <c r="CA27" s="28">
        <v>7</v>
      </c>
      <c r="CB27" s="28"/>
      <c r="CC27" s="59"/>
      <c r="CD27" s="59">
        <f t="shared" si="23"/>
        <v>0</v>
      </c>
      <c r="CE27" s="28"/>
      <c r="CF27" s="28"/>
      <c r="CG27" s="59"/>
      <c r="CH27" s="59">
        <f t="shared" si="24"/>
        <v>0</v>
      </c>
      <c r="CI27" s="28"/>
      <c r="CJ27" s="28"/>
      <c r="CK27" s="59">
        <v>548</v>
      </c>
      <c r="CL27" s="59">
        <f t="shared" si="25"/>
        <v>335</v>
      </c>
      <c r="CM27" s="28">
        <v>1</v>
      </c>
      <c r="CN27" s="28">
        <v>334</v>
      </c>
      <c r="CO27" s="280">
        <f t="shared" si="26"/>
        <v>762</v>
      </c>
      <c r="CP27" s="280">
        <f t="shared" si="27"/>
        <v>355</v>
      </c>
      <c r="CQ27" s="280">
        <f t="shared" si="28"/>
        <v>14</v>
      </c>
      <c r="CR27" s="280">
        <f t="shared" si="28"/>
        <v>341</v>
      </c>
      <c r="CT27" s="28">
        <v>18</v>
      </c>
      <c r="CU27" s="28" t="s">
        <v>16</v>
      </c>
      <c r="CV27" s="113" t="s">
        <v>38</v>
      </c>
      <c r="CW27" s="44">
        <v>39</v>
      </c>
      <c r="CX27" s="44">
        <v>39</v>
      </c>
      <c r="CY27" s="44">
        <f t="shared" si="29"/>
        <v>0</v>
      </c>
      <c r="CZ27" s="44">
        <v>27</v>
      </c>
      <c r="DA27" s="44">
        <v>28</v>
      </c>
      <c r="DB27" s="44">
        <f t="shared" si="30"/>
        <v>1</v>
      </c>
      <c r="DC27" s="44">
        <v>24</v>
      </c>
      <c r="DD27" s="44">
        <v>26</v>
      </c>
      <c r="DE27" s="44">
        <f t="shared" si="31"/>
        <v>2</v>
      </c>
      <c r="DF27" s="44">
        <v>12</v>
      </c>
      <c r="DG27" s="44">
        <v>14</v>
      </c>
      <c r="DH27" s="44">
        <f t="shared" si="32"/>
        <v>2</v>
      </c>
      <c r="DI27" s="44">
        <v>12</v>
      </c>
      <c r="DJ27" s="44">
        <v>12</v>
      </c>
      <c r="DK27" s="44">
        <f t="shared" si="33"/>
        <v>0</v>
      </c>
      <c r="DL27" s="127">
        <f t="shared" si="37"/>
        <v>50</v>
      </c>
      <c r="DM27" s="127">
        <f t="shared" si="37"/>
        <v>53.8</v>
      </c>
      <c r="DN27" s="127">
        <f t="shared" si="34"/>
        <v>3.7999999999999972</v>
      </c>
      <c r="DO27" s="416">
        <v>9</v>
      </c>
      <c r="DQ27" s="28">
        <v>18</v>
      </c>
      <c r="DR27" s="28" t="s">
        <v>16</v>
      </c>
      <c r="DS27" s="113" t="s">
        <v>38</v>
      </c>
      <c r="DT27" s="383">
        <f t="shared" si="35"/>
        <v>54159</v>
      </c>
      <c r="DU27" s="342">
        <f t="shared" si="1"/>
        <v>54159</v>
      </c>
      <c r="DV27" s="343">
        <v>50028</v>
      </c>
      <c r="DW27" s="343">
        <v>22437</v>
      </c>
      <c r="DX27" s="343">
        <v>4131</v>
      </c>
      <c r="DY27" s="343">
        <v>293</v>
      </c>
      <c r="DZ27" s="343"/>
      <c r="EA27" s="127">
        <f t="shared" si="38"/>
        <v>92.4</v>
      </c>
      <c r="EB27" s="346">
        <v>54152</v>
      </c>
      <c r="EC27" s="343">
        <v>36307</v>
      </c>
      <c r="ED27" s="343">
        <v>637</v>
      </c>
      <c r="EE27" s="343">
        <v>1218</v>
      </c>
      <c r="EF27" s="343"/>
      <c r="EG27" s="343"/>
      <c r="EH27" s="343"/>
      <c r="EI27" s="343">
        <v>1802</v>
      </c>
      <c r="EJ27" s="30">
        <v>79</v>
      </c>
    </row>
    <row r="28" spans="1:141" s="22" customFormat="1" ht="13.5" customHeight="1" x14ac:dyDescent="0.2">
      <c r="A28" s="28">
        <v>19</v>
      </c>
      <c r="B28" s="31" t="s">
        <v>130</v>
      </c>
      <c r="C28" s="70" t="s">
        <v>39</v>
      </c>
      <c r="D28" s="44">
        <v>8</v>
      </c>
      <c r="E28" s="44">
        <v>8</v>
      </c>
      <c r="F28" s="44">
        <f t="shared" si="2"/>
        <v>0</v>
      </c>
      <c r="G28" s="80">
        <v>19</v>
      </c>
      <c r="H28" s="80">
        <v>18</v>
      </c>
      <c r="I28" s="44">
        <f t="shared" si="3"/>
        <v>-1</v>
      </c>
      <c r="J28" s="80">
        <v>3</v>
      </c>
      <c r="K28" s="80">
        <v>3</v>
      </c>
      <c r="L28" s="44">
        <f t="shared" si="4"/>
        <v>0</v>
      </c>
      <c r="M28" s="80">
        <v>1</v>
      </c>
      <c r="N28" s="80">
        <v>1</v>
      </c>
      <c r="O28" s="44">
        <f t="shared" si="5"/>
        <v>0</v>
      </c>
      <c r="P28" s="127">
        <f t="shared" si="36"/>
        <v>21.1</v>
      </c>
      <c r="Q28" s="127">
        <f t="shared" si="36"/>
        <v>22.2</v>
      </c>
      <c r="R28" s="44">
        <v>154</v>
      </c>
      <c r="S28" s="44">
        <v>154</v>
      </c>
      <c r="T28" s="44">
        <f t="shared" si="6"/>
        <v>0</v>
      </c>
      <c r="U28" s="127">
        <v>8431.5</v>
      </c>
      <c r="V28" s="127">
        <v>8324.2999999999993</v>
      </c>
      <c r="W28" s="127">
        <f t="shared" si="7"/>
        <v>-107.20000000000073</v>
      </c>
      <c r="X28" s="127">
        <v>3867.3</v>
      </c>
      <c r="Y28" s="127">
        <v>3867.3</v>
      </c>
      <c r="Z28" s="127">
        <f t="shared" si="8"/>
        <v>0</v>
      </c>
      <c r="AA28" s="84"/>
      <c r="AB28" s="28">
        <v>19</v>
      </c>
      <c r="AC28" s="31" t="s">
        <v>130</v>
      </c>
      <c r="AD28" s="113" t="s">
        <v>39</v>
      </c>
      <c r="AE28" s="141">
        <v>97661</v>
      </c>
      <c r="AF28" s="141">
        <v>97829</v>
      </c>
      <c r="AG28" s="539">
        <f t="shared" si="0"/>
        <v>5.4</v>
      </c>
      <c r="AH28" s="63">
        <f t="shared" si="0"/>
        <v>5.3</v>
      </c>
      <c r="AI28" s="63">
        <f t="shared" si="9"/>
        <v>-0.10000000000000053</v>
      </c>
      <c r="AJ28" s="44">
        <v>5301</v>
      </c>
      <c r="AK28" s="44">
        <v>5212</v>
      </c>
      <c r="AL28" s="44">
        <f t="shared" si="10"/>
        <v>-89</v>
      </c>
      <c r="AM28" s="44">
        <f t="shared" si="11"/>
        <v>1841</v>
      </c>
      <c r="AN28" s="44">
        <v>584</v>
      </c>
      <c r="AO28" s="44">
        <v>1257</v>
      </c>
      <c r="AP28" s="44">
        <f t="shared" si="12"/>
        <v>1442</v>
      </c>
      <c r="AQ28" s="44">
        <v>606</v>
      </c>
      <c r="AR28" s="44">
        <v>836</v>
      </c>
      <c r="AS28" s="44">
        <f t="shared" si="13"/>
        <v>-399</v>
      </c>
      <c r="AT28" s="44">
        <f t="shared" si="14"/>
        <v>1130</v>
      </c>
      <c r="AU28" s="44">
        <v>235</v>
      </c>
      <c r="AV28" s="44">
        <v>895</v>
      </c>
      <c r="AW28" s="44">
        <f t="shared" si="15"/>
        <v>518</v>
      </c>
      <c r="AX28" s="44">
        <v>274</v>
      </c>
      <c r="AY28" s="44">
        <v>244</v>
      </c>
      <c r="AZ28" s="44">
        <f t="shared" si="16"/>
        <v>-612</v>
      </c>
      <c r="BA28" s="60"/>
      <c r="BB28" s="28">
        <v>19</v>
      </c>
      <c r="BC28" s="31" t="s">
        <v>130</v>
      </c>
      <c r="BD28" s="113" t="s">
        <v>39</v>
      </c>
      <c r="BE28" s="59">
        <v>397</v>
      </c>
      <c r="BF28" s="28">
        <f t="shared" si="17"/>
        <v>70</v>
      </c>
      <c r="BG28" s="28">
        <v>25</v>
      </c>
      <c r="BH28" s="28">
        <v>45</v>
      </c>
      <c r="BI28" s="59">
        <v>409</v>
      </c>
      <c r="BJ28" s="59">
        <f t="shared" si="18"/>
        <v>48</v>
      </c>
      <c r="BK28" s="28">
        <v>18</v>
      </c>
      <c r="BL28" s="28">
        <v>30</v>
      </c>
      <c r="BM28" s="59">
        <v>121</v>
      </c>
      <c r="BN28" s="59">
        <f t="shared" si="19"/>
        <v>25</v>
      </c>
      <c r="BO28" s="28">
        <v>13</v>
      </c>
      <c r="BP28" s="28">
        <v>12</v>
      </c>
      <c r="BQ28" s="59">
        <v>112</v>
      </c>
      <c r="BR28" s="59">
        <f t="shared" si="20"/>
        <v>12</v>
      </c>
      <c r="BS28" s="28">
        <v>7</v>
      </c>
      <c r="BT28" s="28">
        <v>5</v>
      </c>
      <c r="BU28" s="59">
        <v>414</v>
      </c>
      <c r="BV28" s="59">
        <f t="shared" si="21"/>
        <v>29</v>
      </c>
      <c r="BW28" s="28">
        <v>20</v>
      </c>
      <c r="BX28" s="28">
        <v>9</v>
      </c>
      <c r="BY28" s="59">
        <v>1825</v>
      </c>
      <c r="BZ28" s="59">
        <f t="shared" si="22"/>
        <v>191</v>
      </c>
      <c r="CA28" s="28">
        <v>131</v>
      </c>
      <c r="CB28" s="28">
        <v>60</v>
      </c>
      <c r="CC28" s="59">
        <v>499</v>
      </c>
      <c r="CD28" s="59">
        <f t="shared" si="23"/>
        <v>38</v>
      </c>
      <c r="CE28" s="28">
        <v>33</v>
      </c>
      <c r="CF28" s="28">
        <v>5</v>
      </c>
      <c r="CG28" s="59"/>
      <c r="CH28" s="59">
        <f t="shared" si="24"/>
        <v>0</v>
      </c>
      <c r="CI28" s="28"/>
      <c r="CJ28" s="28"/>
      <c r="CK28" s="59">
        <v>1435</v>
      </c>
      <c r="CL28" s="59">
        <f t="shared" si="25"/>
        <v>105</v>
      </c>
      <c r="CM28" s="28">
        <v>27</v>
      </c>
      <c r="CN28" s="28">
        <v>78</v>
      </c>
      <c r="CO28" s="280">
        <f t="shared" si="26"/>
        <v>5212</v>
      </c>
      <c r="CP28" s="280">
        <f t="shared" si="27"/>
        <v>518</v>
      </c>
      <c r="CQ28" s="280">
        <f>BG28+BK28+BO28+BS28+BW28+CE28+CI28+CM28+CA28</f>
        <v>274</v>
      </c>
      <c r="CR28" s="280">
        <f t="shared" si="28"/>
        <v>244</v>
      </c>
      <c r="CT28" s="28">
        <v>19</v>
      </c>
      <c r="CU28" s="31" t="s">
        <v>130</v>
      </c>
      <c r="CV28" s="113" t="s">
        <v>39</v>
      </c>
      <c r="CW28" s="44">
        <v>443</v>
      </c>
      <c r="CX28" s="44">
        <v>433</v>
      </c>
      <c r="CY28" s="44">
        <f t="shared" si="29"/>
        <v>-10</v>
      </c>
      <c r="CZ28" s="44">
        <v>269</v>
      </c>
      <c r="DA28" s="44">
        <v>261</v>
      </c>
      <c r="DB28" s="44">
        <f t="shared" si="30"/>
        <v>-8</v>
      </c>
      <c r="DC28" s="44">
        <v>229</v>
      </c>
      <c r="DD28" s="44">
        <v>227</v>
      </c>
      <c r="DE28" s="44">
        <f t="shared" si="31"/>
        <v>-2</v>
      </c>
      <c r="DF28" s="44">
        <v>162</v>
      </c>
      <c r="DG28" s="44">
        <v>160</v>
      </c>
      <c r="DH28" s="44">
        <f t="shared" si="32"/>
        <v>-2</v>
      </c>
      <c r="DI28" s="44">
        <v>67</v>
      </c>
      <c r="DJ28" s="44">
        <v>67</v>
      </c>
      <c r="DK28" s="44">
        <f t="shared" si="33"/>
        <v>0</v>
      </c>
      <c r="DL28" s="127">
        <f t="shared" si="37"/>
        <v>70.7</v>
      </c>
      <c r="DM28" s="127">
        <f t="shared" si="37"/>
        <v>70.5</v>
      </c>
      <c r="DN28" s="127">
        <f t="shared" si="34"/>
        <v>-0.20000000000000284</v>
      </c>
      <c r="DO28" s="416">
        <v>3</v>
      </c>
      <c r="DQ28" s="28">
        <v>19</v>
      </c>
      <c r="DR28" s="31" t="s">
        <v>130</v>
      </c>
      <c r="DS28" s="113" t="s">
        <v>39</v>
      </c>
      <c r="DT28" s="383">
        <f t="shared" si="35"/>
        <v>305403.5</v>
      </c>
      <c r="DU28" s="342">
        <f t="shared" si="1"/>
        <v>38175</v>
      </c>
      <c r="DV28" s="342">
        <v>250553.59999999998</v>
      </c>
      <c r="DW28" s="342">
        <v>244055.5</v>
      </c>
      <c r="DX28" s="342">
        <v>54844.9</v>
      </c>
      <c r="DY28" s="342"/>
      <c r="DZ28" s="342">
        <v>5</v>
      </c>
      <c r="EA28" s="127">
        <f t="shared" si="38"/>
        <v>82</v>
      </c>
      <c r="EB28" s="345">
        <v>302758.00000000006</v>
      </c>
      <c r="EC28" s="342">
        <v>244883.59999999998</v>
      </c>
      <c r="ED28" s="343"/>
      <c r="EE28" s="342">
        <v>8759.1</v>
      </c>
      <c r="EF28" s="342"/>
      <c r="EG28" s="342">
        <v>5292.2</v>
      </c>
      <c r="EH28" s="342">
        <v>144.80000000000001</v>
      </c>
      <c r="EI28" s="343">
        <v>438.7</v>
      </c>
      <c r="EJ28" s="30">
        <v>263.7</v>
      </c>
      <c r="EK28" s="426"/>
    </row>
    <row r="29" spans="1:141" s="22" customFormat="1" ht="12.75" customHeight="1" x14ac:dyDescent="0.2">
      <c r="A29" s="28">
        <v>20</v>
      </c>
      <c r="B29" s="28" t="s">
        <v>120</v>
      </c>
      <c r="C29" s="70" t="s">
        <v>40</v>
      </c>
      <c r="D29" s="44">
        <v>3</v>
      </c>
      <c r="E29" s="44">
        <v>3</v>
      </c>
      <c r="F29" s="44">
        <f t="shared" si="2"/>
        <v>0</v>
      </c>
      <c r="G29" s="80">
        <v>7</v>
      </c>
      <c r="H29" s="80">
        <v>7</v>
      </c>
      <c r="I29" s="44">
        <f t="shared" si="3"/>
        <v>0</v>
      </c>
      <c r="J29" s="80">
        <v>2</v>
      </c>
      <c r="K29" s="80">
        <v>1</v>
      </c>
      <c r="L29" s="44">
        <f t="shared" si="4"/>
        <v>-1</v>
      </c>
      <c r="M29" s="80"/>
      <c r="N29" s="80"/>
      <c r="O29" s="44">
        <f t="shared" si="5"/>
        <v>0</v>
      </c>
      <c r="P29" s="127">
        <f t="shared" si="36"/>
        <v>28.6</v>
      </c>
      <c r="Q29" s="127">
        <f t="shared" si="36"/>
        <v>14.3</v>
      </c>
      <c r="R29" s="44">
        <v>119</v>
      </c>
      <c r="S29" s="44">
        <v>119</v>
      </c>
      <c r="T29" s="44">
        <f t="shared" si="6"/>
        <v>0</v>
      </c>
      <c r="U29" s="127">
        <v>9301.4</v>
      </c>
      <c r="V29" s="127">
        <v>9301.4</v>
      </c>
      <c r="W29" s="127">
        <f t="shared" si="7"/>
        <v>0</v>
      </c>
      <c r="X29" s="127">
        <v>3899.5</v>
      </c>
      <c r="Y29" s="127">
        <v>3899.5</v>
      </c>
      <c r="Z29" s="127">
        <f t="shared" si="8"/>
        <v>0</v>
      </c>
      <c r="AA29" s="84"/>
      <c r="AB29" s="28">
        <v>20</v>
      </c>
      <c r="AC29" s="28" t="s">
        <v>120</v>
      </c>
      <c r="AD29" s="113" t="s">
        <v>40</v>
      </c>
      <c r="AE29" s="141">
        <v>18596</v>
      </c>
      <c r="AF29" s="141">
        <v>18770</v>
      </c>
      <c r="AG29" s="539">
        <f t="shared" si="0"/>
        <v>17</v>
      </c>
      <c r="AH29" s="63">
        <f t="shared" si="0"/>
        <v>16.2</v>
      </c>
      <c r="AI29" s="63">
        <f t="shared" si="9"/>
        <v>-0.80000000000000071</v>
      </c>
      <c r="AJ29" s="44">
        <v>3167</v>
      </c>
      <c r="AK29" s="44">
        <v>3048</v>
      </c>
      <c r="AL29" s="44">
        <f t="shared" si="10"/>
        <v>-119</v>
      </c>
      <c r="AM29" s="44">
        <f t="shared" si="11"/>
        <v>1214</v>
      </c>
      <c r="AN29" s="44">
        <v>182</v>
      </c>
      <c r="AO29" s="44">
        <v>1032</v>
      </c>
      <c r="AP29" s="44">
        <f t="shared" si="12"/>
        <v>1111</v>
      </c>
      <c r="AQ29" s="44">
        <v>169</v>
      </c>
      <c r="AR29" s="44">
        <v>942</v>
      </c>
      <c r="AS29" s="44">
        <f t="shared" si="13"/>
        <v>-103</v>
      </c>
      <c r="AT29" s="44">
        <f t="shared" si="14"/>
        <v>1095</v>
      </c>
      <c r="AU29" s="44">
        <v>106</v>
      </c>
      <c r="AV29" s="44">
        <v>989</v>
      </c>
      <c r="AW29" s="44">
        <f t="shared" si="15"/>
        <v>1111</v>
      </c>
      <c r="AX29" s="44">
        <v>119</v>
      </c>
      <c r="AY29" s="44">
        <v>992</v>
      </c>
      <c r="AZ29" s="44">
        <f t="shared" si="16"/>
        <v>16</v>
      </c>
      <c r="BA29" s="60"/>
      <c r="BB29" s="28">
        <v>20</v>
      </c>
      <c r="BC29" s="28" t="s">
        <v>120</v>
      </c>
      <c r="BD29" s="113" t="s">
        <v>40</v>
      </c>
      <c r="BE29" s="59">
        <v>217</v>
      </c>
      <c r="BF29" s="28">
        <f t="shared" si="17"/>
        <v>49</v>
      </c>
      <c r="BG29" s="28">
        <v>14</v>
      </c>
      <c r="BH29" s="28">
        <v>35</v>
      </c>
      <c r="BI29" s="59">
        <v>169</v>
      </c>
      <c r="BJ29" s="59">
        <f t="shared" si="18"/>
        <v>25</v>
      </c>
      <c r="BK29" s="28">
        <v>7</v>
      </c>
      <c r="BL29" s="28">
        <v>18</v>
      </c>
      <c r="BM29" s="478">
        <v>79</v>
      </c>
      <c r="BN29" s="59">
        <f t="shared" si="19"/>
        <v>13</v>
      </c>
      <c r="BO29" s="29">
        <v>6</v>
      </c>
      <c r="BP29" s="29">
        <v>7</v>
      </c>
      <c r="BQ29" s="59">
        <v>41</v>
      </c>
      <c r="BR29" s="59">
        <f t="shared" si="20"/>
        <v>3</v>
      </c>
      <c r="BS29" s="28"/>
      <c r="BT29" s="28">
        <v>3</v>
      </c>
      <c r="BU29" s="59">
        <v>74</v>
      </c>
      <c r="BV29" s="59">
        <f t="shared" si="21"/>
        <v>17</v>
      </c>
      <c r="BW29" s="28">
        <v>8</v>
      </c>
      <c r="BX29" s="28">
        <v>9</v>
      </c>
      <c r="BY29" s="59">
        <v>254</v>
      </c>
      <c r="BZ29" s="59">
        <f t="shared" si="22"/>
        <v>51</v>
      </c>
      <c r="CA29" s="28">
        <v>51</v>
      </c>
      <c r="CB29" s="28"/>
      <c r="CC29" s="59">
        <v>384</v>
      </c>
      <c r="CD29" s="59">
        <f t="shared" si="23"/>
        <v>84</v>
      </c>
      <c r="CE29" s="28">
        <v>25</v>
      </c>
      <c r="CF29" s="28">
        <v>59</v>
      </c>
      <c r="CG29" s="59">
        <v>106</v>
      </c>
      <c r="CH29" s="59">
        <f t="shared" si="24"/>
        <v>29</v>
      </c>
      <c r="CI29" s="28"/>
      <c r="CJ29" s="28">
        <v>29</v>
      </c>
      <c r="CK29" s="59">
        <v>1724</v>
      </c>
      <c r="CL29" s="59">
        <f t="shared" si="25"/>
        <v>840</v>
      </c>
      <c r="CM29" s="28">
        <v>8</v>
      </c>
      <c r="CN29" s="28">
        <v>832</v>
      </c>
      <c r="CO29" s="280">
        <f t="shared" si="26"/>
        <v>3048</v>
      </c>
      <c r="CP29" s="280">
        <f t="shared" si="27"/>
        <v>1111</v>
      </c>
      <c r="CQ29" s="280">
        <f t="shared" si="28"/>
        <v>119</v>
      </c>
      <c r="CR29" s="280">
        <f t="shared" si="28"/>
        <v>992</v>
      </c>
      <c r="CT29" s="28">
        <v>20</v>
      </c>
      <c r="CU29" s="28" t="s">
        <v>120</v>
      </c>
      <c r="CV29" s="113" t="s">
        <v>40</v>
      </c>
      <c r="CW29" s="44">
        <v>241</v>
      </c>
      <c r="CX29" s="44">
        <v>242</v>
      </c>
      <c r="CY29" s="44">
        <f t="shared" si="29"/>
        <v>1</v>
      </c>
      <c r="CZ29" s="44">
        <v>120</v>
      </c>
      <c r="DA29" s="44">
        <v>113</v>
      </c>
      <c r="DB29" s="44">
        <f t="shared" si="30"/>
        <v>-7</v>
      </c>
      <c r="DC29" s="44">
        <v>114</v>
      </c>
      <c r="DD29" s="44">
        <v>110</v>
      </c>
      <c r="DE29" s="44">
        <f t="shared" si="31"/>
        <v>-4</v>
      </c>
      <c r="DF29" s="44">
        <v>79</v>
      </c>
      <c r="DG29" s="44">
        <v>76</v>
      </c>
      <c r="DH29" s="44">
        <f t="shared" si="32"/>
        <v>-3</v>
      </c>
      <c r="DI29" s="44">
        <v>35</v>
      </c>
      <c r="DJ29" s="44">
        <v>34</v>
      </c>
      <c r="DK29" s="44">
        <f t="shared" si="33"/>
        <v>-1</v>
      </c>
      <c r="DL29" s="127">
        <f t="shared" si="37"/>
        <v>69.3</v>
      </c>
      <c r="DM29" s="127">
        <f t="shared" si="37"/>
        <v>69.099999999999994</v>
      </c>
      <c r="DN29" s="127">
        <f t="shared" si="34"/>
        <v>-0.20000000000000284</v>
      </c>
      <c r="DO29" s="416">
        <v>4</v>
      </c>
      <c r="DQ29" s="28">
        <v>20</v>
      </c>
      <c r="DR29" s="28" t="s">
        <v>120</v>
      </c>
      <c r="DS29" s="113" t="s">
        <v>40</v>
      </c>
      <c r="DT29" s="383">
        <f t="shared" si="35"/>
        <v>180094.09999999998</v>
      </c>
      <c r="DU29" s="342">
        <f t="shared" si="1"/>
        <v>60031</v>
      </c>
      <c r="DV29" s="342">
        <v>171564.79999999999</v>
      </c>
      <c r="DW29" s="342">
        <v>125134.5</v>
      </c>
      <c r="DX29" s="342">
        <v>8413.2999999999993</v>
      </c>
      <c r="DY29" s="342"/>
      <c r="DZ29" s="342">
        <v>116</v>
      </c>
      <c r="EA29" s="127">
        <f t="shared" si="38"/>
        <v>95.3</v>
      </c>
      <c r="EB29" s="345">
        <v>179578.7</v>
      </c>
      <c r="EC29" s="342">
        <v>160440.79999999999</v>
      </c>
      <c r="ED29" s="343"/>
      <c r="EE29" s="342">
        <v>1000.4000000000001</v>
      </c>
      <c r="EF29" s="342"/>
      <c r="EG29" s="342"/>
      <c r="EH29" s="342"/>
      <c r="EI29" s="343">
        <v>281.5</v>
      </c>
      <c r="EJ29" s="30"/>
    </row>
    <row r="30" spans="1:141" s="20" customFormat="1" ht="14.25" customHeight="1" x14ac:dyDescent="0.2">
      <c r="A30" s="687" t="s">
        <v>364</v>
      </c>
      <c r="B30" s="688"/>
      <c r="C30" s="106" t="s">
        <v>41</v>
      </c>
      <c r="D30" s="280">
        <f>SUM(D10:D29)</f>
        <v>24</v>
      </c>
      <c r="E30" s="280">
        <f>SUM(E10:E29)</f>
        <v>24</v>
      </c>
      <c r="F30" s="280">
        <f t="shared" si="2"/>
        <v>0</v>
      </c>
      <c r="G30" s="280">
        <f>SUM(G10:G29)</f>
        <v>50</v>
      </c>
      <c r="H30" s="280">
        <f>SUM(H10:H29)</f>
        <v>49</v>
      </c>
      <c r="I30" s="280">
        <f t="shared" si="3"/>
        <v>-1</v>
      </c>
      <c r="J30" s="280">
        <f>SUM(J10:J29)</f>
        <v>9</v>
      </c>
      <c r="K30" s="280">
        <f>SUM(K10:K29)</f>
        <v>9</v>
      </c>
      <c r="L30" s="280">
        <f t="shared" si="4"/>
        <v>0</v>
      </c>
      <c r="M30" s="280">
        <f>SUM(M10:M29)</f>
        <v>1</v>
      </c>
      <c r="N30" s="280">
        <f>SUM(N10:N29)</f>
        <v>1</v>
      </c>
      <c r="O30" s="280">
        <f t="shared" si="5"/>
        <v>0</v>
      </c>
      <c r="P30" s="457">
        <f t="shared" si="36"/>
        <v>20</v>
      </c>
      <c r="Q30" s="457">
        <f t="shared" si="36"/>
        <v>20.399999999999999</v>
      </c>
      <c r="R30" s="280">
        <f>SUM(R10:R29)</f>
        <v>431</v>
      </c>
      <c r="S30" s="280">
        <f>SUM(S10:S29)</f>
        <v>433</v>
      </c>
      <c r="T30" s="280">
        <f t="shared" si="6"/>
        <v>2</v>
      </c>
      <c r="U30" s="457">
        <f>SUM(U10:U29)</f>
        <v>26528.9</v>
      </c>
      <c r="V30" s="457">
        <f>SUM(V10:V29)</f>
        <v>26421.699999999997</v>
      </c>
      <c r="W30" s="457">
        <f t="shared" si="7"/>
        <v>-107.20000000000437</v>
      </c>
      <c r="X30" s="457">
        <f>SUM(X10:X29)</f>
        <v>12092.1</v>
      </c>
      <c r="Y30" s="457">
        <f>SUM(Y10:Y29)</f>
        <v>12171.900000000001</v>
      </c>
      <c r="Z30" s="457">
        <f t="shared" si="8"/>
        <v>79.800000000001091</v>
      </c>
      <c r="AA30" s="85"/>
      <c r="AB30" s="687" t="s">
        <v>364</v>
      </c>
      <c r="AC30" s="688"/>
      <c r="AD30" s="272" t="s">
        <v>41</v>
      </c>
      <c r="AE30" s="547"/>
      <c r="AF30" s="547"/>
      <c r="AG30" s="538"/>
      <c r="AH30" s="538"/>
      <c r="AI30" s="538"/>
      <c r="AJ30" s="280">
        <f>SUM(AJ10:AJ29)</f>
        <v>11632</v>
      </c>
      <c r="AK30" s="280">
        <f>SUM(AK10:AK29)</f>
        <v>11336</v>
      </c>
      <c r="AL30" s="280">
        <f t="shared" si="10"/>
        <v>-296</v>
      </c>
      <c r="AM30" s="280">
        <f t="shared" ref="AM30:AR30" si="39">SUM(AM10:AM29)</f>
        <v>4169</v>
      </c>
      <c r="AN30" s="280">
        <f t="shared" si="39"/>
        <v>1074</v>
      </c>
      <c r="AO30" s="280">
        <f t="shared" si="39"/>
        <v>3095</v>
      </c>
      <c r="AP30" s="280">
        <f t="shared" si="39"/>
        <v>3625</v>
      </c>
      <c r="AQ30" s="280">
        <f t="shared" si="39"/>
        <v>1090</v>
      </c>
      <c r="AR30" s="280">
        <f t="shared" si="39"/>
        <v>2535</v>
      </c>
      <c r="AS30" s="280">
        <f t="shared" si="13"/>
        <v>-544</v>
      </c>
      <c r="AT30" s="280">
        <f t="shared" ref="AT30:AY30" si="40">SUM(AT10:AT29)</f>
        <v>3022</v>
      </c>
      <c r="AU30" s="280">
        <f t="shared" si="40"/>
        <v>463</v>
      </c>
      <c r="AV30" s="280">
        <f t="shared" si="40"/>
        <v>2559</v>
      </c>
      <c r="AW30" s="280">
        <f t="shared" si="40"/>
        <v>2472</v>
      </c>
      <c r="AX30" s="280">
        <f t="shared" si="40"/>
        <v>521</v>
      </c>
      <c r="AY30" s="280">
        <f t="shared" si="40"/>
        <v>1951</v>
      </c>
      <c r="AZ30" s="280">
        <f t="shared" si="16"/>
        <v>-550</v>
      </c>
      <c r="BA30" s="60"/>
      <c r="BB30" s="687" t="s">
        <v>364</v>
      </c>
      <c r="BC30" s="688"/>
      <c r="BD30" s="272" t="s">
        <v>41</v>
      </c>
      <c r="BE30" s="280">
        <f>SUM(BE10:BE29)</f>
        <v>904</v>
      </c>
      <c r="BF30" s="280">
        <f>SUM(BF10:BF29)</f>
        <v>164</v>
      </c>
      <c r="BG30" s="280">
        <f>SUM(BG10:BG29)</f>
        <v>53</v>
      </c>
      <c r="BH30" s="280">
        <f t="shared" ref="BH30:CR30" si="41">SUM(BH10:BH29)</f>
        <v>111</v>
      </c>
      <c r="BI30" s="280">
        <f t="shared" si="41"/>
        <v>939</v>
      </c>
      <c r="BJ30" s="280">
        <f t="shared" si="41"/>
        <v>132</v>
      </c>
      <c r="BK30" s="280">
        <f t="shared" si="41"/>
        <v>44</v>
      </c>
      <c r="BL30" s="280">
        <f t="shared" si="41"/>
        <v>88</v>
      </c>
      <c r="BM30" s="280">
        <f t="shared" si="41"/>
        <v>225</v>
      </c>
      <c r="BN30" s="280">
        <f t="shared" si="41"/>
        <v>40</v>
      </c>
      <c r="BO30" s="280">
        <f t="shared" si="41"/>
        <v>20</v>
      </c>
      <c r="BP30" s="280">
        <f t="shared" si="41"/>
        <v>20</v>
      </c>
      <c r="BQ30" s="280">
        <f t="shared" si="41"/>
        <v>153</v>
      </c>
      <c r="BR30" s="280">
        <f t="shared" si="41"/>
        <v>15</v>
      </c>
      <c r="BS30" s="280">
        <f t="shared" si="41"/>
        <v>7</v>
      </c>
      <c r="BT30" s="280">
        <f t="shared" si="41"/>
        <v>8</v>
      </c>
      <c r="BU30" s="280">
        <f t="shared" si="41"/>
        <v>632</v>
      </c>
      <c r="BV30" s="280">
        <f t="shared" si="41"/>
        <v>54</v>
      </c>
      <c r="BW30" s="280">
        <f t="shared" si="41"/>
        <v>36</v>
      </c>
      <c r="BX30" s="280">
        <f t="shared" si="41"/>
        <v>18</v>
      </c>
      <c r="BY30" s="280">
        <f t="shared" si="41"/>
        <v>2789</v>
      </c>
      <c r="BZ30" s="280">
        <f t="shared" si="41"/>
        <v>386</v>
      </c>
      <c r="CA30" s="280">
        <f t="shared" si="41"/>
        <v>229</v>
      </c>
      <c r="CB30" s="280">
        <f t="shared" si="41"/>
        <v>157</v>
      </c>
      <c r="CC30" s="280">
        <f t="shared" si="41"/>
        <v>1449</v>
      </c>
      <c r="CD30" s="280">
        <f t="shared" si="41"/>
        <v>219</v>
      </c>
      <c r="CE30" s="280">
        <f t="shared" si="41"/>
        <v>96</v>
      </c>
      <c r="CF30" s="280">
        <f t="shared" si="41"/>
        <v>123</v>
      </c>
      <c r="CG30" s="280">
        <f t="shared" si="41"/>
        <v>124</v>
      </c>
      <c r="CH30" s="280">
        <f>SUM(CH10:CH29)</f>
        <v>30</v>
      </c>
      <c r="CI30" s="280">
        <f t="shared" si="41"/>
        <v>0</v>
      </c>
      <c r="CJ30" s="280">
        <f t="shared" si="41"/>
        <v>30</v>
      </c>
      <c r="CK30" s="280">
        <f t="shared" si="41"/>
        <v>4121</v>
      </c>
      <c r="CL30" s="280">
        <f t="shared" si="41"/>
        <v>1432</v>
      </c>
      <c r="CM30" s="280">
        <f t="shared" si="41"/>
        <v>36</v>
      </c>
      <c r="CN30" s="280">
        <f t="shared" si="41"/>
        <v>1396</v>
      </c>
      <c r="CO30" s="280">
        <f t="shared" si="41"/>
        <v>11336</v>
      </c>
      <c r="CP30" s="280">
        <f t="shared" si="41"/>
        <v>2472</v>
      </c>
      <c r="CQ30" s="280">
        <f>SUM(CQ10:CQ29)</f>
        <v>521</v>
      </c>
      <c r="CR30" s="280">
        <f t="shared" si="41"/>
        <v>1951</v>
      </c>
      <c r="CT30" s="689" t="s">
        <v>364</v>
      </c>
      <c r="CU30" s="689"/>
      <c r="CV30" s="272" t="s">
        <v>41</v>
      </c>
      <c r="CW30" s="280">
        <f>SUM(CW10:CW29)</f>
        <v>927</v>
      </c>
      <c r="CX30" s="280">
        <f>SUM(CX10:CX29)</f>
        <v>918</v>
      </c>
      <c r="CY30" s="280">
        <f t="shared" si="29"/>
        <v>-9</v>
      </c>
      <c r="CZ30" s="280">
        <f t="shared" ref="CZ30:DA30" si="42">SUM(CZ10:CZ29)</f>
        <v>539</v>
      </c>
      <c r="DA30" s="280">
        <f t="shared" si="42"/>
        <v>526</v>
      </c>
      <c r="DB30" s="280">
        <f t="shared" si="30"/>
        <v>-13</v>
      </c>
      <c r="DC30" s="280">
        <f t="shared" ref="DC30:DD30" si="43">SUM(DC10:DC29)</f>
        <v>466</v>
      </c>
      <c r="DD30" s="280">
        <f t="shared" si="43"/>
        <v>469</v>
      </c>
      <c r="DE30" s="280">
        <f t="shared" si="31"/>
        <v>3</v>
      </c>
      <c r="DF30" s="280">
        <f t="shared" ref="DF30:DG30" si="44">SUM(DF10:DF29)</f>
        <v>304</v>
      </c>
      <c r="DG30" s="280">
        <f t="shared" si="44"/>
        <v>307</v>
      </c>
      <c r="DH30" s="280">
        <f t="shared" si="32"/>
        <v>3</v>
      </c>
      <c r="DI30" s="280">
        <f t="shared" ref="DI30" si="45">SUM(DI10:DI29)</f>
        <v>162</v>
      </c>
      <c r="DJ30" s="280">
        <f>SUM(DJ10:DJ29)</f>
        <v>162</v>
      </c>
      <c r="DK30" s="280">
        <f t="shared" si="33"/>
        <v>0</v>
      </c>
      <c r="DL30" s="457">
        <f t="shared" si="37"/>
        <v>65.2</v>
      </c>
      <c r="DM30" s="457">
        <f t="shared" si="37"/>
        <v>65.5</v>
      </c>
      <c r="DN30" s="457">
        <f t="shared" si="34"/>
        <v>0.29999999999999716</v>
      </c>
      <c r="DO30" s="417"/>
      <c r="DQ30" s="687" t="s">
        <v>364</v>
      </c>
      <c r="DR30" s="688"/>
      <c r="DS30" s="272" t="s">
        <v>41</v>
      </c>
      <c r="DT30" s="383">
        <f t="shared" ref="DT30" si="46">SUM(DT10:DT29)</f>
        <v>711047.2</v>
      </c>
      <c r="DU30" s="345">
        <f t="shared" si="1"/>
        <v>29627</v>
      </c>
      <c r="DV30" s="383">
        <f t="shared" ref="DV30:DZ30" si="47">SUM(DV10:DV29)</f>
        <v>637211.69999999995</v>
      </c>
      <c r="DW30" s="383">
        <f t="shared" si="47"/>
        <v>495241.7</v>
      </c>
      <c r="DX30" s="383">
        <f t="shared" si="47"/>
        <v>73257.3</v>
      </c>
      <c r="DY30" s="383">
        <f t="shared" si="47"/>
        <v>622.9</v>
      </c>
      <c r="DZ30" s="383">
        <f t="shared" si="47"/>
        <v>578.20000000000005</v>
      </c>
      <c r="EA30" s="457">
        <f t="shared" si="38"/>
        <v>89.6</v>
      </c>
      <c r="EB30" s="383">
        <f t="shared" ref="EB30:EI30" si="48">SUM(EB10:EB29)</f>
        <v>704857.60000000009</v>
      </c>
      <c r="EC30" s="383">
        <f t="shared" si="48"/>
        <v>571105.89999999991</v>
      </c>
      <c r="ED30" s="383">
        <f t="shared" si="48"/>
        <v>21868.799999999999</v>
      </c>
      <c r="EE30" s="383">
        <f t="shared" si="48"/>
        <v>11972.5</v>
      </c>
      <c r="EF30" s="383">
        <f t="shared" si="48"/>
        <v>0</v>
      </c>
      <c r="EG30" s="383">
        <f t="shared" si="48"/>
        <v>5854.4</v>
      </c>
      <c r="EH30" s="383">
        <f t="shared" si="48"/>
        <v>157.30000000000001</v>
      </c>
      <c r="EI30" s="383">
        <f t="shared" si="48"/>
        <v>3808.2999999999997</v>
      </c>
      <c r="EJ30" s="383">
        <f>SUM(EJ10:EJ29)</f>
        <v>545.4</v>
      </c>
    </row>
    <row r="31" spans="1:141" s="22" customFormat="1" ht="12.75" customHeight="1" x14ac:dyDescent="0.2">
      <c r="A31" s="28">
        <v>1</v>
      </c>
      <c r="B31" s="28" t="s">
        <v>339</v>
      </c>
      <c r="C31" s="70" t="s">
        <v>132</v>
      </c>
      <c r="D31" s="44">
        <v>1</v>
      </c>
      <c r="E31" s="44">
        <v>1</v>
      </c>
      <c r="F31" s="44">
        <f t="shared" si="2"/>
        <v>0</v>
      </c>
      <c r="G31" s="44">
        <v>4</v>
      </c>
      <c r="H31" s="44">
        <v>4</v>
      </c>
      <c r="I31" s="44">
        <f t="shared" si="3"/>
        <v>0</v>
      </c>
      <c r="J31" s="44">
        <v>1</v>
      </c>
      <c r="K31" s="44"/>
      <c r="L31" s="44">
        <f t="shared" si="4"/>
        <v>-1</v>
      </c>
      <c r="M31" s="44"/>
      <c r="N31" s="44"/>
      <c r="O31" s="44">
        <f t="shared" si="5"/>
        <v>0</v>
      </c>
      <c r="P31" s="127">
        <f t="shared" si="36"/>
        <v>25</v>
      </c>
      <c r="Q31" s="127">
        <f t="shared" si="36"/>
        <v>0</v>
      </c>
      <c r="R31" s="44">
        <v>26</v>
      </c>
      <c r="S31" s="44">
        <v>24</v>
      </c>
      <c r="T31" s="44">
        <f t="shared" si="6"/>
        <v>-2</v>
      </c>
      <c r="U31" s="127">
        <v>1282</v>
      </c>
      <c r="V31" s="127">
        <v>1282</v>
      </c>
      <c r="W31" s="127">
        <f t="shared" si="7"/>
        <v>0</v>
      </c>
      <c r="X31" s="127">
        <v>769</v>
      </c>
      <c r="Y31" s="127">
        <v>744.3</v>
      </c>
      <c r="Z31" s="127">
        <f t="shared" si="8"/>
        <v>-24.700000000000045</v>
      </c>
      <c r="AA31" s="84"/>
      <c r="AB31" s="28">
        <v>1</v>
      </c>
      <c r="AC31" s="28" t="s">
        <v>339</v>
      </c>
      <c r="AD31" s="113" t="s">
        <v>132</v>
      </c>
      <c r="AE31" s="173">
        <v>5842</v>
      </c>
      <c r="AF31" s="173">
        <v>5692</v>
      </c>
      <c r="AG31" s="539">
        <f t="shared" si="0"/>
        <v>10.1</v>
      </c>
      <c r="AH31" s="63">
        <f t="shared" si="0"/>
        <v>10.199999999999999</v>
      </c>
      <c r="AI31" s="63">
        <f t="shared" si="9"/>
        <v>9.9999999999999645E-2</v>
      </c>
      <c r="AJ31" s="44">
        <v>588</v>
      </c>
      <c r="AK31" s="44">
        <v>580</v>
      </c>
      <c r="AL31" s="44">
        <f t="shared" si="10"/>
        <v>-8</v>
      </c>
      <c r="AM31" s="44">
        <f t="shared" si="11"/>
        <v>248</v>
      </c>
      <c r="AN31" s="44">
        <v>134</v>
      </c>
      <c r="AO31" s="44">
        <v>114</v>
      </c>
      <c r="AP31" s="44">
        <f t="shared" si="12"/>
        <v>203</v>
      </c>
      <c r="AQ31" s="44">
        <v>88</v>
      </c>
      <c r="AR31" s="44">
        <v>115</v>
      </c>
      <c r="AS31" s="44">
        <f t="shared" si="13"/>
        <v>-45</v>
      </c>
      <c r="AT31" s="44">
        <f t="shared" si="14"/>
        <v>47</v>
      </c>
      <c r="AU31" s="44">
        <v>32</v>
      </c>
      <c r="AV31" s="44">
        <v>15</v>
      </c>
      <c r="AW31" s="44">
        <f t="shared" si="15"/>
        <v>53</v>
      </c>
      <c r="AX31" s="44">
        <v>36</v>
      </c>
      <c r="AY31" s="44">
        <v>17</v>
      </c>
      <c r="AZ31" s="44">
        <f t="shared" si="16"/>
        <v>6</v>
      </c>
      <c r="BA31" s="60"/>
      <c r="BB31" s="28">
        <v>1</v>
      </c>
      <c r="BC31" s="28" t="s">
        <v>339</v>
      </c>
      <c r="BD31" s="113" t="s">
        <v>132</v>
      </c>
      <c r="BE31" s="280">
        <v>52</v>
      </c>
      <c r="BF31" s="28">
        <f t="shared" si="17"/>
        <v>3</v>
      </c>
      <c r="BG31" s="44">
        <v>1</v>
      </c>
      <c r="BH31" s="44">
        <v>2</v>
      </c>
      <c r="BI31" s="280">
        <v>68</v>
      </c>
      <c r="BJ31" s="59">
        <f t="shared" si="18"/>
        <v>7</v>
      </c>
      <c r="BK31" s="44">
        <v>2</v>
      </c>
      <c r="BL31" s="44">
        <v>5</v>
      </c>
      <c r="BM31" s="280"/>
      <c r="BN31" s="59">
        <f t="shared" si="19"/>
        <v>0</v>
      </c>
      <c r="BO31" s="44"/>
      <c r="BP31" s="44"/>
      <c r="BQ31" s="280">
        <v>10</v>
      </c>
      <c r="BR31" s="59">
        <f t="shared" si="20"/>
        <v>3</v>
      </c>
      <c r="BS31" s="44"/>
      <c r="BT31" s="44">
        <v>3</v>
      </c>
      <c r="BU31" s="280">
        <v>39</v>
      </c>
      <c r="BV31" s="59">
        <f t="shared" si="21"/>
        <v>0</v>
      </c>
      <c r="BW31" s="44"/>
      <c r="BX31" s="44"/>
      <c r="BY31" s="280">
        <v>142</v>
      </c>
      <c r="BZ31" s="59">
        <f t="shared" si="22"/>
        <v>5</v>
      </c>
      <c r="CA31" s="44">
        <v>5</v>
      </c>
      <c r="CB31" s="44"/>
      <c r="CC31" s="280">
        <v>103</v>
      </c>
      <c r="CD31" s="59">
        <f>CE31+CF31</f>
        <v>6</v>
      </c>
      <c r="CE31" s="44">
        <v>6</v>
      </c>
      <c r="CF31" s="44"/>
      <c r="CG31" s="280">
        <v>63</v>
      </c>
      <c r="CH31" s="59">
        <f>CI31+CJ31</f>
        <v>17</v>
      </c>
      <c r="CI31" s="44">
        <v>17</v>
      </c>
      <c r="CJ31" s="44"/>
      <c r="CK31" s="280">
        <v>103</v>
      </c>
      <c r="CL31" s="59">
        <f t="shared" si="25"/>
        <v>12</v>
      </c>
      <c r="CM31" s="44">
        <v>5</v>
      </c>
      <c r="CN31" s="44">
        <v>7</v>
      </c>
      <c r="CO31" s="280">
        <f t="shared" si="26"/>
        <v>580</v>
      </c>
      <c r="CP31" s="280">
        <f>CR31+CQ31</f>
        <v>53</v>
      </c>
      <c r="CQ31" s="280">
        <f>BG31+BK31+BO31+BS31+BW31+CE31+CI31+CM31+CA31</f>
        <v>36</v>
      </c>
      <c r="CR31" s="280">
        <f>BH31+BL31+BP31+BT31+BX31+CF31+CJ31+CN31+CB31</f>
        <v>17</v>
      </c>
      <c r="CT31" s="28">
        <v>1</v>
      </c>
      <c r="CU31" s="28" t="s">
        <v>339</v>
      </c>
      <c r="CV31" s="70" t="s">
        <v>132</v>
      </c>
      <c r="CW31" s="44">
        <v>32</v>
      </c>
      <c r="CX31" s="44">
        <v>31</v>
      </c>
      <c r="CY31" s="44">
        <f t="shared" si="29"/>
        <v>-1</v>
      </c>
      <c r="CZ31" s="44">
        <v>19</v>
      </c>
      <c r="DA31" s="44">
        <v>19</v>
      </c>
      <c r="DB31" s="44">
        <f t="shared" si="30"/>
        <v>0</v>
      </c>
      <c r="DC31" s="44">
        <v>19</v>
      </c>
      <c r="DD31" s="44">
        <v>19</v>
      </c>
      <c r="DE31" s="44">
        <f t="shared" si="31"/>
        <v>0</v>
      </c>
      <c r="DF31" s="44">
        <v>11</v>
      </c>
      <c r="DG31" s="44">
        <v>11</v>
      </c>
      <c r="DH31" s="44">
        <f t="shared" si="32"/>
        <v>0</v>
      </c>
      <c r="DI31" s="44">
        <v>8</v>
      </c>
      <c r="DJ31" s="44">
        <v>8</v>
      </c>
      <c r="DK31" s="44">
        <f t="shared" si="33"/>
        <v>0</v>
      </c>
      <c r="DL31" s="127">
        <f t="shared" si="37"/>
        <v>57.9</v>
      </c>
      <c r="DM31" s="127">
        <f t="shared" si="37"/>
        <v>57.9</v>
      </c>
      <c r="DN31" s="127">
        <f t="shared" si="34"/>
        <v>0</v>
      </c>
      <c r="DO31" s="416">
        <v>7</v>
      </c>
      <c r="DQ31" s="28">
        <v>1</v>
      </c>
      <c r="DR31" s="28" t="s">
        <v>339</v>
      </c>
      <c r="DS31" s="70" t="s">
        <v>132</v>
      </c>
      <c r="DT31" s="383">
        <f t="shared" si="35"/>
        <v>26962.7</v>
      </c>
      <c r="DU31" s="342">
        <f t="shared" si="1"/>
        <v>26963</v>
      </c>
      <c r="DV31" s="381">
        <v>25034.799999999999</v>
      </c>
      <c r="DW31" s="381">
        <v>23552.400000000001</v>
      </c>
      <c r="DX31" s="381">
        <v>1927.9</v>
      </c>
      <c r="DY31" s="381"/>
      <c r="DZ31" s="381"/>
      <c r="EA31" s="127">
        <f t="shared" si="38"/>
        <v>92.8</v>
      </c>
      <c r="EB31" s="383">
        <v>22976.6</v>
      </c>
      <c r="EC31" s="381">
        <v>21625.4</v>
      </c>
      <c r="ED31" s="381"/>
      <c r="EE31" s="381"/>
      <c r="EF31" s="381"/>
      <c r="EG31" s="381">
        <v>47.3</v>
      </c>
      <c r="EH31" s="381"/>
      <c r="EI31" s="381">
        <v>18.3</v>
      </c>
      <c r="EJ31" s="30">
        <v>51.4</v>
      </c>
    </row>
    <row r="32" spans="1:141" s="22" customFormat="1" ht="12.75" customHeight="1" x14ac:dyDescent="0.2">
      <c r="A32" s="28">
        <v>2</v>
      </c>
      <c r="B32" s="28" t="s">
        <v>352</v>
      </c>
      <c r="C32" s="70" t="s">
        <v>42</v>
      </c>
      <c r="D32" s="28">
        <v>1</v>
      </c>
      <c r="E32" s="28">
        <v>1</v>
      </c>
      <c r="F32" s="44">
        <f t="shared" si="2"/>
        <v>0</v>
      </c>
      <c r="G32" s="28">
        <v>1</v>
      </c>
      <c r="H32" s="28">
        <v>1</v>
      </c>
      <c r="I32" s="44">
        <f t="shared" si="3"/>
        <v>0</v>
      </c>
      <c r="J32" s="28">
        <v>1</v>
      </c>
      <c r="K32" s="28">
        <v>1</v>
      </c>
      <c r="L32" s="44">
        <f t="shared" si="4"/>
        <v>0</v>
      </c>
      <c r="M32" s="28"/>
      <c r="N32" s="28"/>
      <c r="O32" s="44">
        <f t="shared" si="5"/>
        <v>0</v>
      </c>
      <c r="P32" s="127">
        <f t="shared" si="36"/>
        <v>100</v>
      </c>
      <c r="Q32" s="127">
        <f t="shared" si="36"/>
        <v>100</v>
      </c>
      <c r="R32" s="28">
        <v>11</v>
      </c>
      <c r="S32" s="28">
        <v>11</v>
      </c>
      <c r="T32" s="44">
        <f t="shared" si="6"/>
        <v>0</v>
      </c>
      <c r="U32" s="30">
        <v>608</v>
      </c>
      <c r="V32" s="30">
        <v>608</v>
      </c>
      <c r="W32" s="127">
        <f t="shared" si="7"/>
        <v>0</v>
      </c>
      <c r="X32" s="30">
        <v>223</v>
      </c>
      <c r="Y32" s="30">
        <v>223</v>
      </c>
      <c r="Z32" s="127">
        <f t="shared" si="8"/>
        <v>0</v>
      </c>
      <c r="AA32" s="24"/>
      <c r="AB32" s="28">
        <v>2</v>
      </c>
      <c r="AC32" s="28" t="s">
        <v>352</v>
      </c>
      <c r="AD32" s="113" t="s">
        <v>42</v>
      </c>
      <c r="AE32" s="28">
        <v>2696</v>
      </c>
      <c r="AF32" s="28">
        <v>2784</v>
      </c>
      <c r="AG32" s="539">
        <f t="shared" si="0"/>
        <v>4.7</v>
      </c>
      <c r="AH32" s="63">
        <f t="shared" si="0"/>
        <v>5</v>
      </c>
      <c r="AI32" s="63">
        <f t="shared" si="9"/>
        <v>0.29999999999999982</v>
      </c>
      <c r="AJ32" s="28">
        <v>127</v>
      </c>
      <c r="AK32" s="28">
        <v>138</v>
      </c>
      <c r="AL32" s="44">
        <f t="shared" si="10"/>
        <v>11</v>
      </c>
      <c r="AM32" s="44">
        <f t="shared" si="11"/>
        <v>62</v>
      </c>
      <c r="AN32" s="28">
        <v>47</v>
      </c>
      <c r="AO32" s="28">
        <v>15</v>
      </c>
      <c r="AP32" s="44">
        <f t="shared" si="12"/>
        <v>71</v>
      </c>
      <c r="AQ32" s="28">
        <v>28</v>
      </c>
      <c r="AR32" s="28">
        <v>43</v>
      </c>
      <c r="AS32" s="44">
        <f t="shared" si="13"/>
        <v>9</v>
      </c>
      <c r="AT32" s="44">
        <f t="shared" si="14"/>
        <v>41</v>
      </c>
      <c r="AU32" s="28"/>
      <c r="AV32" s="28">
        <v>41</v>
      </c>
      <c r="AW32" s="44">
        <f t="shared" si="15"/>
        <v>15</v>
      </c>
      <c r="AX32" s="28"/>
      <c r="AY32" s="28">
        <v>15</v>
      </c>
      <c r="AZ32" s="44">
        <f t="shared" si="16"/>
        <v>-26</v>
      </c>
      <c r="BA32" s="60"/>
      <c r="BB32" s="28">
        <v>2</v>
      </c>
      <c r="BC32" s="28" t="s">
        <v>352</v>
      </c>
      <c r="BD32" s="113" t="s">
        <v>42</v>
      </c>
      <c r="BE32" s="59">
        <v>13</v>
      </c>
      <c r="BF32" s="28">
        <f t="shared" si="17"/>
        <v>2</v>
      </c>
      <c r="BG32" s="28"/>
      <c r="BH32" s="28">
        <v>2</v>
      </c>
      <c r="BI32" s="59">
        <v>18</v>
      </c>
      <c r="BJ32" s="59">
        <f t="shared" si="18"/>
        <v>1</v>
      </c>
      <c r="BK32" s="28"/>
      <c r="BL32" s="28">
        <v>1</v>
      </c>
      <c r="BM32" s="59"/>
      <c r="BN32" s="59">
        <f t="shared" si="19"/>
        <v>0</v>
      </c>
      <c r="BO32" s="28"/>
      <c r="BP32" s="28"/>
      <c r="BQ32" s="59"/>
      <c r="BR32" s="59">
        <f t="shared" si="20"/>
        <v>0</v>
      </c>
      <c r="BS32" s="28"/>
      <c r="BT32" s="28"/>
      <c r="BU32" s="59"/>
      <c r="BV32" s="59">
        <f t="shared" si="21"/>
        <v>0</v>
      </c>
      <c r="BW32" s="28"/>
      <c r="BX32" s="28"/>
      <c r="BY32" s="59">
        <v>43</v>
      </c>
      <c r="BZ32" s="59">
        <f t="shared" si="22"/>
        <v>3</v>
      </c>
      <c r="CA32" s="28"/>
      <c r="CB32" s="28">
        <v>3</v>
      </c>
      <c r="CC32" s="59">
        <v>3</v>
      </c>
      <c r="CD32" s="59">
        <f t="shared" ref="CD32:CD36" si="49">CE32+CF32</f>
        <v>0</v>
      </c>
      <c r="CE32" s="28"/>
      <c r="CF32" s="28"/>
      <c r="CG32" s="59"/>
      <c r="CH32" s="59">
        <f t="shared" ref="CH32:CH36" si="50">CI32+CJ32</f>
        <v>0</v>
      </c>
      <c r="CI32" s="28"/>
      <c r="CJ32" s="28"/>
      <c r="CK32" s="59">
        <v>61</v>
      </c>
      <c r="CL32" s="59">
        <f t="shared" si="25"/>
        <v>9</v>
      </c>
      <c r="CM32" s="28"/>
      <c r="CN32" s="28">
        <v>9</v>
      </c>
      <c r="CO32" s="280">
        <f t="shared" si="26"/>
        <v>138</v>
      </c>
      <c r="CP32" s="280">
        <f t="shared" ref="CP32:CP36" si="51">CR32+CQ32</f>
        <v>15</v>
      </c>
      <c r="CQ32" s="280">
        <f t="shared" ref="CQ32:CR36" si="52">BG32+BK32+BO32+BS32+BW32+CE32+CI32+CM32+CA32</f>
        <v>0</v>
      </c>
      <c r="CR32" s="280">
        <f t="shared" si="52"/>
        <v>15</v>
      </c>
      <c r="CT32" s="28">
        <v>2</v>
      </c>
      <c r="CU32" s="28" t="s">
        <v>352</v>
      </c>
      <c r="CV32" s="70" t="s">
        <v>42</v>
      </c>
      <c r="CW32" s="67">
        <v>17</v>
      </c>
      <c r="CX32" s="67">
        <v>18</v>
      </c>
      <c r="CY32" s="44">
        <f t="shared" si="29"/>
        <v>1</v>
      </c>
      <c r="CZ32" s="28">
        <v>9</v>
      </c>
      <c r="DA32" s="28">
        <v>10</v>
      </c>
      <c r="DB32" s="44">
        <f t="shared" si="30"/>
        <v>1</v>
      </c>
      <c r="DC32" s="28">
        <v>9</v>
      </c>
      <c r="DD32" s="28">
        <v>9</v>
      </c>
      <c r="DE32" s="44">
        <f t="shared" si="31"/>
        <v>0</v>
      </c>
      <c r="DF32" s="28">
        <v>4</v>
      </c>
      <c r="DG32" s="28">
        <v>4</v>
      </c>
      <c r="DH32" s="44">
        <f t="shared" si="32"/>
        <v>0</v>
      </c>
      <c r="DI32" s="28">
        <v>5</v>
      </c>
      <c r="DJ32" s="28">
        <v>5</v>
      </c>
      <c r="DK32" s="44">
        <f t="shared" si="33"/>
        <v>0</v>
      </c>
      <c r="DL32" s="127">
        <f t="shared" si="37"/>
        <v>44.4</v>
      </c>
      <c r="DM32" s="127">
        <f t="shared" si="37"/>
        <v>44.4</v>
      </c>
      <c r="DN32" s="127">
        <f t="shared" si="34"/>
        <v>0</v>
      </c>
      <c r="DO32" s="416">
        <v>11</v>
      </c>
      <c r="DQ32" s="28">
        <v>2</v>
      </c>
      <c r="DR32" s="28" t="s">
        <v>352</v>
      </c>
      <c r="DS32" s="70" t="s">
        <v>42</v>
      </c>
      <c r="DT32" s="383">
        <f t="shared" si="35"/>
        <v>15805.8</v>
      </c>
      <c r="DU32" s="342">
        <f t="shared" si="1"/>
        <v>15806</v>
      </c>
      <c r="DV32" s="81">
        <v>15662.4</v>
      </c>
      <c r="DW32" s="81">
        <v>15662.4</v>
      </c>
      <c r="DX32" s="81">
        <v>143.4</v>
      </c>
      <c r="DY32" s="81"/>
      <c r="DZ32" s="81"/>
      <c r="EA32" s="127">
        <f t="shared" si="38"/>
        <v>99.1</v>
      </c>
      <c r="EB32" s="270">
        <v>15651.7</v>
      </c>
      <c r="EC32" s="81">
        <v>13700.8</v>
      </c>
      <c r="ED32" s="81">
        <v>8.6999999999999993</v>
      </c>
      <c r="EE32" s="81">
        <v>65.599999999999994</v>
      </c>
      <c r="EF32" s="81"/>
      <c r="EG32" s="81"/>
      <c r="EH32" s="81"/>
      <c r="EI32" s="81"/>
      <c r="EJ32" s="30">
        <v>5.5</v>
      </c>
    </row>
    <row r="33" spans="1:140" s="22" customFormat="1" ht="12.75" customHeight="1" x14ac:dyDescent="0.2">
      <c r="A33" s="28">
        <v>3</v>
      </c>
      <c r="B33" s="28" t="s">
        <v>340</v>
      </c>
      <c r="C33" s="70" t="s">
        <v>43</v>
      </c>
      <c r="D33" s="28">
        <v>1</v>
      </c>
      <c r="E33" s="28">
        <v>1</v>
      </c>
      <c r="F33" s="44">
        <f t="shared" si="2"/>
        <v>0</v>
      </c>
      <c r="G33" s="28">
        <v>1</v>
      </c>
      <c r="H33" s="28">
        <v>1</v>
      </c>
      <c r="I33" s="44">
        <f t="shared" si="3"/>
        <v>0</v>
      </c>
      <c r="J33" s="28"/>
      <c r="K33" s="28"/>
      <c r="L33" s="44">
        <f t="shared" si="4"/>
        <v>0</v>
      </c>
      <c r="M33" s="28"/>
      <c r="N33" s="28"/>
      <c r="O33" s="44">
        <f t="shared" si="5"/>
        <v>0</v>
      </c>
      <c r="P33" s="127">
        <f t="shared" si="36"/>
        <v>0</v>
      </c>
      <c r="Q33" s="127">
        <f t="shared" si="36"/>
        <v>0</v>
      </c>
      <c r="R33" s="28">
        <v>14</v>
      </c>
      <c r="S33" s="28">
        <v>14</v>
      </c>
      <c r="T33" s="44">
        <f t="shared" si="6"/>
        <v>0</v>
      </c>
      <c r="U33" s="30">
        <v>496</v>
      </c>
      <c r="V33" s="30">
        <v>496</v>
      </c>
      <c r="W33" s="127">
        <f t="shared" si="7"/>
        <v>0</v>
      </c>
      <c r="X33" s="30">
        <v>385</v>
      </c>
      <c r="Y33" s="30">
        <v>385</v>
      </c>
      <c r="Z33" s="127">
        <f t="shared" si="8"/>
        <v>0</v>
      </c>
      <c r="AA33" s="24"/>
      <c r="AB33" s="28">
        <v>3</v>
      </c>
      <c r="AC33" s="28" t="s">
        <v>340</v>
      </c>
      <c r="AD33" s="113" t="s">
        <v>43</v>
      </c>
      <c r="AE33" s="28">
        <v>2181</v>
      </c>
      <c r="AF33" s="28">
        <v>2079</v>
      </c>
      <c r="AG33" s="539">
        <f t="shared" si="0"/>
        <v>17.399999999999999</v>
      </c>
      <c r="AH33" s="63">
        <f t="shared" si="0"/>
        <v>12.3</v>
      </c>
      <c r="AI33" s="63">
        <f t="shared" si="9"/>
        <v>-5.0999999999999979</v>
      </c>
      <c r="AJ33" s="28">
        <v>380</v>
      </c>
      <c r="AK33" s="28">
        <v>255</v>
      </c>
      <c r="AL33" s="44">
        <f t="shared" si="10"/>
        <v>-125</v>
      </c>
      <c r="AM33" s="44">
        <f t="shared" si="11"/>
        <v>91</v>
      </c>
      <c r="AN33" s="28">
        <v>26</v>
      </c>
      <c r="AO33" s="28">
        <v>65</v>
      </c>
      <c r="AP33" s="44">
        <f t="shared" si="12"/>
        <v>67</v>
      </c>
      <c r="AQ33" s="28">
        <v>30</v>
      </c>
      <c r="AR33" s="28">
        <v>37</v>
      </c>
      <c r="AS33" s="44">
        <f t="shared" si="13"/>
        <v>-24</v>
      </c>
      <c r="AT33" s="44">
        <f t="shared" si="14"/>
        <v>40</v>
      </c>
      <c r="AU33" s="28">
        <v>5</v>
      </c>
      <c r="AV33" s="28">
        <v>35</v>
      </c>
      <c r="AW33" s="44">
        <f t="shared" si="15"/>
        <v>60</v>
      </c>
      <c r="AX33" s="28">
        <v>1</v>
      </c>
      <c r="AY33" s="28">
        <v>59</v>
      </c>
      <c r="AZ33" s="44">
        <f t="shared" si="16"/>
        <v>20</v>
      </c>
      <c r="BA33" s="60"/>
      <c r="BB33" s="28">
        <v>3</v>
      </c>
      <c r="BC33" s="28" t="s">
        <v>340</v>
      </c>
      <c r="BD33" s="113" t="s">
        <v>43</v>
      </c>
      <c r="BE33" s="59">
        <v>29</v>
      </c>
      <c r="BF33" s="28">
        <f t="shared" si="17"/>
        <v>4</v>
      </c>
      <c r="BG33" s="28"/>
      <c r="BH33" s="28">
        <v>4</v>
      </c>
      <c r="BI33" s="59">
        <v>30</v>
      </c>
      <c r="BJ33" s="59">
        <f t="shared" si="18"/>
        <v>2</v>
      </c>
      <c r="BK33" s="28">
        <v>1</v>
      </c>
      <c r="BL33" s="28">
        <v>1</v>
      </c>
      <c r="BM33" s="59"/>
      <c r="BN33" s="59">
        <f t="shared" si="19"/>
        <v>0</v>
      </c>
      <c r="BO33" s="28"/>
      <c r="BP33" s="28"/>
      <c r="BQ33" s="59"/>
      <c r="BR33" s="59">
        <f t="shared" si="20"/>
        <v>0</v>
      </c>
      <c r="BS33" s="28"/>
      <c r="BT33" s="28"/>
      <c r="BU33" s="59"/>
      <c r="BV33" s="59">
        <f t="shared" si="21"/>
        <v>0</v>
      </c>
      <c r="BW33" s="28"/>
      <c r="BX33" s="28"/>
      <c r="BY33" s="59">
        <v>39</v>
      </c>
      <c r="BZ33" s="59">
        <f t="shared" si="22"/>
        <v>4</v>
      </c>
      <c r="CA33" s="28"/>
      <c r="CB33" s="28">
        <v>4</v>
      </c>
      <c r="CC33" s="59">
        <v>68</v>
      </c>
      <c r="CD33" s="59">
        <f t="shared" si="49"/>
        <v>19</v>
      </c>
      <c r="CE33" s="28"/>
      <c r="CF33" s="28">
        <v>19</v>
      </c>
      <c r="CG33" s="59">
        <v>16</v>
      </c>
      <c r="CH33" s="59">
        <f t="shared" si="50"/>
        <v>4</v>
      </c>
      <c r="CI33" s="28"/>
      <c r="CJ33" s="28">
        <v>4</v>
      </c>
      <c r="CK33" s="59">
        <v>73</v>
      </c>
      <c r="CL33" s="59">
        <f t="shared" si="25"/>
        <v>27</v>
      </c>
      <c r="CM33" s="28"/>
      <c r="CN33" s="28">
        <v>27</v>
      </c>
      <c r="CO33" s="280">
        <f t="shared" si="26"/>
        <v>255</v>
      </c>
      <c r="CP33" s="280">
        <f t="shared" si="51"/>
        <v>60</v>
      </c>
      <c r="CQ33" s="280">
        <f t="shared" si="52"/>
        <v>1</v>
      </c>
      <c r="CR33" s="280">
        <f t="shared" si="52"/>
        <v>59</v>
      </c>
      <c r="CT33" s="28">
        <v>3</v>
      </c>
      <c r="CU33" s="28" t="s">
        <v>340</v>
      </c>
      <c r="CV33" s="70" t="s">
        <v>43</v>
      </c>
      <c r="CW33" s="67">
        <v>17</v>
      </c>
      <c r="CX33" s="67">
        <v>17</v>
      </c>
      <c r="CY33" s="44">
        <f t="shared" si="29"/>
        <v>0</v>
      </c>
      <c r="CZ33" s="28">
        <v>11</v>
      </c>
      <c r="DA33" s="28">
        <v>11</v>
      </c>
      <c r="DB33" s="44">
        <f t="shared" si="30"/>
        <v>0</v>
      </c>
      <c r="DC33" s="28">
        <v>10</v>
      </c>
      <c r="DD33" s="28">
        <v>10</v>
      </c>
      <c r="DE33" s="44">
        <f t="shared" si="31"/>
        <v>0</v>
      </c>
      <c r="DF33" s="28">
        <v>5</v>
      </c>
      <c r="DG33" s="28">
        <v>5</v>
      </c>
      <c r="DH33" s="44">
        <f t="shared" si="32"/>
        <v>0</v>
      </c>
      <c r="DI33" s="28">
        <v>5</v>
      </c>
      <c r="DJ33" s="28">
        <v>5</v>
      </c>
      <c r="DK33" s="44">
        <f t="shared" si="33"/>
        <v>0</v>
      </c>
      <c r="DL33" s="127">
        <f t="shared" si="37"/>
        <v>50</v>
      </c>
      <c r="DM33" s="127">
        <f t="shared" si="37"/>
        <v>50</v>
      </c>
      <c r="DN33" s="127">
        <f t="shared" si="34"/>
        <v>0</v>
      </c>
      <c r="DO33" s="416">
        <v>10</v>
      </c>
      <c r="DQ33" s="28">
        <v>3</v>
      </c>
      <c r="DR33" s="28" t="s">
        <v>340</v>
      </c>
      <c r="DS33" s="70" t="s">
        <v>43</v>
      </c>
      <c r="DT33" s="383">
        <f t="shared" si="35"/>
        <v>15646</v>
      </c>
      <c r="DU33" s="342">
        <f t="shared" si="1"/>
        <v>15646</v>
      </c>
      <c r="DV33" s="30">
        <v>15444</v>
      </c>
      <c r="DW33" s="30">
        <v>12695</v>
      </c>
      <c r="DX33" s="81">
        <v>202</v>
      </c>
      <c r="DY33" s="81"/>
      <c r="DZ33" s="81"/>
      <c r="EA33" s="127">
        <f t="shared" si="38"/>
        <v>98.7</v>
      </c>
      <c r="EB33" s="270">
        <v>12503</v>
      </c>
      <c r="EC33" s="81">
        <v>10663</v>
      </c>
      <c r="ED33" s="81"/>
      <c r="EE33" s="81">
        <v>250</v>
      </c>
      <c r="EF33" s="81"/>
      <c r="EG33" s="81"/>
      <c r="EH33" s="81"/>
      <c r="EI33" s="81">
        <v>18</v>
      </c>
      <c r="EJ33" s="30">
        <v>8</v>
      </c>
    </row>
    <row r="34" spans="1:140" s="22" customFormat="1" ht="12.75" customHeight="1" x14ac:dyDescent="0.2">
      <c r="A34" s="28">
        <v>4</v>
      </c>
      <c r="B34" s="28" t="s">
        <v>486</v>
      </c>
      <c r="C34" s="70" t="s">
        <v>44</v>
      </c>
      <c r="D34" s="28">
        <v>1</v>
      </c>
      <c r="E34" s="28">
        <v>1</v>
      </c>
      <c r="F34" s="44">
        <f t="shared" si="2"/>
        <v>0</v>
      </c>
      <c r="G34" s="28">
        <v>1</v>
      </c>
      <c r="H34" s="28">
        <v>1</v>
      </c>
      <c r="I34" s="44">
        <f t="shared" si="3"/>
        <v>0</v>
      </c>
      <c r="J34" s="28"/>
      <c r="K34" s="28"/>
      <c r="L34" s="44">
        <f t="shared" si="4"/>
        <v>0</v>
      </c>
      <c r="M34" s="28"/>
      <c r="N34" s="28"/>
      <c r="O34" s="44">
        <f t="shared" si="5"/>
        <v>0</v>
      </c>
      <c r="P34" s="127">
        <f t="shared" si="36"/>
        <v>0</v>
      </c>
      <c r="Q34" s="127">
        <f t="shared" si="36"/>
        <v>0</v>
      </c>
      <c r="R34" s="44">
        <v>16</v>
      </c>
      <c r="S34" s="44">
        <v>16</v>
      </c>
      <c r="T34" s="44">
        <f t="shared" si="6"/>
        <v>0</v>
      </c>
      <c r="U34" s="127">
        <v>773</v>
      </c>
      <c r="V34" s="127">
        <v>773</v>
      </c>
      <c r="W34" s="127">
        <f t="shared" si="7"/>
        <v>0</v>
      </c>
      <c r="X34" s="127">
        <v>337</v>
      </c>
      <c r="Y34" s="127">
        <v>337</v>
      </c>
      <c r="Z34" s="127">
        <f t="shared" si="8"/>
        <v>0</v>
      </c>
      <c r="AA34" s="24"/>
      <c r="AB34" s="28">
        <v>4</v>
      </c>
      <c r="AC34" s="28" t="s">
        <v>486</v>
      </c>
      <c r="AD34" s="113" t="s">
        <v>44</v>
      </c>
      <c r="AE34" s="28">
        <v>3905</v>
      </c>
      <c r="AF34" s="28">
        <v>3726</v>
      </c>
      <c r="AG34" s="539">
        <f t="shared" si="0"/>
        <v>7.1</v>
      </c>
      <c r="AH34" s="63">
        <f t="shared" si="0"/>
        <v>8.6</v>
      </c>
      <c r="AI34" s="63">
        <f t="shared" si="9"/>
        <v>1.5</v>
      </c>
      <c r="AJ34" s="28">
        <v>276</v>
      </c>
      <c r="AK34" s="28">
        <v>320</v>
      </c>
      <c r="AL34" s="44">
        <f t="shared" si="10"/>
        <v>44</v>
      </c>
      <c r="AM34" s="44">
        <f t="shared" si="11"/>
        <v>88</v>
      </c>
      <c r="AN34" s="28">
        <v>26</v>
      </c>
      <c r="AO34" s="28">
        <v>62</v>
      </c>
      <c r="AP34" s="44">
        <f t="shared" si="12"/>
        <v>79</v>
      </c>
      <c r="AQ34" s="28">
        <v>12</v>
      </c>
      <c r="AR34" s="28">
        <v>67</v>
      </c>
      <c r="AS34" s="44">
        <f t="shared" si="13"/>
        <v>-9</v>
      </c>
      <c r="AT34" s="44">
        <f t="shared" si="14"/>
        <v>32</v>
      </c>
      <c r="AU34" s="28">
        <v>1</v>
      </c>
      <c r="AV34" s="28">
        <v>31</v>
      </c>
      <c r="AW34" s="44">
        <f t="shared" si="15"/>
        <v>77</v>
      </c>
      <c r="AX34" s="28">
        <v>9</v>
      </c>
      <c r="AY34" s="28">
        <v>68</v>
      </c>
      <c r="AZ34" s="44">
        <f t="shared" si="16"/>
        <v>45</v>
      </c>
      <c r="BA34" s="60"/>
      <c r="BB34" s="28">
        <v>4</v>
      </c>
      <c r="BC34" s="28" t="s">
        <v>486</v>
      </c>
      <c r="BD34" s="113" t="s">
        <v>44</v>
      </c>
      <c r="BE34" s="59">
        <v>26</v>
      </c>
      <c r="BF34" s="28">
        <f t="shared" si="17"/>
        <v>1</v>
      </c>
      <c r="BG34" s="28">
        <v>1</v>
      </c>
      <c r="BH34" s="28"/>
      <c r="BI34" s="59">
        <v>35</v>
      </c>
      <c r="BJ34" s="59">
        <f t="shared" si="18"/>
        <v>4</v>
      </c>
      <c r="BK34" s="28">
        <v>4</v>
      </c>
      <c r="BL34" s="28"/>
      <c r="BM34" s="59"/>
      <c r="BN34" s="59">
        <f t="shared" si="19"/>
        <v>0</v>
      </c>
      <c r="BO34" s="28"/>
      <c r="BP34" s="28"/>
      <c r="BQ34" s="59"/>
      <c r="BR34" s="59">
        <f t="shared" si="20"/>
        <v>0</v>
      </c>
      <c r="BS34" s="28"/>
      <c r="BT34" s="28"/>
      <c r="BU34" s="59"/>
      <c r="BV34" s="59">
        <f t="shared" si="21"/>
        <v>0</v>
      </c>
      <c r="BW34" s="28"/>
      <c r="BX34" s="28"/>
      <c r="BY34" s="59">
        <v>67</v>
      </c>
      <c r="BZ34" s="59">
        <f t="shared" si="22"/>
        <v>0</v>
      </c>
      <c r="CA34" s="28"/>
      <c r="CB34" s="28"/>
      <c r="CC34" s="59">
        <v>40</v>
      </c>
      <c r="CD34" s="59">
        <f t="shared" si="49"/>
        <v>4</v>
      </c>
      <c r="CE34" s="28">
        <v>4</v>
      </c>
      <c r="CF34" s="28"/>
      <c r="CG34" s="59">
        <v>0</v>
      </c>
      <c r="CH34" s="59">
        <f t="shared" si="50"/>
        <v>0</v>
      </c>
      <c r="CI34" s="28"/>
      <c r="CJ34" s="28"/>
      <c r="CK34" s="59">
        <v>152</v>
      </c>
      <c r="CL34" s="59">
        <f t="shared" si="25"/>
        <v>68</v>
      </c>
      <c r="CM34" s="28"/>
      <c r="CN34" s="28">
        <v>68</v>
      </c>
      <c r="CO34" s="280">
        <f t="shared" si="26"/>
        <v>320</v>
      </c>
      <c r="CP34" s="280">
        <f t="shared" si="51"/>
        <v>77</v>
      </c>
      <c r="CQ34" s="280">
        <f t="shared" si="52"/>
        <v>9</v>
      </c>
      <c r="CR34" s="280">
        <f t="shared" si="52"/>
        <v>68</v>
      </c>
      <c r="CT34" s="28">
        <v>4</v>
      </c>
      <c r="CU34" s="28" t="s">
        <v>486</v>
      </c>
      <c r="CV34" s="70" t="s">
        <v>44</v>
      </c>
      <c r="CW34" s="67">
        <v>34</v>
      </c>
      <c r="CX34" s="67">
        <v>34</v>
      </c>
      <c r="CY34" s="44">
        <f t="shared" si="29"/>
        <v>0</v>
      </c>
      <c r="CZ34" s="28">
        <v>16</v>
      </c>
      <c r="DA34" s="28">
        <v>16</v>
      </c>
      <c r="DB34" s="44">
        <f t="shared" si="30"/>
        <v>0</v>
      </c>
      <c r="DC34" s="28">
        <v>15</v>
      </c>
      <c r="DD34" s="28">
        <v>15</v>
      </c>
      <c r="DE34" s="44">
        <f t="shared" si="31"/>
        <v>0</v>
      </c>
      <c r="DF34" s="28">
        <v>7</v>
      </c>
      <c r="DG34" s="28">
        <v>4</v>
      </c>
      <c r="DH34" s="44">
        <f t="shared" si="32"/>
        <v>-3</v>
      </c>
      <c r="DI34" s="28">
        <v>8</v>
      </c>
      <c r="DJ34" s="28">
        <v>11</v>
      </c>
      <c r="DK34" s="44">
        <f t="shared" si="33"/>
        <v>3</v>
      </c>
      <c r="DL34" s="127">
        <f t="shared" si="37"/>
        <v>46.7</v>
      </c>
      <c r="DM34" s="127">
        <f t="shared" si="37"/>
        <v>26.7</v>
      </c>
      <c r="DN34" s="127">
        <f t="shared" si="34"/>
        <v>-20.000000000000004</v>
      </c>
      <c r="DO34" s="416">
        <v>14</v>
      </c>
      <c r="DQ34" s="28">
        <v>4</v>
      </c>
      <c r="DR34" s="28" t="s">
        <v>486</v>
      </c>
      <c r="DS34" s="70" t="s">
        <v>44</v>
      </c>
      <c r="DT34" s="383">
        <f t="shared" si="35"/>
        <v>21596</v>
      </c>
      <c r="DU34" s="342">
        <f t="shared" si="1"/>
        <v>21596</v>
      </c>
      <c r="DV34" s="30">
        <v>21093.7</v>
      </c>
      <c r="DW34" s="30">
        <v>21070.2</v>
      </c>
      <c r="DX34" s="81">
        <v>502.3</v>
      </c>
      <c r="DY34" s="81"/>
      <c r="DZ34" s="81"/>
      <c r="EA34" s="127">
        <f t="shared" si="38"/>
        <v>97.7</v>
      </c>
      <c r="EB34" s="270">
        <v>21196.1</v>
      </c>
      <c r="EC34" s="81">
        <v>19787.7</v>
      </c>
      <c r="ED34" s="81"/>
      <c r="EE34" s="81"/>
      <c r="EF34" s="81"/>
      <c r="EG34" s="81"/>
      <c r="EH34" s="81">
        <v>1.8</v>
      </c>
      <c r="EI34" s="81"/>
      <c r="EJ34" s="30">
        <v>15</v>
      </c>
    </row>
    <row r="35" spans="1:140" s="22" customFormat="1" ht="12.75" customHeight="1" x14ac:dyDescent="0.2">
      <c r="A35" s="28">
        <v>5</v>
      </c>
      <c r="B35" s="28" t="s">
        <v>341</v>
      </c>
      <c r="C35" s="70" t="s">
        <v>354</v>
      </c>
      <c r="D35" s="28">
        <v>1</v>
      </c>
      <c r="E35" s="28">
        <v>1</v>
      </c>
      <c r="F35" s="44">
        <f t="shared" si="2"/>
        <v>0</v>
      </c>
      <c r="G35" s="28">
        <v>1</v>
      </c>
      <c r="H35" s="28">
        <v>1</v>
      </c>
      <c r="I35" s="44">
        <f t="shared" si="3"/>
        <v>0</v>
      </c>
      <c r="J35" s="28">
        <v>1</v>
      </c>
      <c r="K35" s="28">
        <v>1</v>
      </c>
      <c r="L35" s="44">
        <f t="shared" si="4"/>
        <v>0</v>
      </c>
      <c r="M35" s="28"/>
      <c r="N35" s="28"/>
      <c r="O35" s="44">
        <f t="shared" si="5"/>
        <v>0</v>
      </c>
      <c r="P35" s="127">
        <f t="shared" si="36"/>
        <v>100</v>
      </c>
      <c r="Q35" s="127">
        <f t="shared" si="36"/>
        <v>100</v>
      </c>
      <c r="R35" s="28">
        <v>8</v>
      </c>
      <c r="S35" s="28">
        <v>8</v>
      </c>
      <c r="T35" s="44">
        <f t="shared" si="6"/>
        <v>0</v>
      </c>
      <c r="U35" s="30">
        <v>226</v>
      </c>
      <c r="V35" s="30">
        <v>226</v>
      </c>
      <c r="W35" s="127">
        <f t="shared" si="7"/>
        <v>0</v>
      </c>
      <c r="X35" s="30">
        <v>220</v>
      </c>
      <c r="Y35" s="30">
        <v>220</v>
      </c>
      <c r="Z35" s="127">
        <f t="shared" si="8"/>
        <v>0</v>
      </c>
      <c r="AA35" s="24"/>
      <c r="AB35" s="28">
        <v>5</v>
      </c>
      <c r="AC35" s="28" t="s">
        <v>341</v>
      </c>
      <c r="AD35" s="113" t="s">
        <v>354</v>
      </c>
      <c r="AE35" s="28">
        <v>1344</v>
      </c>
      <c r="AF35" s="28">
        <v>1400</v>
      </c>
      <c r="AG35" s="539">
        <f t="shared" si="0"/>
        <v>6.8</v>
      </c>
      <c r="AH35" s="63">
        <f t="shared" si="0"/>
        <v>5.9</v>
      </c>
      <c r="AI35" s="63">
        <f t="shared" si="9"/>
        <v>-0.89999999999999947</v>
      </c>
      <c r="AJ35" s="28">
        <v>91</v>
      </c>
      <c r="AK35" s="28">
        <v>83</v>
      </c>
      <c r="AL35" s="44">
        <f t="shared" si="10"/>
        <v>-8</v>
      </c>
      <c r="AM35" s="44">
        <f t="shared" si="11"/>
        <v>12</v>
      </c>
      <c r="AN35" s="28">
        <v>12</v>
      </c>
      <c r="AO35" s="28"/>
      <c r="AP35" s="44">
        <f t="shared" si="12"/>
        <v>15</v>
      </c>
      <c r="AQ35" s="28">
        <v>6</v>
      </c>
      <c r="AR35" s="28">
        <v>9</v>
      </c>
      <c r="AS35" s="44">
        <f t="shared" si="13"/>
        <v>3</v>
      </c>
      <c r="AT35" s="44">
        <f t="shared" si="14"/>
        <v>21</v>
      </c>
      <c r="AU35" s="28">
        <v>5</v>
      </c>
      <c r="AV35" s="28">
        <v>16</v>
      </c>
      <c r="AW35" s="44">
        <f t="shared" si="15"/>
        <v>17</v>
      </c>
      <c r="AX35" s="28">
        <v>6</v>
      </c>
      <c r="AY35" s="28">
        <v>11</v>
      </c>
      <c r="AZ35" s="44">
        <f t="shared" si="16"/>
        <v>-4</v>
      </c>
      <c r="BA35" s="60"/>
      <c r="BB35" s="28">
        <v>5</v>
      </c>
      <c r="BC35" s="28" t="s">
        <v>341</v>
      </c>
      <c r="BD35" s="113" t="s">
        <v>354</v>
      </c>
      <c r="BE35" s="59">
        <v>18</v>
      </c>
      <c r="BF35" s="28">
        <f t="shared" si="17"/>
        <v>4</v>
      </c>
      <c r="BG35" s="28">
        <v>4</v>
      </c>
      <c r="BH35" s="28"/>
      <c r="BI35" s="59">
        <v>18</v>
      </c>
      <c r="BJ35" s="59">
        <f t="shared" si="18"/>
        <v>3</v>
      </c>
      <c r="BK35" s="28">
        <v>2</v>
      </c>
      <c r="BL35" s="28">
        <v>1</v>
      </c>
      <c r="BM35" s="59"/>
      <c r="BN35" s="59">
        <f t="shared" si="19"/>
        <v>0</v>
      </c>
      <c r="BO35" s="28"/>
      <c r="BP35" s="28"/>
      <c r="BQ35" s="59"/>
      <c r="BR35" s="59">
        <f t="shared" si="20"/>
        <v>0</v>
      </c>
      <c r="BS35" s="28"/>
      <c r="BT35" s="28"/>
      <c r="BU35" s="59">
        <v>9</v>
      </c>
      <c r="BV35" s="59">
        <f t="shared" si="21"/>
        <v>0</v>
      </c>
      <c r="BW35" s="28"/>
      <c r="BX35" s="28"/>
      <c r="BY35" s="59">
        <v>29</v>
      </c>
      <c r="BZ35" s="59">
        <f t="shared" si="22"/>
        <v>10</v>
      </c>
      <c r="CA35" s="28"/>
      <c r="CB35" s="28">
        <v>10</v>
      </c>
      <c r="CC35" s="59"/>
      <c r="CD35" s="59">
        <f t="shared" si="49"/>
        <v>0</v>
      </c>
      <c r="CE35" s="28"/>
      <c r="CF35" s="28"/>
      <c r="CG35" s="59"/>
      <c r="CH35" s="59">
        <f t="shared" si="50"/>
        <v>0</v>
      </c>
      <c r="CI35" s="28"/>
      <c r="CJ35" s="28"/>
      <c r="CK35" s="59">
        <v>9</v>
      </c>
      <c r="CL35" s="59">
        <f t="shared" si="25"/>
        <v>0</v>
      </c>
      <c r="CM35" s="28"/>
      <c r="CN35" s="28"/>
      <c r="CO35" s="280">
        <f t="shared" si="26"/>
        <v>83</v>
      </c>
      <c r="CP35" s="280">
        <f t="shared" si="51"/>
        <v>17</v>
      </c>
      <c r="CQ35" s="280">
        <f t="shared" si="52"/>
        <v>6</v>
      </c>
      <c r="CR35" s="280">
        <f t="shared" si="52"/>
        <v>11</v>
      </c>
      <c r="CT35" s="28">
        <v>5</v>
      </c>
      <c r="CU35" s="28" t="s">
        <v>341</v>
      </c>
      <c r="CV35" s="70" t="s">
        <v>354</v>
      </c>
      <c r="CW35" s="67">
        <v>12</v>
      </c>
      <c r="CX35" s="67">
        <v>12</v>
      </c>
      <c r="CY35" s="44">
        <f t="shared" si="29"/>
        <v>0</v>
      </c>
      <c r="CZ35" s="28">
        <v>6</v>
      </c>
      <c r="DA35" s="28">
        <v>6</v>
      </c>
      <c r="DB35" s="44">
        <f t="shared" si="30"/>
        <v>0</v>
      </c>
      <c r="DC35" s="28">
        <v>5</v>
      </c>
      <c r="DD35" s="28">
        <v>5</v>
      </c>
      <c r="DE35" s="44">
        <f t="shared" si="31"/>
        <v>0</v>
      </c>
      <c r="DF35" s="28">
        <v>4</v>
      </c>
      <c r="DG35" s="28">
        <v>4</v>
      </c>
      <c r="DH35" s="44">
        <f t="shared" si="32"/>
        <v>0</v>
      </c>
      <c r="DI35" s="28">
        <v>1</v>
      </c>
      <c r="DJ35" s="28">
        <v>1</v>
      </c>
      <c r="DK35" s="44">
        <f t="shared" si="33"/>
        <v>0</v>
      </c>
      <c r="DL35" s="127">
        <f t="shared" si="37"/>
        <v>80</v>
      </c>
      <c r="DM35" s="127">
        <f t="shared" si="37"/>
        <v>80</v>
      </c>
      <c r="DN35" s="127">
        <f t="shared" si="34"/>
        <v>0</v>
      </c>
      <c r="DO35" s="416">
        <v>1</v>
      </c>
      <c r="DQ35" s="28">
        <v>5</v>
      </c>
      <c r="DR35" s="28" t="s">
        <v>341</v>
      </c>
      <c r="DS35" s="70" t="s">
        <v>354</v>
      </c>
      <c r="DT35" s="383">
        <f t="shared" si="35"/>
        <v>9641</v>
      </c>
      <c r="DU35" s="342">
        <f>ROUND(DT35/E35,0)</f>
        <v>9641</v>
      </c>
      <c r="DV35" s="81">
        <v>9583</v>
      </c>
      <c r="DW35" s="81">
        <v>9390</v>
      </c>
      <c r="DX35" s="81">
        <v>58</v>
      </c>
      <c r="DY35" s="81"/>
      <c r="DZ35" s="81"/>
      <c r="EA35" s="127">
        <f t="shared" si="38"/>
        <v>99.4</v>
      </c>
      <c r="EB35" s="270">
        <v>9686</v>
      </c>
      <c r="EC35" s="81">
        <v>8957</v>
      </c>
      <c r="ED35" s="81"/>
      <c r="EE35" s="81"/>
      <c r="EF35" s="81"/>
      <c r="EG35" s="81"/>
      <c r="EH35" s="81"/>
      <c r="EI35" s="81"/>
      <c r="EJ35" s="30"/>
    </row>
    <row r="36" spans="1:140" s="22" customFormat="1" ht="12.75" customHeight="1" x14ac:dyDescent="0.2">
      <c r="A36" s="28">
        <v>6</v>
      </c>
      <c r="B36" s="28" t="s">
        <v>353</v>
      </c>
      <c r="C36" s="70" t="s">
        <v>355</v>
      </c>
      <c r="D36" s="28">
        <v>1</v>
      </c>
      <c r="E36" s="28">
        <v>1</v>
      </c>
      <c r="F36" s="44">
        <f t="shared" si="2"/>
        <v>0</v>
      </c>
      <c r="G36" s="28">
        <v>1</v>
      </c>
      <c r="H36" s="28">
        <v>1</v>
      </c>
      <c r="I36" s="44">
        <f t="shared" si="3"/>
        <v>0</v>
      </c>
      <c r="J36" s="28">
        <v>1</v>
      </c>
      <c r="K36" s="28">
        <v>1</v>
      </c>
      <c r="L36" s="44">
        <f t="shared" si="4"/>
        <v>0</v>
      </c>
      <c r="M36" s="28"/>
      <c r="N36" s="28"/>
      <c r="O36" s="44">
        <f t="shared" si="5"/>
        <v>0</v>
      </c>
      <c r="P36" s="127">
        <f t="shared" si="36"/>
        <v>100</v>
      </c>
      <c r="Q36" s="127">
        <f t="shared" si="36"/>
        <v>100</v>
      </c>
      <c r="R36" s="28">
        <v>12</v>
      </c>
      <c r="S36" s="28">
        <v>12</v>
      </c>
      <c r="T36" s="44">
        <f t="shared" si="6"/>
        <v>0</v>
      </c>
      <c r="U36" s="30">
        <v>617.70000000000005</v>
      </c>
      <c r="V36" s="30">
        <v>617.70000000000005</v>
      </c>
      <c r="W36" s="127">
        <f t="shared" si="7"/>
        <v>0</v>
      </c>
      <c r="X36" s="30">
        <v>228</v>
      </c>
      <c r="Y36" s="30">
        <v>228</v>
      </c>
      <c r="Z36" s="127">
        <f t="shared" si="8"/>
        <v>0</v>
      </c>
      <c r="AA36" s="24"/>
      <c r="AB36" s="28">
        <v>6</v>
      </c>
      <c r="AC36" s="28" t="s">
        <v>353</v>
      </c>
      <c r="AD36" s="113" t="s">
        <v>355</v>
      </c>
      <c r="AE36" s="28">
        <v>3408</v>
      </c>
      <c r="AF36" s="28">
        <v>3257</v>
      </c>
      <c r="AG36" s="539">
        <f t="shared" si="0"/>
        <v>4.4000000000000004</v>
      </c>
      <c r="AH36" s="63">
        <f t="shared" si="0"/>
        <v>4</v>
      </c>
      <c r="AI36" s="63">
        <f t="shared" si="9"/>
        <v>-0.40000000000000036</v>
      </c>
      <c r="AJ36" s="28">
        <v>149</v>
      </c>
      <c r="AK36" s="28">
        <v>131</v>
      </c>
      <c r="AL36" s="44">
        <f t="shared" si="10"/>
        <v>-18</v>
      </c>
      <c r="AM36" s="44">
        <f t="shared" si="11"/>
        <v>48</v>
      </c>
      <c r="AN36" s="28">
        <v>22</v>
      </c>
      <c r="AO36" s="28">
        <v>26</v>
      </c>
      <c r="AP36" s="44">
        <f t="shared" si="12"/>
        <v>37</v>
      </c>
      <c r="AQ36" s="28">
        <v>16</v>
      </c>
      <c r="AR36" s="28">
        <v>21</v>
      </c>
      <c r="AS36" s="44">
        <f t="shared" si="13"/>
        <v>-11</v>
      </c>
      <c r="AT36" s="44">
        <f t="shared" si="14"/>
        <v>14</v>
      </c>
      <c r="AU36" s="28">
        <v>2</v>
      </c>
      <c r="AV36" s="28">
        <v>12</v>
      </c>
      <c r="AW36" s="44">
        <f t="shared" si="15"/>
        <v>13</v>
      </c>
      <c r="AX36" s="28">
        <v>6</v>
      </c>
      <c r="AY36" s="28">
        <v>7</v>
      </c>
      <c r="AZ36" s="44">
        <f t="shared" si="16"/>
        <v>-1</v>
      </c>
      <c r="BA36" s="60"/>
      <c r="BB36" s="28">
        <v>6</v>
      </c>
      <c r="BC36" s="28" t="s">
        <v>353</v>
      </c>
      <c r="BD36" s="113" t="s">
        <v>355</v>
      </c>
      <c r="BE36" s="59">
        <v>27</v>
      </c>
      <c r="BF36" s="28">
        <f t="shared" si="17"/>
        <v>4</v>
      </c>
      <c r="BG36" s="28">
        <v>3</v>
      </c>
      <c r="BH36" s="28">
        <v>1</v>
      </c>
      <c r="BI36" s="59">
        <v>9</v>
      </c>
      <c r="BJ36" s="59">
        <f t="shared" si="18"/>
        <v>2</v>
      </c>
      <c r="BK36" s="28">
        <v>2</v>
      </c>
      <c r="BL36" s="28"/>
      <c r="BM36" s="59">
        <v>8</v>
      </c>
      <c r="BN36" s="59">
        <f t="shared" si="19"/>
        <v>1</v>
      </c>
      <c r="BO36" s="28">
        <v>1</v>
      </c>
      <c r="BP36" s="28"/>
      <c r="BQ36" s="59"/>
      <c r="BR36" s="59">
        <f t="shared" si="20"/>
        <v>0</v>
      </c>
      <c r="BS36" s="28"/>
      <c r="BT36" s="28"/>
      <c r="BU36" s="59"/>
      <c r="BV36" s="59">
        <f t="shared" si="21"/>
        <v>0</v>
      </c>
      <c r="BW36" s="28"/>
      <c r="BX36" s="28"/>
      <c r="BY36" s="59">
        <v>61</v>
      </c>
      <c r="BZ36" s="59">
        <f t="shared" si="22"/>
        <v>0</v>
      </c>
      <c r="CA36" s="28"/>
      <c r="CB36" s="28"/>
      <c r="CC36" s="59">
        <v>9</v>
      </c>
      <c r="CD36" s="59">
        <f t="shared" si="49"/>
        <v>0</v>
      </c>
      <c r="CE36" s="28"/>
      <c r="CF36" s="28"/>
      <c r="CG36" s="59"/>
      <c r="CH36" s="59">
        <f t="shared" si="50"/>
        <v>0</v>
      </c>
      <c r="CI36" s="28"/>
      <c r="CJ36" s="28"/>
      <c r="CK36" s="59">
        <v>17</v>
      </c>
      <c r="CL36" s="59">
        <f t="shared" si="25"/>
        <v>6</v>
      </c>
      <c r="CM36" s="28"/>
      <c r="CN36" s="28">
        <v>6</v>
      </c>
      <c r="CO36" s="280">
        <f>BE36+BI36+BM36+BQ36+BU36+CC36+CG36+CK36+BY36</f>
        <v>131</v>
      </c>
      <c r="CP36" s="280">
        <f t="shared" si="51"/>
        <v>13</v>
      </c>
      <c r="CQ36" s="280">
        <f t="shared" si="52"/>
        <v>6</v>
      </c>
      <c r="CR36" s="280">
        <f t="shared" si="52"/>
        <v>7</v>
      </c>
      <c r="CT36" s="28">
        <v>6</v>
      </c>
      <c r="CU36" s="28" t="s">
        <v>353</v>
      </c>
      <c r="CV36" s="70" t="s">
        <v>355</v>
      </c>
      <c r="CW36" s="67">
        <v>15</v>
      </c>
      <c r="CX36" s="67">
        <v>15</v>
      </c>
      <c r="CY36" s="44">
        <f t="shared" si="29"/>
        <v>0</v>
      </c>
      <c r="CZ36" s="28">
        <v>10</v>
      </c>
      <c r="DA36" s="28">
        <v>10</v>
      </c>
      <c r="DB36" s="44">
        <f t="shared" si="30"/>
        <v>0</v>
      </c>
      <c r="DC36" s="28">
        <v>10</v>
      </c>
      <c r="DD36" s="28">
        <v>10</v>
      </c>
      <c r="DE36" s="44">
        <f t="shared" si="31"/>
        <v>0</v>
      </c>
      <c r="DF36" s="28">
        <v>6</v>
      </c>
      <c r="DG36" s="28">
        <v>6</v>
      </c>
      <c r="DH36" s="44">
        <f t="shared" si="32"/>
        <v>0</v>
      </c>
      <c r="DI36" s="28">
        <v>4</v>
      </c>
      <c r="DJ36" s="28">
        <v>4</v>
      </c>
      <c r="DK36" s="44">
        <f t="shared" si="33"/>
        <v>0</v>
      </c>
      <c r="DL36" s="127">
        <f t="shared" si="37"/>
        <v>60</v>
      </c>
      <c r="DM36" s="127">
        <f t="shared" si="37"/>
        <v>60</v>
      </c>
      <c r="DN36" s="127">
        <f t="shared" si="34"/>
        <v>0</v>
      </c>
      <c r="DO36" s="416">
        <v>5</v>
      </c>
      <c r="DQ36" s="28">
        <v>6</v>
      </c>
      <c r="DR36" s="28" t="s">
        <v>353</v>
      </c>
      <c r="DS36" s="70" t="s">
        <v>355</v>
      </c>
      <c r="DT36" s="383">
        <f t="shared" si="35"/>
        <v>13089.7</v>
      </c>
      <c r="DU36" s="342">
        <f>ROUND(DT36/E36,0)</f>
        <v>13090</v>
      </c>
      <c r="DV36" s="30">
        <v>12732</v>
      </c>
      <c r="DW36" s="30">
        <v>10565.1</v>
      </c>
      <c r="DX36" s="30">
        <v>357.7</v>
      </c>
      <c r="DY36" s="30"/>
      <c r="DZ36" s="30"/>
      <c r="EA36" s="127">
        <f t="shared" si="38"/>
        <v>97.3</v>
      </c>
      <c r="EB36" s="382">
        <v>11024.7</v>
      </c>
      <c r="EC36" s="30">
        <v>9828.7000000000007</v>
      </c>
      <c r="ED36" s="30"/>
      <c r="EE36" s="30">
        <v>57.7</v>
      </c>
      <c r="EF36" s="30"/>
      <c r="EG36" s="30"/>
      <c r="EH36" s="30"/>
      <c r="EI36" s="30">
        <v>23</v>
      </c>
      <c r="EJ36" s="30">
        <v>5</v>
      </c>
    </row>
    <row r="37" spans="1:140" s="20" customFormat="1" ht="16.5" customHeight="1" x14ac:dyDescent="0.2">
      <c r="A37" s="687" t="s">
        <v>193</v>
      </c>
      <c r="B37" s="688"/>
      <c r="C37" s="106" t="s">
        <v>356</v>
      </c>
      <c r="D37" s="59">
        <f>SUM(D31:D36)</f>
        <v>6</v>
      </c>
      <c r="E37" s="59">
        <f t="shared" ref="E37:Y37" si="53">SUM(E31:E36)</f>
        <v>6</v>
      </c>
      <c r="F37" s="280">
        <f t="shared" si="2"/>
        <v>0</v>
      </c>
      <c r="G37" s="59">
        <f t="shared" si="53"/>
        <v>9</v>
      </c>
      <c r="H37" s="59">
        <f t="shared" si="53"/>
        <v>9</v>
      </c>
      <c r="I37" s="280">
        <f t="shared" si="3"/>
        <v>0</v>
      </c>
      <c r="J37" s="59">
        <f t="shared" si="53"/>
        <v>4</v>
      </c>
      <c r="K37" s="59">
        <f t="shared" si="53"/>
        <v>3</v>
      </c>
      <c r="L37" s="280">
        <f t="shared" si="4"/>
        <v>-1</v>
      </c>
      <c r="M37" s="59">
        <f t="shared" si="53"/>
        <v>0</v>
      </c>
      <c r="N37" s="59">
        <f t="shared" si="53"/>
        <v>0</v>
      </c>
      <c r="O37" s="280">
        <f t="shared" si="5"/>
        <v>0</v>
      </c>
      <c r="P37" s="457">
        <f t="shared" si="36"/>
        <v>44.4</v>
      </c>
      <c r="Q37" s="457">
        <f t="shared" si="36"/>
        <v>33.299999999999997</v>
      </c>
      <c r="R37" s="59">
        <f t="shared" si="53"/>
        <v>87</v>
      </c>
      <c r="S37" s="59">
        <f t="shared" si="53"/>
        <v>85</v>
      </c>
      <c r="T37" s="280">
        <f t="shared" si="6"/>
        <v>-2</v>
      </c>
      <c r="U37" s="382">
        <f t="shared" si="53"/>
        <v>4002.7</v>
      </c>
      <c r="V37" s="382">
        <f t="shared" si="53"/>
        <v>4002.7</v>
      </c>
      <c r="W37" s="457">
        <f t="shared" si="7"/>
        <v>0</v>
      </c>
      <c r="X37" s="382">
        <f t="shared" si="53"/>
        <v>2162</v>
      </c>
      <c r="Y37" s="382">
        <f t="shared" si="53"/>
        <v>2137.3000000000002</v>
      </c>
      <c r="Z37" s="457">
        <f t="shared" si="8"/>
        <v>-24.699999999999818</v>
      </c>
      <c r="AA37" s="21"/>
      <c r="AB37" s="687" t="s">
        <v>193</v>
      </c>
      <c r="AC37" s="688"/>
      <c r="AD37" s="272" t="s">
        <v>356</v>
      </c>
      <c r="AE37" s="59"/>
      <c r="AF37" s="59"/>
      <c r="AG37" s="538"/>
      <c r="AH37" s="538"/>
      <c r="AI37" s="538"/>
      <c r="AJ37" s="59">
        <f t="shared" ref="AJ37:AY37" si="54">SUM(AJ31:AJ36)</f>
        <v>1611</v>
      </c>
      <c r="AK37" s="59">
        <f t="shared" si="54"/>
        <v>1507</v>
      </c>
      <c r="AL37" s="280">
        <f t="shared" si="10"/>
        <v>-104</v>
      </c>
      <c r="AM37" s="59">
        <f t="shared" si="54"/>
        <v>549</v>
      </c>
      <c r="AN37" s="59">
        <f t="shared" si="54"/>
        <v>267</v>
      </c>
      <c r="AO37" s="59">
        <f t="shared" si="54"/>
        <v>282</v>
      </c>
      <c r="AP37" s="59">
        <f t="shared" si="54"/>
        <v>472</v>
      </c>
      <c r="AQ37" s="59">
        <f t="shared" si="54"/>
        <v>180</v>
      </c>
      <c r="AR37" s="59">
        <f t="shared" si="54"/>
        <v>292</v>
      </c>
      <c r="AS37" s="280">
        <f t="shared" si="13"/>
        <v>-77</v>
      </c>
      <c r="AT37" s="59">
        <f t="shared" si="54"/>
        <v>195</v>
      </c>
      <c r="AU37" s="59">
        <f t="shared" si="54"/>
        <v>45</v>
      </c>
      <c r="AV37" s="59">
        <f t="shared" si="54"/>
        <v>150</v>
      </c>
      <c r="AW37" s="59">
        <f t="shared" si="54"/>
        <v>235</v>
      </c>
      <c r="AX37" s="59">
        <f t="shared" si="54"/>
        <v>58</v>
      </c>
      <c r="AY37" s="59">
        <f t="shared" si="54"/>
        <v>177</v>
      </c>
      <c r="AZ37" s="280">
        <f t="shared" si="16"/>
        <v>40</v>
      </c>
      <c r="BA37" s="60"/>
      <c r="BB37" s="687" t="s">
        <v>193</v>
      </c>
      <c r="BC37" s="688"/>
      <c r="BD37" s="272" t="s">
        <v>356</v>
      </c>
      <c r="BE37" s="59">
        <f>SUM(BE31:BE36)</f>
        <v>165</v>
      </c>
      <c r="BF37" s="59">
        <f t="shared" ref="BF37:CR37" si="55">SUM(BF31:BF36)</f>
        <v>18</v>
      </c>
      <c r="BG37" s="59">
        <f>SUM(BG31:BG36)</f>
        <v>9</v>
      </c>
      <c r="BH37" s="59">
        <f t="shared" si="55"/>
        <v>9</v>
      </c>
      <c r="BI37" s="59">
        <f t="shared" si="55"/>
        <v>178</v>
      </c>
      <c r="BJ37" s="59">
        <f t="shared" si="55"/>
        <v>19</v>
      </c>
      <c r="BK37" s="59">
        <f t="shared" si="55"/>
        <v>11</v>
      </c>
      <c r="BL37" s="59">
        <f t="shared" si="55"/>
        <v>8</v>
      </c>
      <c r="BM37" s="59">
        <f t="shared" si="55"/>
        <v>8</v>
      </c>
      <c r="BN37" s="59">
        <f t="shared" si="55"/>
        <v>1</v>
      </c>
      <c r="BO37" s="59">
        <f t="shared" si="55"/>
        <v>1</v>
      </c>
      <c r="BP37" s="59">
        <f t="shared" si="55"/>
        <v>0</v>
      </c>
      <c r="BQ37" s="59">
        <f t="shared" si="55"/>
        <v>10</v>
      </c>
      <c r="BR37" s="59">
        <f t="shared" si="55"/>
        <v>3</v>
      </c>
      <c r="BS37" s="59">
        <f t="shared" si="55"/>
        <v>0</v>
      </c>
      <c r="BT37" s="59">
        <f t="shared" si="55"/>
        <v>3</v>
      </c>
      <c r="BU37" s="59">
        <f t="shared" si="55"/>
        <v>48</v>
      </c>
      <c r="BV37" s="59">
        <f t="shared" si="55"/>
        <v>0</v>
      </c>
      <c r="BW37" s="59">
        <f t="shared" si="55"/>
        <v>0</v>
      </c>
      <c r="BX37" s="59">
        <f t="shared" si="55"/>
        <v>0</v>
      </c>
      <c r="BY37" s="59">
        <f t="shared" si="55"/>
        <v>381</v>
      </c>
      <c r="BZ37" s="59">
        <f t="shared" si="55"/>
        <v>22</v>
      </c>
      <c r="CA37" s="59">
        <f t="shared" si="55"/>
        <v>5</v>
      </c>
      <c r="CB37" s="59">
        <f t="shared" si="55"/>
        <v>17</v>
      </c>
      <c r="CC37" s="59">
        <f t="shared" si="55"/>
        <v>223</v>
      </c>
      <c r="CD37" s="59">
        <f t="shared" si="55"/>
        <v>29</v>
      </c>
      <c r="CE37" s="59">
        <f t="shared" si="55"/>
        <v>10</v>
      </c>
      <c r="CF37" s="59">
        <f t="shared" si="55"/>
        <v>19</v>
      </c>
      <c r="CG37" s="59">
        <f t="shared" si="55"/>
        <v>79</v>
      </c>
      <c r="CH37" s="59">
        <f t="shared" si="55"/>
        <v>21</v>
      </c>
      <c r="CI37" s="59">
        <f t="shared" si="55"/>
        <v>17</v>
      </c>
      <c r="CJ37" s="59">
        <f t="shared" si="55"/>
        <v>4</v>
      </c>
      <c r="CK37" s="59">
        <f t="shared" si="55"/>
        <v>415</v>
      </c>
      <c r="CL37" s="59">
        <f>SUM(CL31:CL36)</f>
        <v>122</v>
      </c>
      <c r="CM37" s="59">
        <f t="shared" si="55"/>
        <v>5</v>
      </c>
      <c r="CN37" s="59">
        <f t="shared" si="55"/>
        <v>117</v>
      </c>
      <c r="CO37" s="59">
        <f t="shared" si="55"/>
        <v>1507</v>
      </c>
      <c r="CP37" s="59">
        <f t="shared" si="55"/>
        <v>235</v>
      </c>
      <c r="CQ37" s="59">
        <f t="shared" si="55"/>
        <v>58</v>
      </c>
      <c r="CR37" s="59">
        <f t="shared" si="55"/>
        <v>177</v>
      </c>
      <c r="CT37" s="689" t="s">
        <v>193</v>
      </c>
      <c r="CU37" s="689"/>
      <c r="CV37" s="106" t="s">
        <v>356</v>
      </c>
      <c r="CW37" s="59">
        <f>SUM(CW31:CW36)</f>
        <v>127</v>
      </c>
      <c r="CX37" s="59">
        <f t="shared" ref="CX37:DJ37" si="56">SUM(CX31:CX36)</f>
        <v>127</v>
      </c>
      <c r="CY37" s="280">
        <f t="shared" si="29"/>
        <v>0</v>
      </c>
      <c r="CZ37" s="59">
        <f t="shared" si="56"/>
        <v>71</v>
      </c>
      <c r="DA37" s="59">
        <f t="shared" si="56"/>
        <v>72</v>
      </c>
      <c r="DB37" s="280">
        <f t="shared" si="30"/>
        <v>1</v>
      </c>
      <c r="DC37" s="59">
        <f t="shared" si="56"/>
        <v>68</v>
      </c>
      <c r="DD37" s="59">
        <f t="shared" si="56"/>
        <v>68</v>
      </c>
      <c r="DE37" s="280">
        <f t="shared" si="31"/>
        <v>0</v>
      </c>
      <c r="DF37" s="59">
        <f t="shared" si="56"/>
        <v>37</v>
      </c>
      <c r="DG37" s="59">
        <f t="shared" si="56"/>
        <v>34</v>
      </c>
      <c r="DH37" s="280">
        <f t="shared" si="32"/>
        <v>-3</v>
      </c>
      <c r="DI37" s="59">
        <f t="shared" si="56"/>
        <v>31</v>
      </c>
      <c r="DJ37" s="59">
        <f t="shared" si="56"/>
        <v>34</v>
      </c>
      <c r="DK37" s="280">
        <f t="shared" si="33"/>
        <v>3</v>
      </c>
      <c r="DL37" s="457">
        <f t="shared" si="37"/>
        <v>54.4</v>
      </c>
      <c r="DM37" s="457">
        <f t="shared" si="37"/>
        <v>50</v>
      </c>
      <c r="DN37" s="457">
        <f t="shared" si="34"/>
        <v>-4.3999999999999986</v>
      </c>
      <c r="DO37" s="318"/>
      <c r="DQ37" s="687" t="s">
        <v>193</v>
      </c>
      <c r="DR37" s="688"/>
      <c r="DS37" s="106" t="s">
        <v>356</v>
      </c>
      <c r="DT37" s="382">
        <f>SUM(DT31:DT36)</f>
        <v>102741.2</v>
      </c>
      <c r="DU37" s="345">
        <f>ROUND(DT37/E37,0)</f>
        <v>17124</v>
      </c>
      <c r="DV37" s="382">
        <f t="shared" ref="DV37:EI37" si="57">SUM(DV31:DV36)</f>
        <v>99549.9</v>
      </c>
      <c r="DW37" s="382">
        <f t="shared" si="57"/>
        <v>92935.1</v>
      </c>
      <c r="DX37" s="382">
        <f t="shared" si="57"/>
        <v>3191.3</v>
      </c>
      <c r="DY37" s="382">
        <f t="shared" si="57"/>
        <v>0</v>
      </c>
      <c r="DZ37" s="382">
        <f t="shared" si="57"/>
        <v>0</v>
      </c>
      <c r="EA37" s="457">
        <f t="shared" si="38"/>
        <v>96.9</v>
      </c>
      <c r="EB37" s="382">
        <f>SUM(EB31:EB36)</f>
        <v>93038.099999999991</v>
      </c>
      <c r="EC37" s="382">
        <f t="shared" si="57"/>
        <v>84562.599999999991</v>
      </c>
      <c r="ED37" s="382">
        <f t="shared" si="57"/>
        <v>8.6999999999999993</v>
      </c>
      <c r="EE37" s="382">
        <f t="shared" si="57"/>
        <v>373.3</v>
      </c>
      <c r="EF37" s="382">
        <f t="shared" si="57"/>
        <v>0</v>
      </c>
      <c r="EG37" s="382">
        <f t="shared" si="57"/>
        <v>47.3</v>
      </c>
      <c r="EH37" s="382">
        <f t="shared" si="57"/>
        <v>1.8</v>
      </c>
      <c r="EI37" s="382">
        <f t="shared" si="57"/>
        <v>59.3</v>
      </c>
      <c r="EJ37" s="382">
        <f>SUM(EJ31:EJ36)</f>
        <v>84.9</v>
      </c>
    </row>
    <row r="38" spans="1:140" s="20" customFormat="1" ht="17.25" customHeight="1" x14ac:dyDescent="0.2">
      <c r="A38" s="687" t="s">
        <v>1</v>
      </c>
      <c r="B38" s="688"/>
      <c r="C38" s="106" t="s">
        <v>357</v>
      </c>
      <c r="D38" s="59">
        <f>D30+D37</f>
        <v>30</v>
      </c>
      <c r="E38" s="59">
        <f t="shared" ref="E38:Y38" si="58">E30+E37</f>
        <v>30</v>
      </c>
      <c r="F38" s="280">
        <f t="shared" si="2"/>
        <v>0</v>
      </c>
      <c r="G38" s="59">
        <f t="shared" si="58"/>
        <v>59</v>
      </c>
      <c r="H38" s="59">
        <f t="shared" si="58"/>
        <v>58</v>
      </c>
      <c r="I38" s="280">
        <f t="shared" si="3"/>
        <v>-1</v>
      </c>
      <c r="J38" s="59">
        <f t="shared" si="58"/>
        <v>13</v>
      </c>
      <c r="K38" s="59">
        <f t="shared" si="58"/>
        <v>12</v>
      </c>
      <c r="L38" s="280">
        <f t="shared" si="4"/>
        <v>-1</v>
      </c>
      <c r="M38" s="59">
        <f t="shared" si="58"/>
        <v>1</v>
      </c>
      <c r="N38" s="59">
        <f t="shared" si="58"/>
        <v>1</v>
      </c>
      <c r="O38" s="280">
        <f t="shared" si="5"/>
        <v>0</v>
      </c>
      <c r="P38" s="457">
        <f t="shared" si="36"/>
        <v>23.7</v>
      </c>
      <c r="Q38" s="457">
        <f t="shared" si="36"/>
        <v>22.4</v>
      </c>
      <c r="R38" s="59">
        <f t="shared" si="58"/>
        <v>518</v>
      </c>
      <c r="S38" s="59">
        <f t="shared" si="58"/>
        <v>518</v>
      </c>
      <c r="T38" s="280">
        <f t="shared" si="6"/>
        <v>0</v>
      </c>
      <c r="U38" s="382">
        <f t="shared" si="58"/>
        <v>30531.600000000002</v>
      </c>
      <c r="V38" s="382">
        <f t="shared" si="58"/>
        <v>30424.399999999998</v>
      </c>
      <c r="W38" s="457">
        <f t="shared" si="7"/>
        <v>-107.20000000000437</v>
      </c>
      <c r="X38" s="382">
        <f t="shared" si="58"/>
        <v>14254.1</v>
      </c>
      <c r="Y38" s="382">
        <f t="shared" si="58"/>
        <v>14309.2</v>
      </c>
      <c r="Z38" s="457">
        <f t="shared" si="8"/>
        <v>55.100000000000364</v>
      </c>
      <c r="AA38" s="21"/>
      <c r="AB38" s="687" t="s">
        <v>1</v>
      </c>
      <c r="AC38" s="688"/>
      <c r="AD38" s="272" t="s">
        <v>357</v>
      </c>
      <c r="AE38" s="59">
        <f>SUM(AE10:AE29)+SUM(AE31:AE36)</f>
        <v>184569</v>
      </c>
      <c r="AF38" s="59">
        <f>SUM(AF10:AF29)+SUM(AF31:AF36)</f>
        <v>183754</v>
      </c>
      <c r="AG38" s="538">
        <f t="shared" si="0"/>
        <v>7.2</v>
      </c>
      <c r="AH38" s="538">
        <f t="shared" si="0"/>
        <v>7</v>
      </c>
      <c r="AI38" s="538">
        <f t="shared" si="9"/>
        <v>-0.20000000000000018</v>
      </c>
      <c r="AJ38" s="59">
        <f t="shared" ref="AJ38:AX38" si="59">AJ30+AJ37</f>
        <v>13243</v>
      </c>
      <c r="AK38" s="59">
        <f t="shared" si="59"/>
        <v>12843</v>
      </c>
      <c r="AL38" s="280">
        <f t="shared" si="10"/>
        <v>-400</v>
      </c>
      <c r="AM38" s="59">
        <f t="shared" si="59"/>
        <v>4718</v>
      </c>
      <c r="AN38" s="59">
        <f t="shared" si="59"/>
        <v>1341</v>
      </c>
      <c r="AO38" s="59">
        <f t="shared" si="59"/>
        <v>3377</v>
      </c>
      <c r="AP38" s="59">
        <f t="shared" si="59"/>
        <v>4097</v>
      </c>
      <c r="AQ38" s="59">
        <f t="shared" si="59"/>
        <v>1270</v>
      </c>
      <c r="AR38" s="59">
        <f t="shared" si="59"/>
        <v>2827</v>
      </c>
      <c r="AS38" s="280">
        <f t="shared" si="13"/>
        <v>-621</v>
      </c>
      <c r="AT38" s="59">
        <f t="shared" si="59"/>
        <v>3217</v>
      </c>
      <c r="AU38" s="59">
        <f t="shared" si="59"/>
        <v>508</v>
      </c>
      <c r="AV38" s="59">
        <f t="shared" si="59"/>
        <v>2709</v>
      </c>
      <c r="AW38" s="59">
        <f t="shared" si="59"/>
        <v>2707</v>
      </c>
      <c r="AX38" s="59">
        <f t="shared" si="59"/>
        <v>579</v>
      </c>
      <c r="AY38" s="59">
        <f>AY30+AY37</f>
        <v>2128</v>
      </c>
      <c r="AZ38" s="280">
        <f t="shared" si="16"/>
        <v>-510</v>
      </c>
      <c r="BA38" s="60"/>
      <c r="BB38" s="687" t="s">
        <v>545</v>
      </c>
      <c r="BC38" s="688"/>
      <c r="BD38" s="272" t="s">
        <v>357</v>
      </c>
      <c r="BE38" s="59">
        <f>BE30+BE37</f>
        <v>1069</v>
      </c>
      <c r="BF38" s="59">
        <f t="shared" ref="BF38:CP38" si="60">BF30+BF37</f>
        <v>182</v>
      </c>
      <c r="BG38" s="59">
        <f>BG30+BG37</f>
        <v>62</v>
      </c>
      <c r="BH38" s="59">
        <f t="shared" si="60"/>
        <v>120</v>
      </c>
      <c r="BI38" s="59">
        <f t="shared" si="60"/>
        <v>1117</v>
      </c>
      <c r="BJ38" s="59">
        <f t="shared" si="60"/>
        <v>151</v>
      </c>
      <c r="BK38" s="59">
        <f t="shared" si="60"/>
        <v>55</v>
      </c>
      <c r="BL38" s="59">
        <f t="shared" si="60"/>
        <v>96</v>
      </c>
      <c r="BM38" s="59">
        <f t="shared" si="60"/>
        <v>233</v>
      </c>
      <c r="BN38" s="59">
        <f>BN30+BN37</f>
        <v>41</v>
      </c>
      <c r="BO38" s="59">
        <f t="shared" si="60"/>
        <v>21</v>
      </c>
      <c r="BP38" s="59">
        <f t="shared" si="60"/>
        <v>20</v>
      </c>
      <c r="BQ38" s="59">
        <f t="shared" si="60"/>
        <v>163</v>
      </c>
      <c r="BR38" s="59">
        <f t="shared" si="60"/>
        <v>18</v>
      </c>
      <c r="BS38" s="59">
        <f t="shared" si="60"/>
        <v>7</v>
      </c>
      <c r="BT38" s="59">
        <f t="shared" si="60"/>
        <v>11</v>
      </c>
      <c r="BU38" s="59">
        <f t="shared" si="60"/>
        <v>680</v>
      </c>
      <c r="BV38" s="59">
        <f t="shared" si="60"/>
        <v>54</v>
      </c>
      <c r="BW38" s="59">
        <f t="shared" si="60"/>
        <v>36</v>
      </c>
      <c r="BX38" s="59">
        <f t="shared" si="60"/>
        <v>18</v>
      </c>
      <c r="BY38" s="59">
        <f t="shared" si="60"/>
        <v>3170</v>
      </c>
      <c r="BZ38" s="59">
        <f t="shared" si="60"/>
        <v>408</v>
      </c>
      <c r="CA38" s="59">
        <f t="shared" si="60"/>
        <v>234</v>
      </c>
      <c r="CB38" s="59">
        <f t="shared" si="60"/>
        <v>174</v>
      </c>
      <c r="CC38" s="59">
        <f t="shared" si="60"/>
        <v>1672</v>
      </c>
      <c r="CD38" s="59">
        <f t="shared" si="60"/>
        <v>248</v>
      </c>
      <c r="CE38" s="59">
        <f t="shared" si="60"/>
        <v>106</v>
      </c>
      <c r="CF38" s="59">
        <f t="shared" si="60"/>
        <v>142</v>
      </c>
      <c r="CG38" s="59">
        <f t="shared" si="60"/>
        <v>203</v>
      </c>
      <c r="CH38" s="59">
        <f t="shared" si="60"/>
        <v>51</v>
      </c>
      <c r="CI38" s="59">
        <f t="shared" si="60"/>
        <v>17</v>
      </c>
      <c r="CJ38" s="59">
        <f t="shared" si="60"/>
        <v>34</v>
      </c>
      <c r="CK38" s="59">
        <f t="shared" si="60"/>
        <v>4536</v>
      </c>
      <c r="CL38" s="59">
        <f t="shared" si="60"/>
        <v>1554</v>
      </c>
      <c r="CM38" s="59">
        <f t="shared" si="60"/>
        <v>41</v>
      </c>
      <c r="CN38" s="59">
        <f t="shared" si="60"/>
        <v>1513</v>
      </c>
      <c r="CO38" s="59">
        <f t="shared" si="60"/>
        <v>12843</v>
      </c>
      <c r="CP38" s="59">
        <f t="shared" si="60"/>
        <v>2707</v>
      </c>
      <c r="CQ38" s="59">
        <f>CQ30+CQ37</f>
        <v>579</v>
      </c>
      <c r="CR38" s="59">
        <f>CR30+CR37</f>
        <v>2128</v>
      </c>
      <c r="CT38" s="689" t="s">
        <v>1</v>
      </c>
      <c r="CU38" s="689"/>
      <c r="CV38" s="106" t="s">
        <v>357</v>
      </c>
      <c r="CW38" s="59">
        <f t="shared" ref="CW38:CX38" si="61">CW30+CW37</f>
        <v>1054</v>
      </c>
      <c r="CX38" s="59">
        <f t="shared" si="61"/>
        <v>1045</v>
      </c>
      <c r="CY38" s="280">
        <f t="shared" si="29"/>
        <v>-9</v>
      </c>
      <c r="CZ38" s="59">
        <f t="shared" ref="CZ38:DA38" si="62">CZ30+CZ37</f>
        <v>610</v>
      </c>
      <c r="DA38" s="59">
        <f t="shared" si="62"/>
        <v>598</v>
      </c>
      <c r="DB38" s="280">
        <f t="shared" si="30"/>
        <v>-12</v>
      </c>
      <c r="DC38" s="59">
        <f t="shared" ref="DC38:DD38" si="63">DC30+DC37</f>
        <v>534</v>
      </c>
      <c r="DD38" s="59">
        <f t="shared" si="63"/>
        <v>537</v>
      </c>
      <c r="DE38" s="280">
        <f t="shared" si="31"/>
        <v>3</v>
      </c>
      <c r="DF38" s="59">
        <f t="shared" ref="DF38:DG38" si="64">DF30+DF37</f>
        <v>341</v>
      </c>
      <c r="DG38" s="59">
        <f t="shared" si="64"/>
        <v>341</v>
      </c>
      <c r="DH38" s="280">
        <f t="shared" si="32"/>
        <v>0</v>
      </c>
      <c r="DI38" s="59">
        <f t="shared" ref="DI38:DJ38" si="65">DI30+DI37</f>
        <v>193</v>
      </c>
      <c r="DJ38" s="59">
        <f t="shared" si="65"/>
        <v>196</v>
      </c>
      <c r="DK38" s="280">
        <f t="shared" si="33"/>
        <v>3</v>
      </c>
      <c r="DL38" s="457">
        <f t="shared" si="37"/>
        <v>63.9</v>
      </c>
      <c r="DM38" s="457">
        <f t="shared" si="37"/>
        <v>63.5</v>
      </c>
      <c r="DN38" s="457">
        <f t="shared" si="34"/>
        <v>-0.39999999999999858</v>
      </c>
      <c r="DO38" s="318"/>
      <c r="DQ38" s="687" t="s">
        <v>1</v>
      </c>
      <c r="DR38" s="688"/>
      <c r="DS38" s="106" t="s">
        <v>357</v>
      </c>
      <c r="DT38" s="382">
        <f>DT30+DT37</f>
        <v>813788.39999999991</v>
      </c>
      <c r="DU38" s="345">
        <f>ROUND(DT38/E38,0)</f>
        <v>27126</v>
      </c>
      <c r="DV38" s="382">
        <f t="shared" ref="DV38:DZ38" si="66">DV30+DV37</f>
        <v>736761.6</v>
      </c>
      <c r="DW38" s="382">
        <f t="shared" si="66"/>
        <v>588176.80000000005</v>
      </c>
      <c r="DX38" s="382">
        <f t="shared" si="66"/>
        <v>76448.600000000006</v>
      </c>
      <c r="DY38" s="382">
        <f t="shared" si="66"/>
        <v>622.9</v>
      </c>
      <c r="DZ38" s="382">
        <f t="shared" si="66"/>
        <v>578.20000000000005</v>
      </c>
      <c r="EA38" s="457">
        <f t="shared" si="38"/>
        <v>90.5</v>
      </c>
      <c r="EB38" s="382">
        <f>EB30+EB37</f>
        <v>797895.70000000007</v>
      </c>
      <c r="EC38" s="382">
        <f>EC30+EC37</f>
        <v>655668.49999999988</v>
      </c>
      <c r="ED38" s="382">
        <f t="shared" ref="ED38:EI38" si="67">ED30+ED37</f>
        <v>21877.5</v>
      </c>
      <c r="EE38" s="382">
        <f t="shared" si="67"/>
        <v>12345.8</v>
      </c>
      <c r="EF38" s="382">
        <f t="shared" si="67"/>
        <v>0</v>
      </c>
      <c r="EG38" s="382">
        <f t="shared" si="67"/>
        <v>5901.7</v>
      </c>
      <c r="EH38" s="382">
        <f t="shared" si="67"/>
        <v>159.10000000000002</v>
      </c>
      <c r="EI38" s="382">
        <f t="shared" si="67"/>
        <v>3867.6</v>
      </c>
      <c r="EJ38" s="382">
        <f>EJ30+EJ37</f>
        <v>630.29999999999995</v>
      </c>
    </row>
    <row r="39" spans="1:140" s="22" customFormat="1" ht="18" customHeight="1" x14ac:dyDescent="0.2">
      <c r="E39" s="20"/>
      <c r="F39" s="96"/>
      <c r="G39" s="20"/>
      <c r="H39" s="20"/>
      <c r="I39" s="96"/>
      <c r="J39" s="20"/>
      <c r="K39" s="20"/>
      <c r="L39" s="96"/>
      <c r="M39" s="20"/>
      <c r="N39" s="20"/>
      <c r="O39" s="96"/>
      <c r="P39" s="96"/>
      <c r="Q39" s="96"/>
      <c r="R39" s="96"/>
      <c r="S39" s="96"/>
      <c r="T39" s="96"/>
      <c r="U39" s="20"/>
      <c r="AA39" s="24"/>
      <c r="AB39" s="23" t="s">
        <v>547</v>
      </c>
      <c r="AC39" s="95"/>
      <c r="AJ39" s="95"/>
      <c r="AK39" s="95"/>
      <c r="AL39" s="60"/>
      <c r="AO39" s="23" t="s">
        <v>245</v>
      </c>
      <c r="AS39" s="261"/>
      <c r="AT39" s="95"/>
      <c r="AU39" s="95"/>
      <c r="AV39" s="95"/>
      <c r="AW39" s="95"/>
      <c r="AX39" s="95"/>
      <c r="AY39" s="95"/>
      <c r="AZ39" s="60"/>
      <c r="BA39" s="60"/>
      <c r="BB39" s="687" t="s">
        <v>496</v>
      </c>
      <c r="BC39" s="688"/>
      <c r="BD39" s="272" t="s">
        <v>487</v>
      </c>
      <c r="BE39" s="280">
        <v>1102</v>
      </c>
      <c r="BF39" s="280">
        <v>149</v>
      </c>
      <c r="BG39" s="280">
        <v>55</v>
      </c>
      <c r="BH39" s="280">
        <v>94</v>
      </c>
      <c r="BI39" s="280">
        <v>1094</v>
      </c>
      <c r="BJ39" s="280">
        <v>177</v>
      </c>
      <c r="BK39" s="280">
        <v>56</v>
      </c>
      <c r="BL39" s="280">
        <v>121</v>
      </c>
      <c r="BM39" s="280">
        <v>240</v>
      </c>
      <c r="BN39" s="280">
        <v>48</v>
      </c>
      <c r="BO39" s="280">
        <v>23</v>
      </c>
      <c r="BP39" s="280">
        <v>25</v>
      </c>
      <c r="BQ39" s="280">
        <v>166</v>
      </c>
      <c r="BR39" s="280">
        <v>12</v>
      </c>
      <c r="BS39" s="280">
        <v>3</v>
      </c>
      <c r="BT39" s="280">
        <v>9</v>
      </c>
      <c r="BU39" s="280">
        <v>702</v>
      </c>
      <c r="BV39" s="280">
        <v>72</v>
      </c>
      <c r="BW39" s="280">
        <v>26</v>
      </c>
      <c r="BX39" s="280">
        <v>46</v>
      </c>
      <c r="BY39" s="280">
        <v>3276</v>
      </c>
      <c r="BZ39" s="280">
        <v>943</v>
      </c>
      <c r="CA39" s="280">
        <v>218</v>
      </c>
      <c r="CB39" s="280">
        <v>725</v>
      </c>
      <c r="CC39" s="280">
        <v>1768</v>
      </c>
      <c r="CD39" s="280">
        <v>160</v>
      </c>
      <c r="CE39" s="280">
        <v>54</v>
      </c>
      <c r="CF39" s="280">
        <v>106</v>
      </c>
      <c r="CG39" s="280">
        <v>208</v>
      </c>
      <c r="CH39" s="280">
        <v>16</v>
      </c>
      <c r="CI39" s="280">
        <v>2</v>
      </c>
      <c r="CJ39" s="280">
        <v>14</v>
      </c>
      <c r="CK39" s="280">
        <v>4687</v>
      </c>
      <c r="CL39" s="280">
        <v>1640</v>
      </c>
      <c r="CM39" s="280">
        <v>71</v>
      </c>
      <c r="CN39" s="280">
        <v>1569</v>
      </c>
      <c r="CO39" s="280">
        <v>13243</v>
      </c>
      <c r="CP39" s="280">
        <v>3217</v>
      </c>
      <c r="CQ39" s="280">
        <v>508</v>
      </c>
      <c r="CR39" s="280">
        <v>2709</v>
      </c>
      <c r="CT39" s="251"/>
      <c r="CY39" s="118"/>
      <c r="CZ39" s="20"/>
      <c r="DA39" s="20"/>
      <c r="DB39" s="96"/>
      <c r="DC39" s="20"/>
      <c r="DD39" s="20"/>
      <c r="DE39" s="96"/>
      <c r="DF39" s="20"/>
      <c r="DG39" s="20"/>
      <c r="DH39" s="96"/>
      <c r="DI39" s="96"/>
      <c r="DJ39" s="96"/>
      <c r="DK39" s="96"/>
      <c r="DO39" s="317"/>
      <c r="DQ39" s="118"/>
      <c r="DS39" s="21"/>
      <c r="DT39" s="21"/>
      <c r="DU39" s="21"/>
      <c r="DV39" s="21"/>
      <c r="DW39" s="21"/>
      <c r="DX39" s="21"/>
      <c r="DY39" s="118"/>
      <c r="DZ39" s="118"/>
      <c r="EA39" s="118"/>
      <c r="EB39" s="15"/>
      <c r="EC39" s="118"/>
      <c r="ED39" s="118"/>
      <c r="EE39" s="118"/>
      <c r="EF39" s="118"/>
      <c r="EG39" s="118"/>
      <c r="EH39" s="118"/>
      <c r="EI39" s="118"/>
    </row>
    <row r="40" spans="1:140" s="22" customFormat="1" ht="18" customHeight="1" x14ac:dyDescent="0.2">
      <c r="F40" s="60"/>
      <c r="I40" s="60"/>
      <c r="L40" s="60"/>
      <c r="O40" s="60"/>
      <c r="P40" s="60"/>
      <c r="Q40" s="60"/>
      <c r="R40" s="60"/>
      <c r="S40" s="60"/>
      <c r="T40" s="60"/>
      <c r="AA40" s="24"/>
      <c r="AE40" s="20"/>
      <c r="AF40" s="84"/>
      <c r="AZ40" s="60"/>
      <c r="BA40" s="60"/>
      <c r="BB40" s="686" t="s">
        <v>546</v>
      </c>
      <c r="BC40" s="686"/>
      <c r="BD40" s="113" t="s">
        <v>488</v>
      </c>
      <c r="BE40" s="280">
        <f>BE38-BE39</f>
        <v>-33</v>
      </c>
      <c r="BF40" s="280">
        <f t="shared" ref="BF40:CR40" si="68">BF38-BF39</f>
        <v>33</v>
      </c>
      <c r="BG40" s="280">
        <f t="shared" si="68"/>
        <v>7</v>
      </c>
      <c r="BH40" s="280">
        <f t="shared" si="68"/>
        <v>26</v>
      </c>
      <c r="BI40" s="280">
        <f t="shared" si="68"/>
        <v>23</v>
      </c>
      <c r="BJ40" s="280">
        <f t="shared" si="68"/>
        <v>-26</v>
      </c>
      <c r="BK40" s="280">
        <f t="shared" si="68"/>
        <v>-1</v>
      </c>
      <c r="BL40" s="280">
        <f t="shared" si="68"/>
        <v>-25</v>
      </c>
      <c r="BM40" s="280">
        <f t="shared" si="68"/>
        <v>-7</v>
      </c>
      <c r="BN40" s="280">
        <f t="shared" si="68"/>
        <v>-7</v>
      </c>
      <c r="BO40" s="280">
        <f t="shared" si="68"/>
        <v>-2</v>
      </c>
      <c r="BP40" s="280">
        <f t="shared" si="68"/>
        <v>-5</v>
      </c>
      <c r="BQ40" s="280">
        <f t="shared" si="68"/>
        <v>-3</v>
      </c>
      <c r="BR40" s="280">
        <f t="shared" si="68"/>
        <v>6</v>
      </c>
      <c r="BS40" s="280">
        <f t="shared" si="68"/>
        <v>4</v>
      </c>
      <c r="BT40" s="280">
        <f t="shared" si="68"/>
        <v>2</v>
      </c>
      <c r="BU40" s="280">
        <f t="shared" si="68"/>
        <v>-22</v>
      </c>
      <c r="BV40" s="280">
        <f t="shared" si="68"/>
        <v>-18</v>
      </c>
      <c r="BW40" s="280">
        <f t="shared" si="68"/>
        <v>10</v>
      </c>
      <c r="BX40" s="280">
        <f t="shared" si="68"/>
        <v>-28</v>
      </c>
      <c r="BY40" s="280">
        <f t="shared" si="68"/>
        <v>-106</v>
      </c>
      <c r="BZ40" s="280">
        <f t="shared" si="68"/>
        <v>-535</v>
      </c>
      <c r="CA40" s="280">
        <f t="shared" si="68"/>
        <v>16</v>
      </c>
      <c r="CB40" s="280">
        <f t="shared" si="68"/>
        <v>-551</v>
      </c>
      <c r="CC40" s="280">
        <f t="shared" si="68"/>
        <v>-96</v>
      </c>
      <c r="CD40" s="280">
        <f t="shared" si="68"/>
        <v>88</v>
      </c>
      <c r="CE40" s="280">
        <f t="shared" si="68"/>
        <v>52</v>
      </c>
      <c r="CF40" s="280">
        <f t="shared" si="68"/>
        <v>36</v>
      </c>
      <c r="CG40" s="280">
        <f t="shared" si="68"/>
        <v>-5</v>
      </c>
      <c r="CH40" s="280">
        <f t="shared" si="68"/>
        <v>35</v>
      </c>
      <c r="CI40" s="280">
        <f t="shared" si="68"/>
        <v>15</v>
      </c>
      <c r="CJ40" s="280">
        <f t="shared" si="68"/>
        <v>20</v>
      </c>
      <c r="CK40" s="280">
        <f t="shared" si="68"/>
        <v>-151</v>
      </c>
      <c r="CL40" s="280">
        <f t="shared" si="68"/>
        <v>-86</v>
      </c>
      <c r="CM40" s="280">
        <f t="shared" si="68"/>
        <v>-30</v>
      </c>
      <c r="CN40" s="280">
        <f t="shared" si="68"/>
        <v>-56</v>
      </c>
      <c r="CO40" s="280">
        <f t="shared" si="68"/>
        <v>-400</v>
      </c>
      <c r="CP40" s="280">
        <f t="shared" si="68"/>
        <v>-510</v>
      </c>
      <c r="CQ40" s="280">
        <f t="shared" si="68"/>
        <v>71</v>
      </c>
      <c r="CR40" s="280">
        <f t="shared" si="68"/>
        <v>-581</v>
      </c>
      <c r="CW40" s="118"/>
      <c r="CX40" s="118"/>
      <c r="CY40" s="118"/>
      <c r="CZ40" s="20"/>
      <c r="DA40" s="20"/>
      <c r="DB40" s="96"/>
      <c r="DC40" s="20"/>
      <c r="DD40" s="20"/>
      <c r="DE40" s="96"/>
      <c r="DF40" s="20"/>
      <c r="DG40" s="20"/>
      <c r="DH40" s="96"/>
      <c r="DI40" s="96"/>
      <c r="DJ40" s="96"/>
      <c r="DK40" s="96"/>
      <c r="DO40" s="317"/>
      <c r="DP40" s="281"/>
      <c r="DQ40" s="281"/>
      <c r="DR40" s="118"/>
      <c r="DS40" s="20"/>
      <c r="DT40" s="20"/>
      <c r="DU40" s="20"/>
      <c r="DV40" s="20"/>
      <c r="DW40" s="20"/>
      <c r="DX40" s="20"/>
      <c r="DY40" s="118"/>
      <c r="DZ40" s="118"/>
      <c r="EA40" s="118"/>
      <c r="EB40" s="15"/>
      <c r="EC40" s="118"/>
      <c r="ED40" s="118"/>
      <c r="EE40" s="118"/>
      <c r="EF40" s="118"/>
    </row>
    <row r="41" spans="1:140" ht="15.75" x14ac:dyDescent="0.25">
      <c r="AE41" s="129"/>
      <c r="AF41" s="128"/>
      <c r="AQ41" s="23"/>
      <c r="BB41" s="23" t="s">
        <v>244</v>
      </c>
      <c r="BG41" s="20"/>
      <c r="BH41" s="20"/>
      <c r="BK41" s="20"/>
      <c r="BL41" s="20"/>
      <c r="BN41" s="23" t="s">
        <v>245</v>
      </c>
      <c r="BO41" s="20"/>
      <c r="BP41" s="20"/>
      <c r="BR41" s="20"/>
      <c r="CK41" s="96"/>
      <c r="CL41" s="96"/>
      <c r="CM41" s="60"/>
      <c r="CN41" s="60"/>
      <c r="CS41" s="22"/>
      <c r="CT41" s="24"/>
      <c r="DR41" s="118"/>
      <c r="DS41" s="20"/>
      <c r="DT41" s="20"/>
      <c r="DU41" s="20"/>
      <c r="DV41" s="20"/>
      <c r="DW41" s="20"/>
      <c r="DX41" s="20"/>
    </row>
    <row r="42" spans="1:140" x14ac:dyDescent="0.2">
      <c r="CT42" s="39"/>
      <c r="CU42" s="39"/>
      <c r="CV42" s="39"/>
      <c r="DR42" s="118"/>
      <c r="DS42" s="20"/>
      <c r="DT42" s="20"/>
      <c r="DU42" s="20"/>
      <c r="DV42" s="20"/>
      <c r="DW42" s="20"/>
      <c r="DX42" s="20"/>
      <c r="EH42" s="24"/>
      <c r="EI42" s="24"/>
    </row>
    <row r="43" spans="1:140" x14ac:dyDescent="0.2">
      <c r="DR43" s="24"/>
      <c r="DS43" s="32"/>
      <c r="DT43" s="84"/>
      <c r="DU43" s="84"/>
      <c r="EH43" s="24"/>
      <c r="EI43" s="24"/>
    </row>
    <row r="44" spans="1:140" x14ac:dyDescent="0.2">
      <c r="DR44" s="24"/>
      <c r="DS44" s="32"/>
      <c r="DT44" s="84"/>
      <c r="DU44" s="84"/>
      <c r="EH44" s="24"/>
      <c r="EI44" s="24"/>
    </row>
    <row r="45" spans="1:140" x14ac:dyDescent="0.2">
      <c r="DR45" s="24"/>
      <c r="DS45" s="32"/>
      <c r="DT45" s="84"/>
      <c r="DU45" s="84"/>
      <c r="EH45" s="24"/>
      <c r="EI45" s="24"/>
    </row>
    <row r="46" spans="1:140" x14ac:dyDescent="0.2">
      <c r="DR46" s="24"/>
      <c r="DS46" s="32"/>
      <c r="DT46" s="84"/>
      <c r="DU46" s="84"/>
      <c r="EH46" s="24"/>
      <c r="EI46" s="24"/>
    </row>
    <row r="47" spans="1:140" x14ac:dyDescent="0.2">
      <c r="DR47" s="24"/>
      <c r="DS47" s="32"/>
      <c r="DT47" s="84"/>
      <c r="DU47" s="84"/>
      <c r="EH47" s="24"/>
      <c r="EI47" s="24"/>
    </row>
  </sheetData>
  <sheetProtection formatCells="0" formatColumns="0" formatRows="0" insertColumns="0" insertRows="0" deleteColumns="0" deleteRows="0"/>
  <mergeCells count="167">
    <mergeCell ref="A3:A8"/>
    <mergeCell ref="B3:B8"/>
    <mergeCell ref="C3:C8"/>
    <mergeCell ref="D3:F7"/>
    <mergeCell ref="G3:I7"/>
    <mergeCell ref="J3:Q4"/>
    <mergeCell ref="R3:T7"/>
    <mergeCell ref="U3:Z4"/>
    <mergeCell ref="AB3:AB8"/>
    <mergeCell ref="AC3:AC8"/>
    <mergeCell ref="AD3:AD8"/>
    <mergeCell ref="AE3:AF7"/>
    <mergeCell ref="AG3:AI7"/>
    <mergeCell ref="AJ3:AL7"/>
    <mergeCell ref="AM3:AZ3"/>
    <mergeCell ref="AM7:AM8"/>
    <mergeCell ref="AN7:AO7"/>
    <mergeCell ref="AP7:AP8"/>
    <mergeCell ref="AQ7:AR7"/>
    <mergeCell ref="BQ3:BT4"/>
    <mergeCell ref="BU3:BX4"/>
    <mergeCell ref="BY3:CB4"/>
    <mergeCell ref="CC3:CF4"/>
    <mergeCell ref="CG3:CJ4"/>
    <mergeCell ref="CK3:CN4"/>
    <mergeCell ref="BB3:BB8"/>
    <mergeCell ref="BC3:BC8"/>
    <mergeCell ref="BD3:BD8"/>
    <mergeCell ref="BE3:BH4"/>
    <mergeCell ref="BI3:BL4"/>
    <mergeCell ref="BM3:BP4"/>
    <mergeCell ref="BI5:BI8"/>
    <mergeCell ref="BJ5:BJ8"/>
    <mergeCell ref="BK5:BL5"/>
    <mergeCell ref="BM5:BM8"/>
    <mergeCell ref="DV3:EA3"/>
    <mergeCell ref="EB3:EB8"/>
    <mergeCell ref="EC3:EJ3"/>
    <mergeCell ref="AM4:AS5"/>
    <mergeCell ref="AT4:AZ5"/>
    <mergeCell ref="CZ4:DB6"/>
    <mergeCell ref="DC4:DE6"/>
    <mergeCell ref="DF4:DK4"/>
    <mergeCell ref="CW3:CY5"/>
    <mergeCell ref="CZ3:DN3"/>
    <mergeCell ref="DO3:DO8"/>
    <mergeCell ref="DQ3:DQ8"/>
    <mergeCell ref="DR3:DR8"/>
    <mergeCell ref="DS3:DS8"/>
    <mergeCell ref="DL4:DN6"/>
    <mergeCell ref="CY6:CY8"/>
    <mergeCell ref="DB7:DB8"/>
    <mergeCell ref="DC7:DC8"/>
    <mergeCell ref="CO3:CO8"/>
    <mergeCell ref="CP3:CP8"/>
    <mergeCell ref="CQ3:CR5"/>
    <mergeCell ref="CT3:CT8"/>
    <mergeCell ref="CU3:CU8"/>
    <mergeCell ref="CV3:CV8"/>
    <mergeCell ref="EI4:EI8"/>
    <mergeCell ref="EJ4:EJ8"/>
    <mergeCell ref="J5:L7"/>
    <mergeCell ref="M5:O7"/>
    <mergeCell ref="P5:Q7"/>
    <mergeCell ref="U5:W7"/>
    <mergeCell ref="X5:Z7"/>
    <mergeCell ref="BE5:BE8"/>
    <mergeCell ref="BF5:BF8"/>
    <mergeCell ref="BG5:BH5"/>
    <mergeCell ref="EC4:EC8"/>
    <mergeCell ref="ED4:ED8"/>
    <mergeCell ref="EE4:EE8"/>
    <mergeCell ref="EF4:EF8"/>
    <mergeCell ref="EG4:EG8"/>
    <mergeCell ref="EH4:EH8"/>
    <mergeCell ref="DV4:DV8"/>
    <mergeCell ref="DW4:DW8"/>
    <mergeCell ref="DX4:DX8"/>
    <mergeCell ref="DY4:DY8"/>
    <mergeCell ref="DZ4:DZ8"/>
    <mergeCell ref="EA4:EA8"/>
    <mergeCell ref="DT3:DT8"/>
    <mergeCell ref="DU3:DU8"/>
    <mergeCell ref="DF5:DH6"/>
    <mergeCell ref="DI5:DK6"/>
    <mergeCell ref="AM6:AO6"/>
    <mergeCell ref="AP6:AR6"/>
    <mergeCell ref="AS6:AS8"/>
    <mergeCell ref="AT6:AV6"/>
    <mergeCell ref="AW6:AY6"/>
    <mergeCell ref="AZ6:AZ8"/>
    <mergeCell ref="CD5:CD8"/>
    <mergeCell ref="CE5:CF5"/>
    <mergeCell ref="CG5:CG8"/>
    <mergeCell ref="CH5:CH8"/>
    <mergeCell ref="CI5:CJ5"/>
    <mergeCell ref="CK5:CK8"/>
    <mergeCell ref="CE6:CE8"/>
    <mergeCell ref="CF6:CF8"/>
    <mergeCell ref="CI6:CI8"/>
    <mergeCell ref="CJ6:CJ8"/>
    <mergeCell ref="BV5:BV8"/>
    <mergeCell ref="BW5:BX5"/>
    <mergeCell ref="BY5:BY8"/>
    <mergeCell ref="BZ5:BZ8"/>
    <mergeCell ref="CA5:CB5"/>
    <mergeCell ref="CC5:CC8"/>
    <mergeCell ref="CR6:CR8"/>
    <mergeCell ref="CW6:CW8"/>
    <mergeCell ref="CX6:CX8"/>
    <mergeCell ref="BG6:BG8"/>
    <mergeCell ref="BH6:BH8"/>
    <mergeCell ref="BK6:BK8"/>
    <mergeCell ref="BL6:BL8"/>
    <mergeCell ref="BO6:BO8"/>
    <mergeCell ref="BP6:BP8"/>
    <mergeCell ref="CL5:CL8"/>
    <mergeCell ref="CM5:CN5"/>
    <mergeCell ref="BW6:BW8"/>
    <mergeCell ref="BX6:BX8"/>
    <mergeCell ref="CA6:CA8"/>
    <mergeCell ref="CB6:CB8"/>
    <mergeCell ref="BN5:BN8"/>
    <mergeCell ref="BO5:BP5"/>
    <mergeCell ref="BQ5:BQ8"/>
    <mergeCell ref="BR5:BR8"/>
    <mergeCell ref="BS5:BT5"/>
    <mergeCell ref="BU5:BU8"/>
    <mergeCell ref="BS6:BS8"/>
    <mergeCell ref="BT6:BT8"/>
    <mergeCell ref="DJ7:DJ8"/>
    <mergeCell ref="DK7:DK8"/>
    <mergeCell ref="DL7:DL8"/>
    <mergeCell ref="DM7:DM8"/>
    <mergeCell ref="DN7:DN8"/>
    <mergeCell ref="A30:B30"/>
    <mergeCell ref="AB30:AC30"/>
    <mergeCell ref="BB30:BC30"/>
    <mergeCell ref="CT30:CU30"/>
    <mergeCell ref="DD7:DD8"/>
    <mergeCell ref="DE7:DE8"/>
    <mergeCell ref="DF7:DF8"/>
    <mergeCell ref="DG7:DG8"/>
    <mergeCell ref="DH7:DH8"/>
    <mergeCell ref="DI7:DI8"/>
    <mergeCell ref="AT7:AT8"/>
    <mergeCell ref="AU7:AV7"/>
    <mergeCell ref="AW7:AW8"/>
    <mergeCell ref="AX7:AY7"/>
    <mergeCell ref="CZ7:CZ8"/>
    <mergeCell ref="DA7:DA8"/>
    <mergeCell ref="CM6:CM8"/>
    <mergeCell ref="CN6:CN8"/>
    <mergeCell ref="CQ6:CQ8"/>
    <mergeCell ref="BB40:BC40"/>
    <mergeCell ref="A38:B38"/>
    <mergeCell ref="AB38:AC38"/>
    <mergeCell ref="BB38:BC38"/>
    <mergeCell ref="CT38:CU38"/>
    <mergeCell ref="DQ38:DR38"/>
    <mergeCell ref="BB39:BC39"/>
    <mergeCell ref="DQ30:DR30"/>
    <mergeCell ref="A37:B37"/>
    <mergeCell ref="AB37:AC37"/>
    <mergeCell ref="BB37:BC37"/>
    <mergeCell ref="CT37:CU37"/>
    <mergeCell ref="DQ37:DR37"/>
  </mergeCells>
  <pageMargins left="0.2" right="0.15748031496062992" top="0.51181102362204722" bottom="0.51181102362204722" header="0.51181102362204722" footer="0.51181102362204722"/>
  <pageSetup paperSize="9" scale="85" orientation="landscape" r:id="rId1"/>
  <headerFooter alignWithMargins="0"/>
  <colBreaks count="4" manualBreakCount="4">
    <brk id="27" max="1048575" man="1"/>
    <brk id="53" max="41" man="1"/>
    <brk id="84" max="41" man="1"/>
    <brk id="9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Z29"/>
  <sheetViews>
    <sheetView zoomScale="90" zoomScaleNormal="90" zoomScaleSheetLayoutView="100" workbookViewId="0">
      <selection activeCell="Y20" sqref="Y20"/>
    </sheetView>
  </sheetViews>
  <sheetFormatPr defaultRowHeight="12.75" x14ac:dyDescent="0.2"/>
  <cols>
    <col min="1" max="1" width="3.42578125" style="13" customWidth="1"/>
    <col min="2" max="2" width="20.5703125" style="118" customWidth="1"/>
    <col min="3" max="3" width="4.140625" style="118" customWidth="1"/>
    <col min="4" max="4" width="5.85546875" style="118" customWidth="1"/>
    <col min="5" max="5" width="5.7109375" style="8" customWidth="1"/>
    <col min="6" max="6" width="6" style="118" customWidth="1"/>
    <col min="7" max="7" width="4.7109375" style="118" customWidth="1"/>
    <col min="8" max="8" width="4.7109375" style="8" customWidth="1"/>
    <col min="9" max="9" width="4.5703125" style="118" customWidth="1"/>
    <col min="10" max="10" width="5.7109375" style="118" customWidth="1"/>
    <col min="11" max="11" width="5.7109375" style="8" customWidth="1"/>
    <col min="12" max="12" width="4.5703125" style="118" customWidth="1"/>
    <col min="13" max="13" width="4.7109375" style="118" customWidth="1"/>
    <col min="14" max="14" width="4.7109375" style="8" customWidth="1"/>
    <col min="15" max="15" width="4.42578125" style="118" customWidth="1"/>
    <col min="16" max="16" width="4.7109375" style="118" customWidth="1"/>
    <col min="17" max="17" width="4.7109375" style="8" customWidth="1"/>
    <col min="18" max="18" width="4.5703125" style="118" customWidth="1"/>
    <col min="19" max="19" width="4.7109375" style="118" customWidth="1"/>
    <col min="20" max="20" width="4.7109375" style="8" customWidth="1"/>
    <col min="21" max="21" width="4.5703125" style="118" customWidth="1"/>
    <col min="22" max="22" width="4.7109375" style="118" customWidth="1"/>
    <col min="23" max="23" width="4.7109375" style="8" customWidth="1"/>
    <col min="24" max="24" width="4.5703125" style="118" customWidth="1"/>
    <col min="25" max="26" width="5.140625" style="8" customWidth="1"/>
    <col min="27" max="16384" width="9.140625" style="8"/>
  </cols>
  <sheetData>
    <row r="1" spans="1:26" x14ac:dyDescent="0.2">
      <c r="A1" s="7" t="s">
        <v>550</v>
      </c>
    </row>
    <row r="3" spans="1:26" x14ac:dyDescent="0.2">
      <c r="A3" s="699" t="s">
        <v>18</v>
      </c>
      <c r="B3" s="698" t="s">
        <v>104</v>
      </c>
      <c r="C3" s="698" t="s">
        <v>20</v>
      </c>
      <c r="D3" s="699" t="s">
        <v>80</v>
      </c>
      <c r="E3" s="699"/>
      <c r="F3" s="699"/>
      <c r="G3" s="699" t="s">
        <v>81</v>
      </c>
      <c r="H3" s="699"/>
      <c r="I3" s="699"/>
      <c r="J3" s="698" t="s">
        <v>82</v>
      </c>
      <c r="K3" s="698"/>
      <c r="L3" s="698"/>
      <c r="M3" s="700" t="s">
        <v>483</v>
      </c>
      <c r="N3" s="700"/>
      <c r="O3" s="700"/>
      <c r="P3" s="700"/>
      <c r="Q3" s="700"/>
      <c r="R3" s="700"/>
      <c r="S3" s="699" t="s">
        <v>83</v>
      </c>
      <c r="T3" s="699"/>
      <c r="U3" s="699"/>
      <c r="V3" s="699" t="s">
        <v>165</v>
      </c>
      <c r="W3" s="699"/>
      <c r="X3" s="699"/>
    </row>
    <row r="4" spans="1:26" s="71" customFormat="1" ht="41.25" customHeight="1" x14ac:dyDescent="0.2">
      <c r="A4" s="699"/>
      <c r="B4" s="698"/>
      <c r="C4" s="698"/>
      <c r="D4" s="699"/>
      <c r="E4" s="699"/>
      <c r="F4" s="699"/>
      <c r="G4" s="699"/>
      <c r="H4" s="699"/>
      <c r="I4" s="699"/>
      <c r="J4" s="698"/>
      <c r="K4" s="698"/>
      <c r="L4" s="698"/>
      <c r="M4" s="699" t="s">
        <v>484</v>
      </c>
      <c r="N4" s="699"/>
      <c r="O4" s="699"/>
      <c r="P4" s="699" t="s">
        <v>463</v>
      </c>
      <c r="Q4" s="699"/>
      <c r="R4" s="699"/>
      <c r="S4" s="699"/>
      <c r="T4" s="699"/>
      <c r="U4" s="699"/>
      <c r="V4" s="699"/>
      <c r="W4" s="699"/>
      <c r="X4" s="699"/>
    </row>
    <row r="5" spans="1:26" s="71" customFormat="1" ht="17.25" customHeight="1" x14ac:dyDescent="0.2">
      <c r="A5" s="699"/>
      <c r="B5" s="698"/>
      <c r="C5" s="698"/>
      <c r="D5" s="441">
        <v>2023</v>
      </c>
      <c r="E5" s="442">
        <v>2024</v>
      </c>
      <c r="F5" s="441" t="s">
        <v>48</v>
      </c>
      <c r="G5" s="441">
        <v>2023</v>
      </c>
      <c r="H5" s="442">
        <v>2024</v>
      </c>
      <c r="I5" s="441" t="s">
        <v>48</v>
      </c>
      <c r="J5" s="441">
        <v>2023</v>
      </c>
      <c r="K5" s="442">
        <v>2024</v>
      </c>
      <c r="L5" s="441" t="s">
        <v>48</v>
      </c>
      <c r="M5" s="441">
        <v>2023</v>
      </c>
      <c r="N5" s="442">
        <v>2024</v>
      </c>
      <c r="O5" s="441" t="s">
        <v>48</v>
      </c>
      <c r="P5" s="441">
        <v>2023</v>
      </c>
      <c r="Q5" s="442">
        <v>2024</v>
      </c>
      <c r="R5" s="441" t="s">
        <v>48</v>
      </c>
      <c r="S5" s="441">
        <v>2023</v>
      </c>
      <c r="T5" s="442">
        <v>2024</v>
      </c>
      <c r="U5" s="441" t="s">
        <v>48</v>
      </c>
      <c r="V5" s="441">
        <v>2023</v>
      </c>
      <c r="W5" s="442">
        <v>2024</v>
      </c>
      <c r="X5" s="441" t="s">
        <v>48</v>
      </c>
    </row>
    <row r="6" spans="1:26" s="75" customFormat="1" ht="12" thickBot="1" x14ac:dyDescent="0.25">
      <c r="A6" s="195"/>
      <c r="B6" s="319"/>
      <c r="C6" s="319">
        <v>1</v>
      </c>
      <c r="D6" s="319">
        <v>2</v>
      </c>
      <c r="E6" s="196">
        <v>3</v>
      </c>
      <c r="F6" s="319">
        <v>4</v>
      </c>
      <c r="G6" s="319">
        <v>5</v>
      </c>
      <c r="H6" s="196">
        <v>6</v>
      </c>
      <c r="I6" s="319">
        <v>7</v>
      </c>
      <c r="J6" s="319">
        <v>8</v>
      </c>
      <c r="K6" s="196">
        <v>9</v>
      </c>
      <c r="L6" s="319">
        <v>10</v>
      </c>
      <c r="M6" s="319">
        <v>11</v>
      </c>
      <c r="N6" s="196">
        <v>12</v>
      </c>
      <c r="O6" s="319">
        <v>13</v>
      </c>
      <c r="P6" s="319">
        <v>14</v>
      </c>
      <c r="Q6" s="196">
        <v>15</v>
      </c>
      <c r="R6" s="319">
        <v>16</v>
      </c>
      <c r="S6" s="319">
        <v>17</v>
      </c>
      <c r="T6" s="196">
        <v>18</v>
      </c>
      <c r="U6" s="319">
        <v>19</v>
      </c>
      <c r="V6" s="319">
        <v>20</v>
      </c>
      <c r="W6" s="196">
        <v>21</v>
      </c>
      <c r="X6" s="319">
        <v>22</v>
      </c>
    </row>
    <row r="7" spans="1:26" s="182" customFormat="1" ht="12.75" customHeight="1" x14ac:dyDescent="0.2">
      <c r="A7" s="704">
        <v>1</v>
      </c>
      <c r="B7" s="714" t="s">
        <v>172</v>
      </c>
      <c r="C7" s="716" t="s">
        <v>21</v>
      </c>
      <c r="D7" s="711" t="s">
        <v>78</v>
      </c>
      <c r="E7" s="712"/>
      <c r="F7" s="712"/>
      <c r="G7" s="712"/>
      <c r="H7" s="712"/>
      <c r="I7" s="712"/>
      <c r="J7" s="712"/>
      <c r="K7" s="712"/>
      <c r="L7" s="712"/>
      <c r="M7" s="712"/>
      <c r="N7" s="712"/>
      <c r="O7" s="712"/>
      <c r="P7" s="712"/>
      <c r="Q7" s="712"/>
      <c r="R7" s="712"/>
      <c r="S7" s="712"/>
      <c r="T7" s="712"/>
      <c r="U7" s="712"/>
      <c r="V7" s="712"/>
      <c r="W7" s="712"/>
      <c r="X7" s="713"/>
    </row>
    <row r="8" spans="1:26" s="182" customFormat="1" ht="20.25" customHeight="1" x14ac:dyDescent="0.2">
      <c r="A8" s="705"/>
      <c r="B8" s="715"/>
      <c r="C8" s="717"/>
      <c r="D8" s="67">
        <v>104</v>
      </c>
      <c r="E8" s="67">
        <v>102</v>
      </c>
      <c r="F8" s="67">
        <f>E8-D8</f>
        <v>-2</v>
      </c>
      <c r="G8" s="67">
        <v>65</v>
      </c>
      <c r="H8" s="67">
        <v>68</v>
      </c>
      <c r="I8" s="67">
        <f>H8-G8</f>
        <v>3</v>
      </c>
      <c r="J8" s="67">
        <f>M8+P8</f>
        <v>186</v>
      </c>
      <c r="K8" s="67">
        <f>N8+Q8</f>
        <v>197</v>
      </c>
      <c r="L8" s="67">
        <f>K8-J8</f>
        <v>11</v>
      </c>
      <c r="M8" s="67">
        <v>185</v>
      </c>
      <c r="N8" s="67">
        <v>197</v>
      </c>
      <c r="O8" s="67">
        <f>N8-M8</f>
        <v>12</v>
      </c>
      <c r="P8" s="67">
        <v>1</v>
      </c>
      <c r="Q8" s="11"/>
      <c r="R8" s="67">
        <f>Q8-P8</f>
        <v>-1</v>
      </c>
      <c r="S8" s="67">
        <v>47</v>
      </c>
      <c r="T8" s="67">
        <v>33</v>
      </c>
      <c r="U8" s="67">
        <f>T8-S8</f>
        <v>-14</v>
      </c>
      <c r="V8" s="67">
        <v>31</v>
      </c>
      <c r="W8" s="67">
        <v>26</v>
      </c>
      <c r="X8" s="550">
        <f>W8-V8</f>
        <v>-5</v>
      </c>
    </row>
    <row r="9" spans="1:26" s="182" customFormat="1" ht="13.5" customHeight="1" x14ac:dyDescent="0.2">
      <c r="A9" s="705"/>
      <c r="B9" s="715"/>
      <c r="C9" s="710" t="s">
        <v>22</v>
      </c>
      <c r="D9" s="701" t="s">
        <v>79</v>
      </c>
      <c r="E9" s="702"/>
      <c r="F9" s="702"/>
      <c r="G9" s="702"/>
      <c r="H9" s="702"/>
      <c r="I9" s="702"/>
      <c r="J9" s="702"/>
      <c r="K9" s="702"/>
      <c r="L9" s="702"/>
      <c r="M9" s="702"/>
      <c r="N9" s="702"/>
      <c r="O9" s="702"/>
      <c r="P9" s="702"/>
      <c r="Q9" s="702"/>
      <c r="R9" s="702"/>
      <c r="S9" s="702"/>
      <c r="T9" s="702"/>
      <c r="U9" s="702"/>
      <c r="V9" s="702"/>
      <c r="W9" s="702"/>
      <c r="X9" s="703"/>
    </row>
    <row r="10" spans="1:26" s="91" customFormat="1" ht="19.5" customHeight="1" x14ac:dyDescent="0.2">
      <c r="A10" s="705"/>
      <c r="B10" s="715"/>
      <c r="C10" s="710"/>
      <c r="D10" s="67">
        <v>8</v>
      </c>
      <c r="E10" s="67">
        <v>15</v>
      </c>
      <c r="F10" s="67">
        <f>E10-D10</f>
        <v>7</v>
      </c>
      <c r="G10" s="67">
        <v>11</v>
      </c>
      <c r="H10" s="67">
        <v>11</v>
      </c>
      <c r="I10" s="67">
        <f>H10-G10</f>
        <v>0</v>
      </c>
      <c r="J10" s="67">
        <f>M10+P10</f>
        <v>26</v>
      </c>
      <c r="K10" s="67">
        <f>N10+Q10</f>
        <v>28</v>
      </c>
      <c r="L10" s="67">
        <f>K10-J10</f>
        <v>2</v>
      </c>
      <c r="M10" s="67">
        <v>21</v>
      </c>
      <c r="N10" s="67">
        <v>24</v>
      </c>
      <c r="O10" s="67">
        <f>N10-M10</f>
        <v>3</v>
      </c>
      <c r="P10" s="67">
        <v>5</v>
      </c>
      <c r="Q10" s="67">
        <v>4</v>
      </c>
      <c r="R10" s="67">
        <f>Q10-P10</f>
        <v>-1</v>
      </c>
      <c r="S10" s="67">
        <v>4</v>
      </c>
      <c r="T10" s="67">
        <v>11</v>
      </c>
      <c r="U10" s="67">
        <f>T10-S10</f>
        <v>7</v>
      </c>
      <c r="V10" s="67">
        <v>8</v>
      </c>
      <c r="W10" s="67">
        <v>9</v>
      </c>
      <c r="X10" s="550">
        <f>W10-V10</f>
        <v>1</v>
      </c>
      <c r="Y10" s="182"/>
      <c r="Z10" s="182"/>
    </row>
    <row r="11" spans="1:26" s="181" customFormat="1" ht="18.75" customHeight="1" thickBot="1" x14ac:dyDescent="0.25">
      <c r="A11" s="706"/>
      <c r="B11" s="201" t="s">
        <v>0</v>
      </c>
      <c r="C11" s="202" t="s">
        <v>23</v>
      </c>
      <c r="D11" s="201">
        <f>D8+D10</f>
        <v>112</v>
      </c>
      <c r="E11" s="201">
        <f>E8+E10</f>
        <v>117</v>
      </c>
      <c r="F11" s="11">
        <f>E11-D11</f>
        <v>5</v>
      </c>
      <c r="G11" s="201">
        <f>G8+G10</f>
        <v>76</v>
      </c>
      <c r="H11" s="201">
        <f>H8+H10</f>
        <v>79</v>
      </c>
      <c r="I11" s="11">
        <f>H11-G11</f>
        <v>3</v>
      </c>
      <c r="J11" s="201">
        <f>J8+J10</f>
        <v>212</v>
      </c>
      <c r="K11" s="201">
        <f>K8+K10</f>
        <v>225</v>
      </c>
      <c r="L11" s="11">
        <f>K11-J11</f>
        <v>13</v>
      </c>
      <c r="M11" s="201">
        <f>M8+M10</f>
        <v>206</v>
      </c>
      <c r="N11" s="201">
        <f>N8+N10</f>
        <v>221</v>
      </c>
      <c r="O11" s="11">
        <f>N11-M11</f>
        <v>15</v>
      </c>
      <c r="P11" s="201">
        <f>P8+P10</f>
        <v>6</v>
      </c>
      <c r="Q11" s="201">
        <f>Q8+Q10</f>
        <v>4</v>
      </c>
      <c r="R11" s="11">
        <f>Q11-P11</f>
        <v>-2</v>
      </c>
      <c r="S11" s="201">
        <f>S8+S10</f>
        <v>51</v>
      </c>
      <c r="T11" s="201">
        <f>T8+T10</f>
        <v>44</v>
      </c>
      <c r="U11" s="11">
        <f>T11-S11</f>
        <v>-7</v>
      </c>
      <c r="V11" s="201">
        <f>V8+V10</f>
        <v>39</v>
      </c>
      <c r="W11" s="201">
        <f>W8+W10</f>
        <v>35</v>
      </c>
      <c r="X11" s="551">
        <f>W11-V11</f>
        <v>-4</v>
      </c>
      <c r="Y11" s="182"/>
      <c r="Z11" s="182"/>
    </row>
    <row r="12" spans="1:26" s="91" customFormat="1" ht="12.75" customHeight="1" x14ac:dyDescent="0.2">
      <c r="A12" s="704">
        <v>2</v>
      </c>
      <c r="B12" s="707" t="s">
        <v>501</v>
      </c>
      <c r="C12" s="709" t="s">
        <v>24</v>
      </c>
      <c r="D12" s="711" t="s">
        <v>78</v>
      </c>
      <c r="E12" s="712"/>
      <c r="F12" s="712"/>
      <c r="G12" s="712"/>
      <c r="H12" s="712"/>
      <c r="I12" s="712"/>
      <c r="J12" s="712"/>
      <c r="K12" s="712"/>
      <c r="L12" s="712"/>
      <c r="M12" s="712"/>
      <c r="N12" s="712"/>
      <c r="O12" s="712"/>
      <c r="P12" s="712"/>
      <c r="Q12" s="712"/>
      <c r="R12" s="712"/>
      <c r="S12" s="712"/>
      <c r="T12" s="712"/>
      <c r="U12" s="712"/>
      <c r="V12" s="712"/>
      <c r="W12" s="712"/>
      <c r="X12" s="713"/>
    </row>
    <row r="13" spans="1:26" s="91" customFormat="1" ht="21.75" customHeight="1" x14ac:dyDescent="0.2">
      <c r="A13" s="705"/>
      <c r="B13" s="708"/>
      <c r="C13" s="710"/>
      <c r="D13" s="67">
        <v>1147</v>
      </c>
      <c r="E13" s="67">
        <v>1393</v>
      </c>
      <c r="F13" s="67">
        <f>E13-D13</f>
        <v>246</v>
      </c>
      <c r="G13" s="67">
        <v>320</v>
      </c>
      <c r="H13" s="67">
        <v>307</v>
      </c>
      <c r="I13" s="67">
        <f>H13-G13</f>
        <v>-13</v>
      </c>
      <c r="J13" s="67">
        <f>M13+P13</f>
        <v>778</v>
      </c>
      <c r="K13" s="67">
        <f>N13+Q13</f>
        <v>826</v>
      </c>
      <c r="L13" s="67">
        <f>K13-J13</f>
        <v>48</v>
      </c>
      <c r="M13" s="67">
        <v>262</v>
      </c>
      <c r="N13" s="67">
        <v>303</v>
      </c>
      <c r="O13" s="67">
        <f>N13-M13</f>
        <v>41</v>
      </c>
      <c r="P13" s="67">
        <v>516</v>
      </c>
      <c r="Q13" s="67">
        <v>523</v>
      </c>
      <c r="R13" s="67">
        <f>Q13-P13</f>
        <v>7</v>
      </c>
      <c r="S13" s="67">
        <v>100</v>
      </c>
      <c r="T13" s="67">
        <v>130</v>
      </c>
      <c r="U13" s="67">
        <f>T13-S13</f>
        <v>30</v>
      </c>
      <c r="V13" s="67">
        <v>150</v>
      </c>
      <c r="W13" s="67">
        <v>146</v>
      </c>
      <c r="X13" s="550">
        <f>W13-V13</f>
        <v>-4</v>
      </c>
      <c r="Y13" s="182"/>
      <c r="Z13" s="182"/>
    </row>
    <row r="14" spans="1:26" s="91" customFormat="1" ht="12.75" customHeight="1" x14ac:dyDescent="0.2">
      <c r="A14" s="705"/>
      <c r="B14" s="708"/>
      <c r="C14" s="710" t="s">
        <v>25</v>
      </c>
      <c r="D14" s="701" t="s">
        <v>79</v>
      </c>
      <c r="E14" s="702"/>
      <c r="F14" s="702"/>
      <c r="G14" s="702"/>
      <c r="H14" s="702"/>
      <c r="I14" s="702"/>
      <c r="J14" s="702"/>
      <c r="K14" s="702"/>
      <c r="L14" s="702"/>
      <c r="M14" s="702"/>
      <c r="N14" s="702"/>
      <c r="O14" s="702"/>
      <c r="P14" s="702"/>
      <c r="Q14" s="702"/>
      <c r="R14" s="702"/>
      <c r="S14" s="702"/>
      <c r="T14" s="702"/>
      <c r="U14" s="702"/>
      <c r="V14" s="702"/>
      <c r="W14" s="702"/>
      <c r="X14" s="703"/>
      <c r="Y14" s="182"/>
      <c r="Z14" s="182"/>
    </row>
    <row r="15" spans="1:26" s="91" customFormat="1" ht="19.5" customHeight="1" x14ac:dyDescent="0.2">
      <c r="A15" s="705"/>
      <c r="B15" s="708"/>
      <c r="C15" s="710"/>
      <c r="D15" s="67">
        <v>112</v>
      </c>
      <c r="E15" s="67">
        <v>111</v>
      </c>
      <c r="F15" s="67">
        <f>E15-D15</f>
        <v>-1</v>
      </c>
      <c r="G15" s="67">
        <v>30</v>
      </c>
      <c r="H15" s="67">
        <v>31</v>
      </c>
      <c r="I15" s="67">
        <f>H15-G15</f>
        <v>1</v>
      </c>
      <c r="J15" s="67">
        <f>M15+P15</f>
        <v>142</v>
      </c>
      <c r="K15" s="67">
        <f>N15+Q15</f>
        <v>136</v>
      </c>
      <c r="L15" s="67">
        <f>K15-J15</f>
        <v>-6</v>
      </c>
      <c r="M15" s="67">
        <v>62</v>
      </c>
      <c r="N15" s="67">
        <v>61</v>
      </c>
      <c r="O15" s="67">
        <f>N15-M15</f>
        <v>-1</v>
      </c>
      <c r="P15" s="67">
        <v>80</v>
      </c>
      <c r="Q15" s="67">
        <v>75</v>
      </c>
      <c r="R15" s="67">
        <f>Q15-P15</f>
        <v>-5</v>
      </c>
      <c r="S15" s="67">
        <v>31</v>
      </c>
      <c r="T15" s="67">
        <v>32</v>
      </c>
      <c r="U15" s="67">
        <f>T15-S15</f>
        <v>1</v>
      </c>
      <c r="V15" s="67">
        <v>34</v>
      </c>
      <c r="W15" s="67">
        <v>30</v>
      </c>
      <c r="X15" s="550">
        <f>W15-V15</f>
        <v>-4</v>
      </c>
      <c r="Y15" s="182"/>
      <c r="Z15" s="182"/>
    </row>
    <row r="16" spans="1:26" s="181" customFormat="1" ht="24.75" customHeight="1" thickBot="1" x14ac:dyDescent="0.25">
      <c r="A16" s="706"/>
      <c r="B16" s="201" t="s">
        <v>0</v>
      </c>
      <c r="C16" s="206" t="s">
        <v>26</v>
      </c>
      <c r="D16" s="201">
        <f>D13+D15</f>
        <v>1259</v>
      </c>
      <c r="E16" s="201">
        <f>E13+E15</f>
        <v>1504</v>
      </c>
      <c r="F16" s="201">
        <f>E16-D16</f>
        <v>245</v>
      </c>
      <c r="G16" s="201">
        <f>G13+G15</f>
        <v>350</v>
      </c>
      <c r="H16" s="201">
        <f>H13+H15</f>
        <v>338</v>
      </c>
      <c r="I16" s="201">
        <f>H16-G16</f>
        <v>-12</v>
      </c>
      <c r="J16" s="201">
        <f>J13+J15</f>
        <v>920</v>
      </c>
      <c r="K16" s="201">
        <f>K13+K15</f>
        <v>962</v>
      </c>
      <c r="L16" s="201">
        <f>K16-J16</f>
        <v>42</v>
      </c>
      <c r="M16" s="201">
        <f>M13+M15</f>
        <v>324</v>
      </c>
      <c r="N16" s="201">
        <f>N13+N15</f>
        <v>364</v>
      </c>
      <c r="O16" s="201">
        <f>N16-M16</f>
        <v>40</v>
      </c>
      <c r="P16" s="201">
        <f>P13+P15</f>
        <v>596</v>
      </c>
      <c r="Q16" s="201">
        <f>Q13+Q15</f>
        <v>598</v>
      </c>
      <c r="R16" s="201">
        <f>Q16-P16</f>
        <v>2</v>
      </c>
      <c r="S16" s="201">
        <f>S13+S15</f>
        <v>131</v>
      </c>
      <c r="T16" s="201">
        <f>T13+T15</f>
        <v>162</v>
      </c>
      <c r="U16" s="201">
        <f>T16-S16</f>
        <v>31</v>
      </c>
      <c r="V16" s="201">
        <f>V13+V15</f>
        <v>184</v>
      </c>
      <c r="W16" s="201">
        <f>W13+W15</f>
        <v>176</v>
      </c>
      <c r="X16" s="552">
        <f>W16-V16</f>
        <v>-8</v>
      </c>
      <c r="Y16" s="182"/>
      <c r="Z16" s="182"/>
    </row>
    <row r="17" spans="1:26" s="181" customFormat="1" ht="31.5" customHeight="1" thickBot="1" x14ac:dyDescent="0.25">
      <c r="A17" s="320"/>
      <c r="B17" s="209" t="s">
        <v>77</v>
      </c>
      <c r="C17" s="210" t="s">
        <v>27</v>
      </c>
      <c r="D17" s="553">
        <f>D11+D16</f>
        <v>1371</v>
      </c>
      <c r="E17" s="553">
        <f>E11+E16</f>
        <v>1621</v>
      </c>
      <c r="F17" s="553">
        <f>E17-D17</f>
        <v>250</v>
      </c>
      <c r="G17" s="553">
        <f>G11+G16</f>
        <v>426</v>
      </c>
      <c r="H17" s="553">
        <f>H11+H16</f>
        <v>417</v>
      </c>
      <c r="I17" s="553">
        <f>H17-G17</f>
        <v>-9</v>
      </c>
      <c r="J17" s="553">
        <f>J11+J16</f>
        <v>1132</v>
      </c>
      <c r="K17" s="553">
        <f>K11+K16</f>
        <v>1187</v>
      </c>
      <c r="L17" s="553">
        <f>K17-J17</f>
        <v>55</v>
      </c>
      <c r="M17" s="553">
        <f>M11+M16</f>
        <v>530</v>
      </c>
      <c r="N17" s="553">
        <f>N11+N16</f>
        <v>585</v>
      </c>
      <c r="O17" s="553">
        <f>N17-M17</f>
        <v>55</v>
      </c>
      <c r="P17" s="553">
        <f>P11+P16</f>
        <v>602</v>
      </c>
      <c r="Q17" s="553">
        <f>Q11+Q16</f>
        <v>602</v>
      </c>
      <c r="R17" s="553">
        <f>Q17-P17</f>
        <v>0</v>
      </c>
      <c r="S17" s="553">
        <f>S11+S16</f>
        <v>182</v>
      </c>
      <c r="T17" s="553">
        <f>T11+T16</f>
        <v>206</v>
      </c>
      <c r="U17" s="553">
        <f>T17-S17</f>
        <v>24</v>
      </c>
      <c r="V17" s="553">
        <f>V11+V16</f>
        <v>223</v>
      </c>
      <c r="W17" s="553">
        <f>W11+W16</f>
        <v>211</v>
      </c>
      <c r="X17" s="554">
        <f>W17-V17</f>
        <v>-12</v>
      </c>
      <c r="Y17" s="182"/>
      <c r="Z17" s="182"/>
    </row>
    <row r="18" spans="1:26" s="181" customFormat="1" ht="10.5" customHeight="1" x14ac:dyDescent="0.2">
      <c r="A18" s="87"/>
      <c r="B18" s="414"/>
      <c r="C18" s="415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</row>
    <row r="19" spans="1:26" x14ac:dyDescent="0.2">
      <c r="A19" s="7" t="s">
        <v>208</v>
      </c>
    </row>
    <row r="20" spans="1:26" ht="13.5" thickBot="1" x14ac:dyDescent="0.25"/>
    <row r="21" spans="1:26" s="71" customFormat="1" ht="117" customHeight="1" x14ac:dyDescent="0.2">
      <c r="A21" s="720" t="s">
        <v>18</v>
      </c>
      <c r="B21" s="722" t="s">
        <v>104</v>
      </c>
      <c r="C21" s="722" t="s">
        <v>20</v>
      </c>
      <c r="D21" s="718" t="s">
        <v>228</v>
      </c>
      <c r="E21" s="718"/>
      <c r="F21" s="718"/>
      <c r="G21" s="718" t="s">
        <v>229</v>
      </c>
      <c r="H21" s="718"/>
      <c r="I21" s="718"/>
      <c r="J21" s="718" t="s">
        <v>169</v>
      </c>
      <c r="K21" s="718"/>
      <c r="L21" s="718"/>
      <c r="M21" s="718" t="s">
        <v>170</v>
      </c>
      <c r="N21" s="718"/>
      <c r="O21" s="718"/>
      <c r="P21" s="718" t="s">
        <v>570</v>
      </c>
      <c r="Q21" s="718"/>
      <c r="R21" s="719"/>
      <c r="S21" s="262"/>
      <c r="U21" s="262"/>
      <c r="V21" s="262"/>
      <c r="X21" s="262"/>
    </row>
    <row r="22" spans="1:26" s="71" customFormat="1" ht="17.25" customHeight="1" x14ac:dyDescent="0.2">
      <c r="A22" s="721"/>
      <c r="B22" s="698"/>
      <c r="C22" s="698"/>
      <c r="D22" s="441">
        <v>2023</v>
      </c>
      <c r="E22" s="442">
        <v>2024</v>
      </c>
      <c r="F22" s="441" t="s">
        <v>48</v>
      </c>
      <c r="G22" s="441">
        <v>2023</v>
      </c>
      <c r="H22" s="442">
        <v>2024</v>
      </c>
      <c r="I22" s="441" t="s">
        <v>48</v>
      </c>
      <c r="J22" s="441">
        <v>2023</v>
      </c>
      <c r="K22" s="442">
        <v>2024</v>
      </c>
      <c r="L22" s="441" t="s">
        <v>48</v>
      </c>
      <c r="M22" s="441">
        <v>2023</v>
      </c>
      <c r="N22" s="442">
        <v>2024</v>
      </c>
      <c r="O22" s="441" t="s">
        <v>48</v>
      </c>
      <c r="P22" s="441">
        <v>2023</v>
      </c>
      <c r="Q22" s="442">
        <v>2024</v>
      </c>
      <c r="R22" s="321" t="s">
        <v>48</v>
      </c>
      <c r="S22" s="262"/>
      <c r="U22" s="262"/>
      <c r="V22" s="262"/>
      <c r="X22" s="262"/>
    </row>
    <row r="23" spans="1:26" s="75" customFormat="1" ht="12" thickBot="1" x14ac:dyDescent="0.25">
      <c r="A23" s="195"/>
      <c r="B23" s="319"/>
      <c r="C23" s="319">
        <v>1</v>
      </c>
      <c r="D23" s="322">
        <v>2</v>
      </c>
      <c r="E23" s="236">
        <v>3</v>
      </c>
      <c r="F23" s="322">
        <v>4</v>
      </c>
      <c r="G23" s="319">
        <v>5</v>
      </c>
      <c r="H23" s="322">
        <v>6</v>
      </c>
      <c r="I23" s="236">
        <v>7</v>
      </c>
      <c r="J23" s="322">
        <v>8</v>
      </c>
      <c r="K23" s="319">
        <v>9</v>
      </c>
      <c r="L23" s="322">
        <v>10</v>
      </c>
      <c r="M23" s="236">
        <v>11</v>
      </c>
      <c r="N23" s="322">
        <v>12</v>
      </c>
      <c r="O23" s="319">
        <v>13</v>
      </c>
      <c r="P23" s="322">
        <v>14</v>
      </c>
      <c r="Q23" s="236">
        <v>15</v>
      </c>
      <c r="R23" s="323">
        <v>16</v>
      </c>
      <c r="S23" s="324"/>
      <c r="U23" s="324"/>
      <c r="V23" s="324"/>
      <c r="X23" s="324"/>
    </row>
    <row r="24" spans="1:26" s="91" customFormat="1" ht="53.25" customHeight="1" thickBot="1" x14ac:dyDescent="0.25">
      <c r="A24" s="238">
        <v>1</v>
      </c>
      <c r="B24" s="255" t="s">
        <v>172</v>
      </c>
      <c r="C24" s="77" t="s">
        <v>21</v>
      </c>
      <c r="D24" s="276">
        <v>99</v>
      </c>
      <c r="E24" s="413">
        <v>93</v>
      </c>
      <c r="F24" s="276">
        <f>E24-D24</f>
        <v>-6</v>
      </c>
      <c r="G24" s="276">
        <v>77</v>
      </c>
      <c r="H24" s="413">
        <v>75</v>
      </c>
      <c r="I24" s="276">
        <f>H24-G24</f>
        <v>-2</v>
      </c>
      <c r="J24" s="276">
        <v>75</v>
      </c>
      <c r="K24" s="325">
        <v>73</v>
      </c>
      <c r="L24" s="276">
        <f>K24-J24</f>
        <v>-2</v>
      </c>
      <c r="M24" s="276">
        <v>69</v>
      </c>
      <c r="N24" s="413">
        <v>67</v>
      </c>
      <c r="O24" s="276">
        <f>N24-M24</f>
        <v>-2</v>
      </c>
      <c r="P24" s="276">
        <v>14</v>
      </c>
      <c r="Q24" s="413">
        <v>11</v>
      </c>
      <c r="R24" s="555">
        <f>Q24-P24</f>
        <v>-3</v>
      </c>
      <c r="S24" s="118"/>
      <c r="U24" s="118"/>
      <c r="V24" s="118"/>
      <c r="X24" s="118"/>
    </row>
    <row r="25" spans="1:26" s="13" customFormat="1" ht="64.5" customHeight="1" thickBot="1" x14ac:dyDescent="0.25">
      <c r="A25" s="244">
        <v>2</v>
      </c>
      <c r="B25" s="245" t="s">
        <v>501</v>
      </c>
      <c r="C25" s="240" t="s">
        <v>22</v>
      </c>
      <c r="D25" s="276">
        <v>93</v>
      </c>
      <c r="E25" s="276">
        <v>97</v>
      </c>
      <c r="F25" s="234">
        <f>E25-D25</f>
        <v>4</v>
      </c>
      <c r="G25" s="234">
        <v>57</v>
      </c>
      <c r="H25" s="276">
        <v>60</v>
      </c>
      <c r="I25" s="234">
        <f>H25-G25</f>
        <v>3</v>
      </c>
      <c r="J25" s="234">
        <v>55</v>
      </c>
      <c r="K25" s="241">
        <v>55</v>
      </c>
      <c r="L25" s="234">
        <f>K25-J25</f>
        <v>0</v>
      </c>
      <c r="M25" s="234">
        <v>47</v>
      </c>
      <c r="N25" s="276">
        <v>47</v>
      </c>
      <c r="O25" s="234">
        <f>N25-M25</f>
        <v>0</v>
      </c>
      <c r="P25" s="234">
        <v>26</v>
      </c>
      <c r="Q25" s="276">
        <v>26</v>
      </c>
      <c r="R25" s="556">
        <f>Q25-P25</f>
        <v>0</v>
      </c>
    </row>
    <row r="26" spans="1:26" s="74" customFormat="1" ht="18" customHeight="1" thickBot="1" x14ac:dyDescent="0.25">
      <c r="A26" s="246"/>
      <c r="B26" s="256" t="s">
        <v>0</v>
      </c>
      <c r="C26" s="206" t="s">
        <v>23</v>
      </c>
      <c r="D26" s="256">
        <f t="shared" ref="D26:N26" si="0">SUM(D24:D25)</f>
        <v>192</v>
      </c>
      <c r="E26" s="256">
        <f t="shared" si="0"/>
        <v>190</v>
      </c>
      <c r="F26" s="256">
        <f>E26-D26</f>
        <v>-2</v>
      </c>
      <c r="G26" s="256">
        <f t="shared" ref="G26" si="1">SUM(G24:G25)</f>
        <v>134</v>
      </c>
      <c r="H26" s="256">
        <f t="shared" si="0"/>
        <v>135</v>
      </c>
      <c r="I26" s="256">
        <f>H26-G26</f>
        <v>1</v>
      </c>
      <c r="J26" s="256">
        <f t="shared" ref="J26" si="2">SUM(J24:J25)</f>
        <v>130</v>
      </c>
      <c r="K26" s="256">
        <f t="shared" si="0"/>
        <v>128</v>
      </c>
      <c r="L26" s="256">
        <f>K26-J26</f>
        <v>-2</v>
      </c>
      <c r="M26" s="256">
        <f t="shared" ref="M26" si="3">SUM(M24:M25)</f>
        <v>116</v>
      </c>
      <c r="N26" s="256">
        <f t="shared" si="0"/>
        <v>114</v>
      </c>
      <c r="O26" s="256">
        <f>N26-M26</f>
        <v>-2</v>
      </c>
      <c r="P26" s="256">
        <f>SUM(P24:P25)</f>
        <v>40</v>
      </c>
      <c r="Q26" s="256">
        <f>SUM(Q24:Q25)</f>
        <v>37</v>
      </c>
      <c r="R26" s="557">
        <f>Q26-P26</f>
        <v>-3</v>
      </c>
      <c r="S26" s="118"/>
      <c r="U26" s="118"/>
      <c r="V26" s="118"/>
      <c r="X26" s="118"/>
    </row>
    <row r="27" spans="1:26" x14ac:dyDescent="0.2">
      <c r="G27" s="326"/>
      <c r="H27" s="73"/>
      <c r="I27" s="326"/>
    </row>
    <row r="29" spans="1:26" x14ac:dyDescent="0.2">
      <c r="B29" s="15" t="s">
        <v>551</v>
      </c>
    </row>
  </sheetData>
  <mergeCells count="31">
    <mergeCell ref="J21:L21"/>
    <mergeCell ref="M21:O21"/>
    <mergeCell ref="P21:R21"/>
    <mergeCell ref="A21:A22"/>
    <mergeCell ref="B21:B22"/>
    <mergeCell ref="C21:C22"/>
    <mergeCell ref="D21:F21"/>
    <mergeCell ref="G21:I21"/>
    <mergeCell ref="D9:X9"/>
    <mergeCell ref="A12:A16"/>
    <mergeCell ref="B12:B15"/>
    <mergeCell ref="C12:C13"/>
    <mergeCell ref="D12:X12"/>
    <mergeCell ref="C14:C15"/>
    <mergeCell ref="D14:X14"/>
    <mergeCell ref="A7:A11"/>
    <mergeCell ref="B7:B10"/>
    <mergeCell ref="C7:C8"/>
    <mergeCell ref="D7:X7"/>
    <mergeCell ref="C9:C10"/>
    <mergeCell ref="M3:R3"/>
    <mergeCell ref="S3:U4"/>
    <mergeCell ref="V3:X4"/>
    <mergeCell ref="M4:O4"/>
    <mergeCell ref="P4:R4"/>
    <mergeCell ref="J3:L4"/>
    <mergeCell ref="A3:A5"/>
    <mergeCell ref="B3:B5"/>
    <mergeCell ref="C3:C5"/>
    <mergeCell ref="D3:F4"/>
    <mergeCell ref="G3:I4"/>
  </mergeCells>
  <pageMargins left="0.39370078740157483" right="0.11811023622047245" top="0.51181102362204722" bottom="0.35433070866141736" header="0.51181102362204722" footer="0.23622047244094491"/>
  <pageSetup paperSize="9" orientation="landscape" horizontalDpi="120" verticalDpi="144" r:id="rId1"/>
  <headerFooter alignWithMargins="0"/>
  <rowBreaks count="1" manualBreakCount="1">
    <brk id="18" max="2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X30"/>
  <sheetViews>
    <sheetView topLeftCell="A3" zoomScale="90" zoomScaleNormal="90" zoomScaleSheetLayoutView="100" workbookViewId="0">
      <selection activeCell="P31" sqref="P31"/>
    </sheetView>
  </sheetViews>
  <sheetFormatPr defaultRowHeight="12.75" x14ac:dyDescent="0.2"/>
  <cols>
    <col min="1" max="1" width="3.42578125" style="130" customWidth="1"/>
    <col min="2" max="2" width="20.5703125" style="130" customWidth="1"/>
    <col min="3" max="3" width="4.140625" style="130" customWidth="1"/>
    <col min="4" max="4" width="5.28515625" style="130" customWidth="1"/>
    <col min="5" max="5" width="5.7109375" style="8" customWidth="1"/>
    <col min="6" max="6" width="5.42578125" style="8" customWidth="1"/>
    <col min="7" max="8" width="4.7109375" style="8" customWidth="1"/>
    <col min="9" max="9" width="4.5703125" style="8" customWidth="1"/>
    <col min="10" max="10" width="4.7109375" style="8" customWidth="1"/>
    <col min="11" max="11" width="5.7109375" style="8" customWidth="1"/>
    <col min="12" max="12" width="4.5703125" style="8" customWidth="1"/>
    <col min="13" max="14" width="4.7109375" style="8" customWidth="1"/>
    <col min="15" max="15" width="4.42578125" style="8" customWidth="1"/>
    <col min="16" max="17" width="4.7109375" style="8" customWidth="1"/>
    <col min="18" max="18" width="4.5703125" style="8" customWidth="1"/>
    <col min="19" max="20" width="4.7109375" style="8" customWidth="1"/>
    <col min="21" max="21" width="4.5703125" style="8" customWidth="1"/>
    <col min="22" max="23" width="4.7109375" style="8" customWidth="1"/>
    <col min="24" max="24" width="4.5703125" style="8" customWidth="1"/>
    <col min="25" max="16384" width="9.140625" style="130"/>
  </cols>
  <sheetData>
    <row r="1" spans="1:24" x14ac:dyDescent="0.2">
      <c r="A1" s="1" t="s">
        <v>206</v>
      </c>
    </row>
    <row r="2" spans="1:24" s="8" customFormat="1" ht="13.5" thickBot="1" x14ac:dyDescent="0.25"/>
    <row r="3" spans="1:24" s="3" customFormat="1" ht="41.25" customHeight="1" x14ac:dyDescent="0.2">
      <c r="A3" s="720" t="s">
        <v>18</v>
      </c>
      <c r="B3" s="718" t="s">
        <v>104</v>
      </c>
      <c r="C3" s="718" t="s">
        <v>20</v>
      </c>
      <c r="D3" s="718" t="s">
        <v>80</v>
      </c>
      <c r="E3" s="718"/>
      <c r="F3" s="718"/>
      <c r="G3" s="718" t="s">
        <v>81</v>
      </c>
      <c r="H3" s="718"/>
      <c r="I3" s="718"/>
      <c r="J3" s="735" t="s">
        <v>82</v>
      </c>
      <c r="K3" s="735"/>
      <c r="L3" s="735"/>
      <c r="M3" s="718" t="s">
        <v>428</v>
      </c>
      <c r="N3" s="718"/>
      <c r="O3" s="718"/>
      <c r="P3" s="718" t="s">
        <v>429</v>
      </c>
      <c r="Q3" s="718"/>
      <c r="R3" s="718"/>
      <c r="S3" s="718" t="s">
        <v>83</v>
      </c>
      <c r="T3" s="718"/>
      <c r="U3" s="718"/>
      <c r="V3" s="718" t="s">
        <v>165</v>
      </c>
      <c r="W3" s="718"/>
      <c r="X3" s="719"/>
    </row>
    <row r="4" spans="1:24" s="3" customFormat="1" ht="17.25" customHeight="1" x14ac:dyDescent="0.2">
      <c r="A4" s="721"/>
      <c r="B4" s="699"/>
      <c r="C4" s="699"/>
      <c r="D4" s="194">
        <v>2019</v>
      </c>
      <c r="E4" s="194">
        <v>2020</v>
      </c>
      <c r="F4" s="194" t="s">
        <v>48</v>
      </c>
      <c r="G4" s="194">
        <v>2019</v>
      </c>
      <c r="H4" s="194">
        <v>2020</v>
      </c>
      <c r="I4" s="194" t="s">
        <v>48</v>
      </c>
      <c r="J4" s="194">
        <v>2019</v>
      </c>
      <c r="K4" s="194">
        <v>2020</v>
      </c>
      <c r="L4" s="194" t="s">
        <v>48</v>
      </c>
      <c r="M4" s="194">
        <v>2019</v>
      </c>
      <c r="N4" s="194">
        <v>2020</v>
      </c>
      <c r="O4" s="194" t="s">
        <v>48</v>
      </c>
      <c r="P4" s="194">
        <v>2019</v>
      </c>
      <c r="Q4" s="194">
        <v>2020</v>
      </c>
      <c r="R4" s="194" t="s">
        <v>48</v>
      </c>
      <c r="S4" s="194">
        <v>2019</v>
      </c>
      <c r="T4" s="194">
        <v>2020</v>
      </c>
      <c r="U4" s="194" t="s">
        <v>48</v>
      </c>
      <c r="V4" s="194">
        <v>2019</v>
      </c>
      <c r="W4" s="194">
        <v>2020</v>
      </c>
      <c r="X4" s="149" t="s">
        <v>48</v>
      </c>
    </row>
    <row r="5" spans="1:24" s="5" customFormat="1" ht="12" thickBot="1" x14ac:dyDescent="0.25">
      <c r="A5" s="195"/>
      <c r="B5" s="196"/>
      <c r="C5" s="196">
        <v>1</v>
      </c>
      <c r="D5" s="196">
        <v>2</v>
      </c>
      <c r="E5" s="196">
        <v>3</v>
      </c>
      <c r="F5" s="196">
        <v>4</v>
      </c>
      <c r="G5" s="196">
        <v>5</v>
      </c>
      <c r="H5" s="196">
        <v>6</v>
      </c>
      <c r="I5" s="196">
        <v>7</v>
      </c>
      <c r="J5" s="196">
        <v>8</v>
      </c>
      <c r="K5" s="196">
        <v>9</v>
      </c>
      <c r="L5" s="196">
        <v>10</v>
      </c>
      <c r="M5" s="196">
        <v>11</v>
      </c>
      <c r="N5" s="196">
        <v>12</v>
      </c>
      <c r="O5" s="196">
        <v>13</v>
      </c>
      <c r="P5" s="196">
        <v>14</v>
      </c>
      <c r="Q5" s="196">
        <v>15</v>
      </c>
      <c r="R5" s="196">
        <v>16</v>
      </c>
      <c r="S5" s="196">
        <v>17</v>
      </c>
      <c r="T5" s="196">
        <v>18</v>
      </c>
      <c r="U5" s="196">
        <v>19</v>
      </c>
      <c r="V5" s="196">
        <v>20</v>
      </c>
      <c r="W5" s="196">
        <v>21</v>
      </c>
      <c r="X5" s="197">
        <v>22</v>
      </c>
    </row>
    <row r="6" spans="1:24" s="75" customFormat="1" ht="12.75" customHeight="1" x14ac:dyDescent="0.2">
      <c r="A6" s="723">
        <v>1</v>
      </c>
      <c r="B6" s="726" t="s">
        <v>172</v>
      </c>
      <c r="C6" s="716" t="s">
        <v>21</v>
      </c>
      <c r="D6" s="729" t="s">
        <v>78</v>
      </c>
      <c r="E6" s="730"/>
      <c r="F6" s="730"/>
      <c r="G6" s="730"/>
      <c r="H6" s="730"/>
      <c r="I6" s="730"/>
      <c r="J6" s="730"/>
      <c r="K6" s="730"/>
      <c r="L6" s="730"/>
      <c r="M6" s="730"/>
      <c r="N6" s="730"/>
      <c r="O6" s="730"/>
      <c r="P6" s="730"/>
      <c r="Q6" s="730"/>
      <c r="R6" s="730"/>
      <c r="S6" s="730"/>
      <c r="T6" s="730"/>
      <c r="U6" s="730"/>
      <c r="V6" s="730"/>
      <c r="W6" s="730"/>
      <c r="X6" s="731"/>
    </row>
    <row r="7" spans="1:24" s="75" customFormat="1" ht="20.25" customHeight="1" x14ac:dyDescent="0.2">
      <c r="A7" s="724"/>
      <c r="B7" s="727"/>
      <c r="C7" s="717"/>
      <c r="D7" s="67">
        <v>134</v>
      </c>
      <c r="E7" s="11">
        <v>112</v>
      </c>
      <c r="F7" s="198">
        <f>E7-D7</f>
        <v>-22</v>
      </c>
      <c r="G7" s="67">
        <v>69</v>
      </c>
      <c r="H7" s="11">
        <v>70</v>
      </c>
      <c r="I7" s="198">
        <f>H7-G7</f>
        <v>1</v>
      </c>
      <c r="J7" s="67">
        <v>205</v>
      </c>
      <c r="K7" s="11">
        <v>195</v>
      </c>
      <c r="L7" s="198">
        <f>K7-J7</f>
        <v>-10</v>
      </c>
      <c r="M7" s="67">
        <v>199</v>
      </c>
      <c r="N7" s="67">
        <v>193</v>
      </c>
      <c r="O7" s="198">
        <f>N7-M7</f>
        <v>-6</v>
      </c>
      <c r="P7" s="67">
        <v>6</v>
      </c>
      <c r="Q7" s="11">
        <v>2</v>
      </c>
      <c r="R7" s="198">
        <f>Q7-P7</f>
        <v>-4</v>
      </c>
      <c r="S7" s="67">
        <v>46</v>
      </c>
      <c r="T7" s="11">
        <v>34</v>
      </c>
      <c r="U7" s="198">
        <f>T7-S7</f>
        <v>-12</v>
      </c>
      <c r="V7" s="67">
        <v>41</v>
      </c>
      <c r="W7" s="11">
        <v>47</v>
      </c>
      <c r="X7" s="199">
        <f>W7-V7</f>
        <v>6</v>
      </c>
    </row>
    <row r="8" spans="1:24" s="75" customFormat="1" ht="13.5" customHeight="1" x14ac:dyDescent="0.2">
      <c r="A8" s="724"/>
      <c r="B8" s="727"/>
      <c r="C8" s="710" t="s">
        <v>22</v>
      </c>
      <c r="D8" s="732" t="s">
        <v>79</v>
      </c>
      <c r="E8" s="733"/>
      <c r="F8" s="733"/>
      <c r="G8" s="733"/>
      <c r="H8" s="733"/>
      <c r="I8" s="733"/>
      <c r="J8" s="733"/>
      <c r="K8" s="733"/>
      <c r="L8" s="733"/>
      <c r="M8" s="733"/>
      <c r="N8" s="733"/>
      <c r="O8" s="733"/>
      <c r="P8" s="733"/>
      <c r="Q8" s="733"/>
      <c r="R8" s="733"/>
      <c r="S8" s="733"/>
      <c r="T8" s="733"/>
      <c r="U8" s="733"/>
      <c r="V8" s="733"/>
      <c r="W8" s="733"/>
      <c r="X8" s="734"/>
    </row>
    <row r="9" spans="1:24" s="74" customFormat="1" ht="19.5" customHeight="1" x14ac:dyDescent="0.2">
      <c r="A9" s="724"/>
      <c r="B9" s="727"/>
      <c r="C9" s="710"/>
      <c r="D9" s="67">
        <v>12</v>
      </c>
      <c r="E9" s="11">
        <v>17</v>
      </c>
      <c r="F9" s="198">
        <f>E9-D9</f>
        <v>5</v>
      </c>
      <c r="G9" s="67">
        <v>8</v>
      </c>
      <c r="H9" s="11">
        <v>11</v>
      </c>
      <c r="I9" s="198">
        <f>H9-G9</f>
        <v>3</v>
      </c>
      <c r="J9" s="67">
        <v>23</v>
      </c>
      <c r="K9" s="11">
        <v>27</v>
      </c>
      <c r="L9" s="198">
        <f>K9-J9</f>
        <v>4</v>
      </c>
      <c r="M9" s="67">
        <v>22</v>
      </c>
      <c r="N9" s="67">
        <v>23</v>
      </c>
      <c r="O9" s="198">
        <f>N9-M9</f>
        <v>1</v>
      </c>
      <c r="P9" s="67">
        <v>1</v>
      </c>
      <c r="Q9" s="11">
        <v>4</v>
      </c>
      <c r="R9" s="198">
        <f>Q9-P9</f>
        <v>3</v>
      </c>
      <c r="S9" s="67">
        <v>5</v>
      </c>
      <c r="T9" s="11">
        <v>1</v>
      </c>
      <c r="U9" s="198">
        <f>T9-S9</f>
        <v>-4</v>
      </c>
      <c r="V9" s="67"/>
      <c r="W9" s="11">
        <v>5</v>
      </c>
      <c r="X9" s="199">
        <f>W9-V9</f>
        <v>5</v>
      </c>
    </row>
    <row r="10" spans="1:24" s="74" customFormat="1" ht="12.75" customHeight="1" x14ac:dyDescent="0.2">
      <c r="A10" s="724"/>
      <c r="B10" s="727"/>
      <c r="C10" s="736" t="s">
        <v>23</v>
      </c>
      <c r="D10" s="737" t="s">
        <v>118</v>
      </c>
      <c r="E10" s="738"/>
      <c r="F10" s="738"/>
      <c r="G10" s="738"/>
      <c r="H10" s="738"/>
      <c r="I10" s="738"/>
      <c r="J10" s="738"/>
      <c r="K10" s="738"/>
      <c r="L10" s="738"/>
      <c r="M10" s="738"/>
      <c r="N10" s="738"/>
      <c r="O10" s="738"/>
      <c r="P10" s="738"/>
      <c r="Q10" s="738"/>
      <c r="R10" s="738"/>
      <c r="S10" s="738"/>
      <c r="T10" s="738"/>
      <c r="U10" s="738"/>
      <c r="V10" s="738"/>
      <c r="W10" s="738"/>
      <c r="X10" s="739"/>
    </row>
    <row r="11" spans="1:24" s="74" customFormat="1" ht="16.5" customHeight="1" x14ac:dyDescent="0.2">
      <c r="A11" s="724"/>
      <c r="B11" s="728"/>
      <c r="C11" s="717"/>
      <c r="D11" s="76"/>
      <c r="E11" s="200"/>
      <c r="F11" s="198">
        <f>E11-D11</f>
        <v>0</v>
      </c>
      <c r="G11" s="76"/>
      <c r="H11" s="200"/>
      <c r="I11" s="198">
        <f>H11-G11</f>
        <v>0</v>
      </c>
      <c r="J11" s="76"/>
      <c r="K11" s="200"/>
      <c r="L11" s="198">
        <f>K11-J11</f>
        <v>0</v>
      </c>
      <c r="M11" s="76"/>
      <c r="N11" s="76"/>
      <c r="O11" s="198">
        <f>N11-M11</f>
        <v>0</v>
      </c>
      <c r="P11" s="76"/>
      <c r="Q11" s="200"/>
      <c r="R11" s="198">
        <f>Q11-P11</f>
        <v>0</v>
      </c>
      <c r="S11" s="76">
        <v>1</v>
      </c>
      <c r="T11" s="200"/>
      <c r="U11" s="198">
        <f>T11-S11</f>
        <v>-1</v>
      </c>
      <c r="V11" s="76"/>
      <c r="W11" s="200"/>
      <c r="X11" s="199">
        <f>W11-V11</f>
        <v>0</v>
      </c>
    </row>
    <row r="12" spans="1:24" s="15" customFormat="1" ht="18.75" customHeight="1" thickBot="1" x14ac:dyDescent="0.25">
      <c r="A12" s="725"/>
      <c r="B12" s="201" t="s">
        <v>0</v>
      </c>
      <c r="C12" s="202" t="s">
        <v>24</v>
      </c>
      <c r="D12" s="203">
        <f>D7+D9+D11</f>
        <v>146</v>
      </c>
      <c r="E12" s="203">
        <f>E7+E9+E11</f>
        <v>129</v>
      </c>
      <c r="F12" s="155">
        <f>E12-D12</f>
        <v>-17</v>
      </c>
      <c r="G12" s="203">
        <f t="shared" ref="G12:W12" si="0">G7+G9+G11</f>
        <v>77</v>
      </c>
      <c r="H12" s="203">
        <f t="shared" si="0"/>
        <v>81</v>
      </c>
      <c r="I12" s="155">
        <f>H12-G12</f>
        <v>4</v>
      </c>
      <c r="J12" s="203">
        <f t="shared" si="0"/>
        <v>228</v>
      </c>
      <c r="K12" s="204">
        <f t="shared" si="0"/>
        <v>222</v>
      </c>
      <c r="L12" s="155">
        <f>K12-J12</f>
        <v>-6</v>
      </c>
      <c r="M12" s="203">
        <f t="shared" si="0"/>
        <v>221</v>
      </c>
      <c r="N12" s="203">
        <f t="shared" si="0"/>
        <v>216</v>
      </c>
      <c r="O12" s="155">
        <f>N12-M12</f>
        <v>-5</v>
      </c>
      <c r="P12" s="203">
        <f t="shared" si="0"/>
        <v>7</v>
      </c>
      <c r="Q12" s="203">
        <f t="shared" si="0"/>
        <v>6</v>
      </c>
      <c r="R12" s="155">
        <f>Q12-P12</f>
        <v>-1</v>
      </c>
      <c r="S12" s="203">
        <f t="shared" si="0"/>
        <v>52</v>
      </c>
      <c r="T12" s="203">
        <f t="shared" si="0"/>
        <v>35</v>
      </c>
      <c r="U12" s="155">
        <f>T12-S12</f>
        <v>-17</v>
      </c>
      <c r="V12" s="203">
        <f t="shared" si="0"/>
        <v>41</v>
      </c>
      <c r="W12" s="203">
        <f t="shared" si="0"/>
        <v>52</v>
      </c>
      <c r="X12" s="205">
        <f>W12-V12</f>
        <v>11</v>
      </c>
    </row>
    <row r="13" spans="1:24" s="74" customFormat="1" ht="12.75" customHeight="1" x14ac:dyDescent="0.2">
      <c r="A13" s="723">
        <v>2</v>
      </c>
      <c r="B13" s="740" t="s">
        <v>180</v>
      </c>
      <c r="C13" s="709" t="s">
        <v>25</v>
      </c>
      <c r="D13" s="742" t="s">
        <v>78</v>
      </c>
      <c r="E13" s="743"/>
      <c r="F13" s="743"/>
      <c r="G13" s="743"/>
      <c r="H13" s="743"/>
      <c r="I13" s="743"/>
      <c r="J13" s="743"/>
      <c r="K13" s="743"/>
      <c r="L13" s="743"/>
      <c r="M13" s="743"/>
      <c r="N13" s="743"/>
      <c r="O13" s="743"/>
      <c r="P13" s="743"/>
      <c r="Q13" s="743"/>
      <c r="R13" s="743"/>
      <c r="S13" s="743"/>
      <c r="T13" s="743"/>
      <c r="U13" s="743"/>
      <c r="V13" s="743"/>
      <c r="W13" s="743"/>
      <c r="X13" s="744"/>
    </row>
    <row r="14" spans="1:24" s="74" customFormat="1" ht="15" customHeight="1" x14ac:dyDescent="0.2">
      <c r="A14" s="724"/>
      <c r="B14" s="741"/>
      <c r="C14" s="710"/>
      <c r="D14" s="67">
        <v>769</v>
      </c>
      <c r="E14" s="11">
        <v>781</v>
      </c>
      <c r="F14" s="198">
        <f>E14-D14</f>
        <v>12</v>
      </c>
      <c r="G14" s="67">
        <v>191</v>
      </c>
      <c r="H14" s="11">
        <v>204</v>
      </c>
      <c r="I14" s="198">
        <f>H14-G14</f>
        <v>13</v>
      </c>
      <c r="J14" s="67">
        <v>511</v>
      </c>
      <c r="K14" s="11">
        <v>620</v>
      </c>
      <c r="L14" s="198">
        <f>K14-J14</f>
        <v>109</v>
      </c>
      <c r="M14" s="67">
        <v>244</v>
      </c>
      <c r="N14" s="11">
        <v>252</v>
      </c>
      <c r="O14" s="198">
        <f>N14-M14</f>
        <v>8</v>
      </c>
      <c r="P14" s="67">
        <v>267</v>
      </c>
      <c r="Q14" s="11">
        <v>368</v>
      </c>
      <c r="R14" s="198">
        <f>Q14-P14</f>
        <v>101</v>
      </c>
      <c r="S14" s="67">
        <v>35</v>
      </c>
      <c r="T14" s="11">
        <v>42</v>
      </c>
      <c r="U14" s="198">
        <f>T14-S14</f>
        <v>7</v>
      </c>
      <c r="V14" s="67">
        <v>84</v>
      </c>
      <c r="W14" s="11">
        <v>110</v>
      </c>
      <c r="X14" s="199">
        <f>W14-V14</f>
        <v>26</v>
      </c>
    </row>
    <row r="15" spans="1:24" s="74" customFormat="1" ht="12.75" customHeight="1" x14ac:dyDescent="0.2">
      <c r="A15" s="724"/>
      <c r="B15" s="741"/>
      <c r="C15" s="736" t="s">
        <v>26</v>
      </c>
      <c r="D15" s="732" t="s">
        <v>79</v>
      </c>
      <c r="E15" s="733"/>
      <c r="F15" s="733"/>
      <c r="G15" s="733"/>
      <c r="H15" s="733"/>
      <c r="I15" s="733"/>
      <c r="J15" s="733"/>
      <c r="K15" s="733"/>
      <c r="L15" s="733"/>
      <c r="M15" s="733"/>
      <c r="N15" s="733"/>
      <c r="O15" s="733"/>
      <c r="P15" s="733"/>
      <c r="Q15" s="733"/>
      <c r="R15" s="733"/>
      <c r="S15" s="733"/>
      <c r="T15" s="733"/>
      <c r="U15" s="733"/>
      <c r="V15" s="733"/>
      <c r="W15" s="733"/>
      <c r="X15" s="734"/>
    </row>
    <row r="16" spans="1:24" s="74" customFormat="1" ht="19.5" customHeight="1" x14ac:dyDescent="0.2">
      <c r="A16" s="724"/>
      <c r="B16" s="741"/>
      <c r="C16" s="745"/>
      <c r="D16" s="67">
        <v>94</v>
      </c>
      <c r="E16" s="11">
        <v>91</v>
      </c>
      <c r="F16" s="198">
        <f>E16-D16</f>
        <v>-3</v>
      </c>
      <c r="G16" s="67">
        <v>50</v>
      </c>
      <c r="H16" s="11">
        <v>34</v>
      </c>
      <c r="I16" s="198">
        <f>H16-G16</f>
        <v>-16</v>
      </c>
      <c r="J16" s="67">
        <v>202</v>
      </c>
      <c r="K16" s="11">
        <v>198</v>
      </c>
      <c r="L16" s="198">
        <f>K16-J16</f>
        <v>-4</v>
      </c>
      <c r="M16" s="67">
        <v>60</v>
      </c>
      <c r="N16" s="11">
        <v>60</v>
      </c>
      <c r="O16" s="198">
        <f>N16-M16</f>
        <v>0</v>
      </c>
      <c r="P16" s="67">
        <v>142</v>
      </c>
      <c r="Q16" s="11">
        <v>138</v>
      </c>
      <c r="R16" s="198">
        <f>Q16-P16</f>
        <v>-4</v>
      </c>
      <c r="S16" s="67">
        <v>23</v>
      </c>
      <c r="T16" s="11">
        <v>30</v>
      </c>
      <c r="U16" s="198">
        <f>T16-S16</f>
        <v>7</v>
      </c>
      <c r="V16" s="67">
        <v>64</v>
      </c>
      <c r="W16" s="11">
        <v>40</v>
      </c>
      <c r="X16" s="199">
        <f>W16-V16</f>
        <v>-24</v>
      </c>
    </row>
    <row r="17" spans="1:24" s="74" customFormat="1" ht="12.75" customHeight="1" x14ac:dyDescent="0.2">
      <c r="A17" s="724"/>
      <c r="B17" s="741"/>
      <c r="C17" s="710" t="s">
        <v>27</v>
      </c>
      <c r="D17" s="737" t="s">
        <v>118</v>
      </c>
      <c r="E17" s="738"/>
      <c r="F17" s="738"/>
      <c r="G17" s="738"/>
      <c r="H17" s="738"/>
      <c r="I17" s="738"/>
      <c r="J17" s="738"/>
      <c r="K17" s="738"/>
      <c r="L17" s="738"/>
      <c r="M17" s="738"/>
      <c r="N17" s="738"/>
      <c r="O17" s="738"/>
      <c r="P17" s="738"/>
      <c r="Q17" s="738"/>
      <c r="R17" s="738"/>
      <c r="S17" s="738"/>
      <c r="T17" s="738"/>
      <c r="U17" s="738"/>
      <c r="V17" s="738"/>
      <c r="W17" s="738"/>
      <c r="X17" s="739"/>
    </row>
    <row r="18" spans="1:24" s="74" customFormat="1" ht="13.5" customHeight="1" x14ac:dyDescent="0.2">
      <c r="A18" s="724"/>
      <c r="B18" s="741"/>
      <c r="C18" s="710"/>
      <c r="D18" s="67"/>
      <c r="E18" s="67"/>
      <c r="F18" s="198">
        <f>E18-D18</f>
        <v>0</v>
      </c>
      <c r="G18" s="67"/>
      <c r="H18" s="67"/>
      <c r="I18" s="198">
        <f>H18-G18</f>
        <v>0</v>
      </c>
      <c r="J18" s="67"/>
      <c r="K18" s="67"/>
      <c r="L18" s="198">
        <f>K18-J18</f>
        <v>0</v>
      </c>
      <c r="M18" s="67"/>
      <c r="N18" s="67"/>
      <c r="O18" s="198">
        <f>N18-M18</f>
        <v>0</v>
      </c>
      <c r="P18" s="67"/>
      <c r="Q18" s="67"/>
      <c r="R18" s="198">
        <f>Q18-P18</f>
        <v>0</v>
      </c>
      <c r="S18" s="67">
        <v>6</v>
      </c>
      <c r="T18" s="67"/>
      <c r="U18" s="198">
        <f>T18-S18</f>
        <v>-6</v>
      </c>
      <c r="V18" s="67"/>
      <c r="W18" s="67"/>
      <c r="X18" s="199">
        <f>W18-V18</f>
        <v>0</v>
      </c>
    </row>
    <row r="19" spans="1:24" s="15" customFormat="1" ht="24.75" customHeight="1" thickBot="1" x14ac:dyDescent="0.25">
      <c r="A19" s="725"/>
      <c r="B19" s="201" t="s">
        <v>0</v>
      </c>
      <c r="C19" s="206" t="s">
        <v>28</v>
      </c>
      <c r="D19" s="203">
        <f>D14+D16+D18</f>
        <v>863</v>
      </c>
      <c r="E19" s="203">
        <f>E14+E16+E18</f>
        <v>872</v>
      </c>
      <c r="F19" s="203">
        <f>E19-D19</f>
        <v>9</v>
      </c>
      <c r="G19" s="203">
        <f t="shared" ref="G19:W19" si="1">G14+G16+G18</f>
        <v>241</v>
      </c>
      <c r="H19" s="203">
        <f t="shared" si="1"/>
        <v>238</v>
      </c>
      <c r="I19" s="203">
        <f>H19-G19</f>
        <v>-3</v>
      </c>
      <c r="J19" s="203">
        <f t="shared" ref="J19" si="2">J14+J16+J18</f>
        <v>713</v>
      </c>
      <c r="K19" s="207">
        <f t="shared" si="1"/>
        <v>818</v>
      </c>
      <c r="L19" s="203">
        <f>K19-J19</f>
        <v>105</v>
      </c>
      <c r="M19" s="203">
        <f t="shared" ref="M19" si="3">M14+M16+M18</f>
        <v>304</v>
      </c>
      <c r="N19" s="203">
        <f t="shared" si="1"/>
        <v>312</v>
      </c>
      <c r="O19" s="203">
        <f>N19-M19</f>
        <v>8</v>
      </c>
      <c r="P19" s="203">
        <f t="shared" ref="P19" si="4">P14+P16+P18</f>
        <v>409</v>
      </c>
      <c r="Q19" s="203">
        <f t="shared" si="1"/>
        <v>506</v>
      </c>
      <c r="R19" s="203">
        <f>Q19-P19</f>
        <v>97</v>
      </c>
      <c r="S19" s="203">
        <f t="shared" ref="S19" si="5">S14+S16+S18</f>
        <v>64</v>
      </c>
      <c r="T19" s="203">
        <f t="shared" si="1"/>
        <v>72</v>
      </c>
      <c r="U19" s="203">
        <f>T19-S19</f>
        <v>8</v>
      </c>
      <c r="V19" s="203">
        <f t="shared" ref="V19" si="6">V14+V16+V18</f>
        <v>148</v>
      </c>
      <c r="W19" s="203">
        <f t="shared" si="1"/>
        <v>150</v>
      </c>
      <c r="X19" s="208">
        <f>W19-V19</f>
        <v>2</v>
      </c>
    </row>
    <row r="20" spans="1:24" s="15" customFormat="1" ht="31.5" customHeight="1" thickBot="1" x14ac:dyDescent="0.25">
      <c r="A20" s="123"/>
      <c r="B20" s="209" t="s">
        <v>77</v>
      </c>
      <c r="C20" s="210" t="s">
        <v>29</v>
      </c>
      <c r="D20" s="211">
        <f>D12+D19</f>
        <v>1009</v>
      </c>
      <c r="E20" s="211">
        <f>E12+E19</f>
        <v>1001</v>
      </c>
      <c r="F20" s="211">
        <f>E20-D20</f>
        <v>-8</v>
      </c>
      <c r="G20" s="211">
        <f t="shared" ref="G20:W20" si="7">G12+G19</f>
        <v>318</v>
      </c>
      <c r="H20" s="211">
        <f t="shared" si="7"/>
        <v>319</v>
      </c>
      <c r="I20" s="211">
        <f>H20-G20</f>
        <v>1</v>
      </c>
      <c r="J20" s="211">
        <f t="shared" ref="J20" si="8">J12+J19</f>
        <v>941</v>
      </c>
      <c r="K20" s="212">
        <f>K12+K19</f>
        <v>1040</v>
      </c>
      <c r="L20" s="211">
        <f>K20-J20</f>
        <v>99</v>
      </c>
      <c r="M20" s="211">
        <f t="shared" ref="M20" si="9">M12+M19</f>
        <v>525</v>
      </c>
      <c r="N20" s="211">
        <f t="shared" si="7"/>
        <v>528</v>
      </c>
      <c r="O20" s="211">
        <f>N20-M20</f>
        <v>3</v>
      </c>
      <c r="P20" s="211">
        <f t="shared" ref="P20" si="10">P12+P19</f>
        <v>416</v>
      </c>
      <c r="Q20" s="211">
        <f t="shared" si="7"/>
        <v>512</v>
      </c>
      <c r="R20" s="211">
        <f>Q20-P20</f>
        <v>96</v>
      </c>
      <c r="S20" s="211">
        <f t="shared" ref="S20" si="11">S12+S19</f>
        <v>116</v>
      </c>
      <c r="T20" s="211">
        <f t="shared" si="7"/>
        <v>107</v>
      </c>
      <c r="U20" s="211">
        <f>T20-S20</f>
        <v>-9</v>
      </c>
      <c r="V20" s="211">
        <f t="shared" ref="V20" si="12">V12+V19</f>
        <v>189</v>
      </c>
      <c r="W20" s="211">
        <f t="shared" si="7"/>
        <v>202</v>
      </c>
      <c r="X20" s="213">
        <f>W20-V20</f>
        <v>13</v>
      </c>
    </row>
    <row r="21" spans="1:24" s="8" customFormat="1" x14ac:dyDescent="0.2">
      <c r="A21" s="7" t="s">
        <v>208</v>
      </c>
    </row>
    <row r="22" spans="1:24" s="8" customFormat="1" ht="13.5" thickBot="1" x14ac:dyDescent="0.25"/>
    <row r="23" spans="1:24" s="71" customFormat="1" ht="117" customHeight="1" x14ac:dyDescent="0.2">
      <c r="A23" s="720" t="s">
        <v>18</v>
      </c>
      <c r="B23" s="718" t="s">
        <v>104</v>
      </c>
      <c r="C23" s="718" t="s">
        <v>20</v>
      </c>
      <c r="D23" s="718" t="s">
        <v>228</v>
      </c>
      <c r="E23" s="718"/>
      <c r="F23" s="718"/>
      <c r="G23" s="718" t="s">
        <v>229</v>
      </c>
      <c r="H23" s="718"/>
      <c r="I23" s="718"/>
      <c r="J23" s="718" t="s">
        <v>169</v>
      </c>
      <c r="K23" s="718"/>
      <c r="L23" s="718"/>
      <c r="M23" s="718" t="s">
        <v>170</v>
      </c>
      <c r="N23" s="718"/>
      <c r="O23" s="718"/>
      <c r="P23" s="718" t="s">
        <v>230</v>
      </c>
      <c r="Q23" s="718"/>
      <c r="R23" s="719"/>
    </row>
    <row r="24" spans="1:24" s="71" customFormat="1" ht="17.25" customHeight="1" x14ac:dyDescent="0.2">
      <c r="A24" s="721"/>
      <c r="B24" s="699"/>
      <c r="C24" s="699"/>
      <c r="D24" s="233">
        <v>2019</v>
      </c>
      <c r="E24" s="233">
        <v>2020</v>
      </c>
      <c r="F24" s="233" t="s">
        <v>48</v>
      </c>
      <c r="G24" s="233">
        <v>2019</v>
      </c>
      <c r="H24" s="233">
        <v>2020</v>
      </c>
      <c r="I24" s="233" t="s">
        <v>48</v>
      </c>
      <c r="J24" s="233">
        <v>2019</v>
      </c>
      <c r="K24" s="233">
        <v>2020</v>
      </c>
      <c r="L24" s="233" t="s">
        <v>48</v>
      </c>
      <c r="M24" s="233">
        <v>2019</v>
      </c>
      <c r="N24" s="233">
        <v>2020</v>
      </c>
      <c r="O24" s="233" t="s">
        <v>48</v>
      </c>
      <c r="P24" s="233">
        <v>2019</v>
      </c>
      <c r="Q24" s="233">
        <v>2020</v>
      </c>
      <c r="R24" s="149" t="s">
        <v>48</v>
      </c>
    </row>
    <row r="25" spans="1:24" s="75" customFormat="1" ht="12" thickBot="1" x14ac:dyDescent="0.25">
      <c r="A25" s="195"/>
      <c r="B25" s="196"/>
      <c r="C25" s="196">
        <v>1</v>
      </c>
      <c r="D25" s="236">
        <v>2</v>
      </c>
      <c r="E25" s="236">
        <v>3</v>
      </c>
      <c r="F25" s="236">
        <v>4</v>
      </c>
      <c r="G25" s="236">
        <v>5</v>
      </c>
      <c r="H25" s="236">
        <v>6</v>
      </c>
      <c r="I25" s="236">
        <v>7</v>
      </c>
      <c r="J25" s="236">
        <v>8</v>
      </c>
      <c r="K25" s="236">
        <v>9</v>
      </c>
      <c r="L25" s="236">
        <v>10</v>
      </c>
      <c r="M25" s="236">
        <v>11</v>
      </c>
      <c r="N25" s="236">
        <v>12</v>
      </c>
      <c r="O25" s="236">
        <v>13</v>
      </c>
      <c r="P25" s="236">
        <v>14</v>
      </c>
      <c r="Q25" s="236">
        <v>15</v>
      </c>
      <c r="R25" s="237">
        <v>16</v>
      </c>
    </row>
    <row r="26" spans="1:24" s="74" customFormat="1" ht="53.25" customHeight="1" thickBot="1" x14ac:dyDescent="0.25">
      <c r="A26" s="238">
        <v>1</v>
      </c>
      <c r="B26" s="239" t="s">
        <v>172</v>
      </c>
      <c r="C26" s="240" t="s">
        <v>21</v>
      </c>
      <c r="D26" s="234">
        <v>102</v>
      </c>
      <c r="E26" s="241">
        <v>102</v>
      </c>
      <c r="F26" s="242">
        <f>E26-D26</f>
        <v>0</v>
      </c>
      <c r="G26" s="234">
        <v>70</v>
      </c>
      <c r="H26" s="241">
        <v>72</v>
      </c>
      <c r="I26" s="242">
        <f>H26-G26</f>
        <v>2</v>
      </c>
      <c r="J26" s="234">
        <v>68</v>
      </c>
      <c r="K26" s="241">
        <v>68</v>
      </c>
      <c r="L26" s="242">
        <f>K26-J26</f>
        <v>0</v>
      </c>
      <c r="M26" s="234">
        <v>61</v>
      </c>
      <c r="N26" s="241">
        <v>63</v>
      </c>
      <c r="O26" s="242">
        <f>N26-M26</f>
        <v>2</v>
      </c>
      <c r="P26" s="234">
        <v>26</v>
      </c>
      <c r="Q26" s="241">
        <v>25</v>
      </c>
      <c r="R26" s="243">
        <f>Q26-P26</f>
        <v>-1</v>
      </c>
    </row>
    <row r="27" spans="1:24" s="74" customFormat="1" ht="64.5" customHeight="1" thickBot="1" x14ac:dyDescent="0.25">
      <c r="A27" s="244">
        <v>2</v>
      </c>
      <c r="B27" s="245" t="s">
        <v>180</v>
      </c>
      <c r="C27" s="240" t="s">
        <v>22</v>
      </c>
      <c r="D27" s="234">
        <v>90</v>
      </c>
      <c r="E27" s="241">
        <v>80</v>
      </c>
      <c r="F27" s="242">
        <v>68</v>
      </c>
      <c r="G27" s="234">
        <v>68</v>
      </c>
      <c r="H27" s="241">
        <v>46</v>
      </c>
      <c r="I27" s="242">
        <f>H27-G27</f>
        <v>-22</v>
      </c>
      <c r="J27" s="234">
        <v>54</v>
      </c>
      <c r="K27" s="241">
        <v>44</v>
      </c>
      <c r="L27" s="242">
        <f>K27-J27</f>
        <v>-10</v>
      </c>
      <c r="M27" s="234">
        <v>50</v>
      </c>
      <c r="N27" s="241">
        <v>38</v>
      </c>
      <c r="O27" s="242">
        <f>N27-M27</f>
        <v>-12</v>
      </c>
      <c r="P27" s="234">
        <v>20</v>
      </c>
      <c r="Q27" s="241">
        <v>20</v>
      </c>
      <c r="R27" s="243">
        <f>Q27-P27</f>
        <v>0</v>
      </c>
    </row>
    <row r="28" spans="1:24" s="124" customFormat="1" ht="18" customHeight="1" thickBot="1" x14ac:dyDescent="0.25">
      <c r="A28" s="246"/>
      <c r="B28" s="247" t="s">
        <v>0</v>
      </c>
      <c r="C28" s="248" t="s">
        <v>23</v>
      </c>
      <c r="D28" s="235">
        <f t="shared" ref="D28:N28" si="13">SUM(D26:D27)</f>
        <v>192</v>
      </c>
      <c r="E28" s="235">
        <f t="shared" si="13"/>
        <v>182</v>
      </c>
      <c r="F28" s="235">
        <f>E28-D28</f>
        <v>-10</v>
      </c>
      <c r="G28" s="235">
        <f t="shared" ref="G28" si="14">SUM(G26:G27)</f>
        <v>138</v>
      </c>
      <c r="H28" s="235">
        <f t="shared" si="13"/>
        <v>118</v>
      </c>
      <c r="I28" s="235">
        <f>H28-G28</f>
        <v>-20</v>
      </c>
      <c r="J28" s="235">
        <f t="shared" ref="J28" si="15">SUM(J26:J27)</f>
        <v>122</v>
      </c>
      <c r="K28" s="235">
        <f t="shared" si="13"/>
        <v>112</v>
      </c>
      <c r="L28" s="235">
        <f>K28-J28</f>
        <v>-10</v>
      </c>
      <c r="M28" s="235">
        <f t="shared" ref="M28" si="16">SUM(M26:M27)</f>
        <v>111</v>
      </c>
      <c r="N28" s="235">
        <f t="shared" si="13"/>
        <v>101</v>
      </c>
      <c r="O28" s="235">
        <f>N28-M28</f>
        <v>-10</v>
      </c>
      <c r="P28" s="235">
        <f>SUM(P26:P27)</f>
        <v>46</v>
      </c>
      <c r="Q28" s="235">
        <f>SUM(Q26:Q27)</f>
        <v>45</v>
      </c>
      <c r="R28" s="249">
        <f>Q28-P28</f>
        <v>-1</v>
      </c>
      <c r="S28" s="74"/>
      <c r="T28" s="74"/>
      <c r="U28" s="74"/>
      <c r="V28" s="74"/>
      <c r="W28" s="74"/>
      <c r="X28" s="74"/>
    </row>
    <row r="29" spans="1:24" x14ac:dyDescent="0.2">
      <c r="A29" s="8"/>
      <c r="B29" s="8"/>
      <c r="C29" s="8"/>
      <c r="D29" s="8"/>
      <c r="G29" s="73"/>
      <c r="H29" s="73"/>
      <c r="I29" s="72"/>
    </row>
    <row r="30" spans="1:24" x14ac:dyDescent="0.2">
      <c r="A30" s="8"/>
      <c r="B30" s="8"/>
      <c r="C30" s="8"/>
      <c r="D30" s="8"/>
    </row>
  </sheetData>
  <mergeCells count="34">
    <mergeCell ref="M23:O23"/>
    <mergeCell ref="P23:R23"/>
    <mergeCell ref="A23:A24"/>
    <mergeCell ref="B23:B24"/>
    <mergeCell ref="C23:C24"/>
    <mergeCell ref="D23:F23"/>
    <mergeCell ref="G23:I23"/>
    <mergeCell ref="J23:L23"/>
    <mergeCell ref="C10:C11"/>
    <mergeCell ref="D10:X10"/>
    <mergeCell ref="A13:A19"/>
    <mergeCell ref="B13:B18"/>
    <mergeCell ref="C13:C14"/>
    <mergeCell ref="D13:X13"/>
    <mergeCell ref="C15:C16"/>
    <mergeCell ref="D15:X15"/>
    <mergeCell ref="C17:C18"/>
    <mergeCell ref="D17:X17"/>
    <mergeCell ref="M3:O3"/>
    <mergeCell ref="P3:R3"/>
    <mergeCell ref="S3:U3"/>
    <mergeCell ref="V3:X3"/>
    <mergeCell ref="A6:A12"/>
    <mergeCell ref="B6:B11"/>
    <mergeCell ref="C6:C7"/>
    <mergeCell ref="D6:X6"/>
    <mergeCell ref="C8:C9"/>
    <mergeCell ref="D8:X8"/>
    <mergeCell ref="A3:A4"/>
    <mergeCell ref="B3:B4"/>
    <mergeCell ref="C3:C4"/>
    <mergeCell ref="D3:F3"/>
    <mergeCell ref="G3:I3"/>
    <mergeCell ref="J3:L3"/>
  </mergeCells>
  <pageMargins left="0.39370078740157483" right="0.11811023622047245" top="0.51181102362204722" bottom="0.35433070866141736" header="0.51181102362204722" footer="0.23622047244094491"/>
  <pageSetup paperSize="9" orientation="landscape" horizontalDpi="120" verticalDpi="144" r:id="rId1"/>
  <headerFooter alignWithMargins="0"/>
  <rowBreaks count="1" manualBreakCount="1">
    <brk id="20" max="2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BD15"/>
  <sheetViews>
    <sheetView zoomScale="80" zoomScaleNormal="80" workbookViewId="0">
      <pane xSplit="3" ySplit="7" topLeftCell="D8" activePane="bottomRight" state="frozen"/>
      <selection activeCell="F37" sqref="F37"/>
      <selection pane="topRight" activeCell="F37" sqref="F37"/>
      <selection pane="bottomLeft" activeCell="F37" sqref="F37"/>
      <selection pane="bottomRight" activeCell="Q24" sqref="Q24"/>
    </sheetView>
  </sheetViews>
  <sheetFormatPr defaultRowHeight="12.75" x14ac:dyDescent="0.2"/>
  <cols>
    <col min="1" max="1" width="3.28515625" style="38" customWidth="1"/>
    <col min="2" max="2" width="17.28515625" style="38" customWidth="1"/>
    <col min="3" max="3" width="4.42578125" style="38" customWidth="1"/>
    <col min="4" max="4" width="6.28515625" style="38" customWidth="1"/>
    <col min="5" max="5" width="5.85546875" style="38" customWidth="1"/>
    <col min="6" max="6" width="6.85546875" style="38" customWidth="1"/>
    <col min="7" max="8" width="5.140625" style="38" customWidth="1"/>
    <col min="9" max="9" width="6" style="38" customWidth="1"/>
    <col min="10" max="11" width="5.140625" style="38" customWidth="1"/>
    <col min="12" max="12" width="5" style="38" customWidth="1"/>
    <col min="13" max="17" width="5.140625" style="38" customWidth="1"/>
    <col min="18" max="18" width="5.7109375" style="38" customWidth="1"/>
    <col min="19" max="19" width="5.5703125" style="38" customWidth="1"/>
    <col min="20" max="20" width="5.140625" style="38" customWidth="1"/>
    <col min="21" max="21" width="4.7109375" style="38" customWidth="1"/>
    <col min="22" max="23" width="5.140625" style="38" customWidth="1"/>
    <col min="24" max="24" width="4.7109375" style="38" customWidth="1"/>
    <col min="25" max="26" width="5.140625" style="38" customWidth="1"/>
    <col min="27" max="27" width="4.85546875" style="38" customWidth="1"/>
    <col min="28" max="29" width="5.140625" style="38" customWidth="1"/>
    <col min="30" max="30" width="5.5703125" style="38" customWidth="1"/>
    <col min="31" max="31" width="1.28515625" style="38" customWidth="1"/>
    <col min="32" max="32" width="11.140625" style="38" customWidth="1"/>
    <col min="33" max="33" width="5" style="38" customWidth="1"/>
    <col min="34" max="54" width="5.7109375" style="38" customWidth="1"/>
    <col min="55" max="55" width="6.7109375" style="38" customWidth="1"/>
    <col min="56" max="16384" width="9.140625" style="38"/>
  </cols>
  <sheetData>
    <row r="1" spans="1:56" x14ac:dyDescent="0.2">
      <c r="A1" s="104" t="s">
        <v>470</v>
      </c>
      <c r="AF1" s="104" t="s">
        <v>489</v>
      </c>
      <c r="AG1" s="104"/>
    </row>
    <row r="3" spans="1:56" s="558" customFormat="1" ht="15" customHeight="1" x14ac:dyDescent="0.2">
      <c r="A3" s="572" t="s">
        <v>88</v>
      </c>
      <c r="B3" s="572"/>
      <c r="C3" s="572" t="s">
        <v>20</v>
      </c>
      <c r="D3" s="750" t="s">
        <v>89</v>
      </c>
      <c r="E3" s="751"/>
      <c r="F3" s="752"/>
      <c r="G3" s="572" t="s">
        <v>90</v>
      </c>
      <c r="H3" s="572"/>
      <c r="I3" s="572"/>
      <c r="J3" s="572"/>
      <c r="K3" s="572"/>
      <c r="L3" s="572"/>
      <c r="M3" s="572"/>
      <c r="N3" s="572"/>
      <c r="O3" s="572"/>
      <c r="P3" s="572"/>
      <c r="Q3" s="572"/>
      <c r="R3" s="572"/>
      <c r="S3" s="572"/>
      <c r="T3" s="572"/>
      <c r="U3" s="572"/>
      <c r="V3" s="572"/>
      <c r="W3" s="572"/>
      <c r="X3" s="572"/>
      <c r="Y3" s="572"/>
      <c r="Z3" s="572"/>
      <c r="AA3" s="572"/>
      <c r="AB3" s="572"/>
      <c r="AC3" s="572"/>
      <c r="AD3" s="572"/>
      <c r="AF3" s="747"/>
      <c r="AG3" s="572" t="s">
        <v>20</v>
      </c>
      <c r="AH3" s="746" t="s">
        <v>2</v>
      </c>
      <c r="AI3" s="746" t="s">
        <v>202</v>
      </c>
      <c r="AJ3" s="746" t="s">
        <v>3</v>
      </c>
      <c r="AK3" s="746" t="s">
        <v>4</v>
      </c>
      <c r="AL3" s="746" t="s">
        <v>5</v>
      </c>
      <c r="AM3" s="746" t="s">
        <v>6</v>
      </c>
      <c r="AN3" s="746" t="s">
        <v>7</v>
      </c>
      <c r="AO3" s="746" t="s">
        <v>203</v>
      </c>
      <c r="AP3" s="746" t="s">
        <v>8</v>
      </c>
      <c r="AQ3" s="746" t="s">
        <v>9</v>
      </c>
      <c r="AR3" s="746" t="s">
        <v>10</v>
      </c>
      <c r="AS3" s="746" t="s">
        <v>11</v>
      </c>
      <c r="AT3" s="746" t="s">
        <v>12</v>
      </c>
      <c r="AU3" s="746" t="s">
        <v>13</v>
      </c>
      <c r="AV3" s="746" t="s">
        <v>14</v>
      </c>
      <c r="AW3" s="746" t="s">
        <v>15</v>
      </c>
      <c r="AX3" s="746" t="s">
        <v>17</v>
      </c>
      <c r="AY3" s="746" t="s">
        <v>16</v>
      </c>
      <c r="AZ3" s="746" t="s">
        <v>130</v>
      </c>
      <c r="BA3" s="746" t="s">
        <v>120</v>
      </c>
      <c r="BB3" s="746" t="s">
        <v>131</v>
      </c>
      <c r="BC3" s="748" t="s">
        <v>476</v>
      </c>
    </row>
    <row r="4" spans="1:56" s="558" customFormat="1" ht="19.5" customHeight="1" x14ac:dyDescent="0.2">
      <c r="A4" s="572"/>
      <c r="B4" s="572"/>
      <c r="C4" s="572"/>
      <c r="D4" s="753"/>
      <c r="E4" s="754"/>
      <c r="F4" s="755"/>
      <c r="G4" s="572" t="s">
        <v>201</v>
      </c>
      <c r="H4" s="572"/>
      <c r="I4" s="572"/>
      <c r="J4" s="572" t="s">
        <v>91</v>
      </c>
      <c r="K4" s="572"/>
      <c r="L4" s="572"/>
      <c r="M4" s="572"/>
      <c r="N4" s="572"/>
      <c r="O4" s="572"/>
      <c r="P4" s="572" t="s">
        <v>92</v>
      </c>
      <c r="Q4" s="572"/>
      <c r="R4" s="572"/>
      <c r="S4" s="573" t="s">
        <v>93</v>
      </c>
      <c r="T4" s="749"/>
      <c r="U4" s="749"/>
      <c r="V4" s="749"/>
      <c r="W4" s="749"/>
      <c r="X4" s="749"/>
      <c r="Y4" s="749"/>
      <c r="Z4" s="749"/>
      <c r="AA4" s="749"/>
      <c r="AB4" s="572" t="s">
        <v>97</v>
      </c>
      <c r="AC4" s="572"/>
      <c r="AD4" s="572"/>
      <c r="AF4" s="747"/>
      <c r="AG4" s="572"/>
      <c r="AH4" s="746"/>
      <c r="AI4" s="746"/>
      <c r="AJ4" s="746"/>
      <c r="AK4" s="746"/>
      <c r="AL4" s="746"/>
      <c r="AM4" s="746"/>
      <c r="AN4" s="746"/>
      <c r="AO4" s="746"/>
      <c r="AP4" s="746"/>
      <c r="AQ4" s="746"/>
      <c r="AR4" s="746"/>
      <c r="AS4" s="746"/>
      <c r="AT4" s="746"/>
      <c r="AU4" s="746"/>
      <c r="AV4" s="746"/>
      <c r="AW4" s="746"/>
      <c r="AX4" s="746"/>
      <c r="AY4" s="746"/>
      <c r="AZ4" s="746"/>
      <c r="BA4" s="746"/>
      <c r="BB4" s="746"/>
      <c r="BC4" s="748"/>
    </row>
    <row r="5" spans="1:56" s="558" customFormat="1" ht="63.75" customHeight="1" x14ac:dyDescent="0.2">
      <c r="A5" s="572"/>
      <c r="B5" s="572"/>
      <c r="C5" s="572"/>
      <c r="D5" s="753"/>
      <c r="E5" s="754"/>
      <c r="F5" s="755"/>
      <c r="G5" s="572"/>
      <c r="H5" s="572"/>
      <c r="I5" s="572"/>
      <c r="J5" s="572" t="s">
        <v>94</v>
      </c>
      <c r="K5" s="572"/>
      <c r="L5" s="572"/>
      <c r="M5" s="572" t="s">
        <v>123</v>
      </c>
      <c r="N5" s="572"/>
      <c r="O5" s="572"/>
      <c r="P5" s="572"/>
      <c r="Q5" s="572"/>
      <c r="R5" s="572"/>
      <c r="S5" s="573" t="s">
        <v>95</v>
      </c>
      <c r="T5" s="749"/>
      <c r="U5" s="574"/>
      <c r="V5" s="573" t="s">
        <v>96</v>
      </c>
      <c r="W5" s="749"/>
      <c r="X5" s="574"/>
      <c r="Y5" s="573" t="s">
        <v>136</v>
      </c>
      <c r="Z5" s="749"/>
      <c r="AA5" s="749"/>
      <c r="AB5" s="572"/>
      <c r="AC5" s="572"/>
      <c r="AD5" s="572"/>
      <c r="AF5" s="747"/>
      <c r="AG5" s="572"/>
      <c r="AH5" s="746"/>
      <c r="AI5" s="746"/>
      <c r="AJ5" s="746"/>
      <c r="AK5" s="746"/>
      <c r="AL5" s="746"/>
      <c r="AM5" s="746"/>
      <c r="AN5" s="746"/>
      <c r="AO5" s="746"/>
      <c r="AP5" s="746"/>
      <c r="AQ5" s="746"/>
      <c r="AR5" s="746"/>
      <c r="AS5" s="746"/>
      <c r="AT5" s="746"/>
      <c r="AU5" s="746"/>
      <c r="AV5" s="746"/>
      <c r="AW5" s="746"/>
      <c r="AX5" s="746"/>
      <c r="AY5" s="746"/>
      <c r="AZ5" s="746"/>
      <c r="BA5" s="746"/>
      <c r="BB5" s="746"/>
      <c r="BC5" s="748"/>
    </row>
    <row r="6" spans="1:56" s="558" customFormat="1" ht="48" x14ac:dyDescent="0.2">
      <c r="A6" s="572"/>
      <c r="B6" s="572"/>
      <c r="C6" s="572"/>
      <c r="D6" s="428" t="s">
        <v>481</v>
      </c>
      <c r="E6" s="428" t="s">
        <v>497</v>
      </c>
      <c r="F6" s="428" t="s">
        <v>258</v>
      </c>
      <c r="G6" s="428" t="s">
        <v>481</v>
      </c>
      <c r="H6" s="428" t="s">
        <v>497</v>
      </c>
      <c r="I6" s="428" t="s">
        <v>258</v>
      </c>
      <c r="J6" s="428" t="s">
        <v>481</v>
      </c>
      <c r="K6" s="428" t="s">
        <v>497</v>
      </c>
      <c r="L6" s="428" t="s">
        <v>258</v>
      </c>
      <c r="M6" s="428" t="s">
        <v>481</v>
      </c>
      <c r="N6" s="428" t="s">
        <v>497</v>
      </c>
      <c r="O6" s="428" t="s">
        <v>258</v>
      </c>
      <c r="P6" s="428" t="s">
        <v>481</v>
      </c>
      <c r="Q6" s="428" t="s">
        <v>497</v>
      </c>
      <c r="R6" s="428" t="s">
        <v>258</v>
      </c>
      <c r="S6" s="428" t="s">
        <v>481</v>
      </c>
      <c r="T6" s="428" t="s">
        <v>497</v>
      </c>
      <c r="U6" s="428" t="s">
        <v>258</v>
      </c>
      <c r="V6" s="428" t="s">
        <v>481</v>
      </c>
      <c r="W6" s="428" t="s">
        <v>497</v>
      </c>
      <c r="X6" s="428" t="s">
        <v>258</v>
      </c>
      <c r="Y6" s="428" t="s">
        <v>481</v>
      </c>
      <c r="Z6" s="428" t="s">
        <v>497</v>
      </c>
      <c r="AA6" s="428" t="s">
        <v>258</v>
      </c>
      <c r="AB6" s="428" t="s">
        <v>481</v>
      </c>
      <c r="AC6" s="428" t="s">
        <v>497</v>
      </c>
      <c r="AD6" s="428" t="s">
        <v>258</v>
      </c>
      <c r="AF6" s="747"/>
      <c r="AG6" s="572"/>
      <c r="AH6" s="746"/>
      <c r="AI6" s="746"/>
      <c r="AJ6" s="746"/>
      <c r="AK6" s="746"/>
      <c r="AL6" s="746"/>
      <c r="AM6" s="746"/>
      <c r="AN6" s="746"/>
      <c r="AO6" s="746"/>
      <c r="AP6" s="746"/>
      <c r="AQ6" s="746"/>
      <c r="AR6" s="746"/>
      <c r="AS6" s="746"/>
      <c r="AT6" s="746"/>
      <c r="AU6" s="746"/>
      <c r="AV6" s="746"/>
      <c r="AW6" s="746"/>
      <c r="AX6" s="746"/>
      <c r="AY6" s="746"/>
      <c r="AZ6" s="746"/>
      <c r="BA6" s="746"/>
      <c r="BB6" s="746"/>
      <c r="BC6" s="748"/>
    </row>
    <row r="7" spans="1:56" s="384" customFormat="1" ht="11.25" x14ac:dyDescent="0.2">
      <c r="A7" s="559"/>
      <c r="B7" s="559"/>
      <c r="C7" s="559">
        <v>1</v>
      </c>
      <c r="D7" s="559">
        <v>2</v>
      </c>
      <c r="E7" s="559">
        <v>3</v>
      </c>
      <c r="F7" s="559">
        <v>4</v>
      </c>
      <c r="G7" s="559">
        <v>5</v>
      </c>
      <c r="H7" s="559">
        <v>6</v>
      </c>
      <c r="I7" s="559">
        <v>7</v>
      </c>
      <c r="J7" s="559">
        <v>8</v>
      </c>
      <c r="K7" s="559">
        <v>9</v>
      </c>
      <c r="L7" s="559">
        <v>10</v>
      </c>
      <c r="M7" s="559">
        <v>11</v>
      </c>
      <c r="N7" s="559">
        <v>12</v>
      </c>
      <c r="O7" s="559">
        <v>13</v>
      </c>
      <c r="P7" s="559">
        <v>14</v>
      </c>
      <c r="Q7" s="559">
        <v>15</v>
      </c>
      <c r="R7" s="559">
        <v>16</v>
      </c>
      <c r="S7" s="559">
        <v>17</v>
      </c>
      <c r="T7" s="559">
        <v>18</v>
      </c>
      <c r="U7" s="559">
        <v>19</v>
      </c>
      <c r="V7" s="559">
        <v>20</v>
      </c>
      <c r="W7" s="559">
        <v>21</v>
      </c>
      <c r="X7" s="559">
        <v>22</v>
      </c>
      <c r="Y7" s="559">
        <v>23</v>
      </c>
      <c r="Z7" s="559">
        <v>24</v>
      </c>
      <c r="AA7" s="559">
        <v>25</v>
      </c>
      <c r="AB7" s="559">
        <v>26</v>
      </c>
      <c r="AC7" s="559">
        <v>27</v>
      </c>
      <c r="AD7" s="559">
        <v>28</v>
      </c>
      <c r="AF7" s="560"/>
      <c r="AG7" s="559">
        <v>1</v>
      </c>
      <c r="AH7" s="559">
        <v>2</v>
      </c>
      <c r="AI7" s="559">
        <v>3</v>
      </c>
      <c r="AJ7" s="559">
        <v>4</v>
      </c>
      <c r="AK7" s="559">
        <v>5</v>
      </c>
      <c r="AL7" s="559">
        <v>6</v>
      </c>
      <c r="AM7" s="559">
        <v>7</v>
      </c>
      <c r="AN7" s="559">
        <v>8</v>
      </c>
      <c r="AO7" s="559">
        <v>9</v>
      </c>
      <c r="AP7" s="559">
        <v>10</v>
      </c>
      <c r="AQ7" s="559">
        <v>11</v>
      </c>
      <c r="AR7" s="559">
        <v>12</v>
      </c>
      <c r="AS7" s="559">
        <v>13</v>
      </c>
      <c r="AT7" s="559">
        <v>14</v>
      </c>
      <c r="AU7" s="559">
        <v>15</v>
      </c>
      <c r="AV7" s="559">
        <v>16</v>
      </c>
      <c r="AW7" s="559">
        <v>17</v>
      </c>
      <c r="AX7" s="559">
        <v>18</v>
      </c>
      <c r="AY7" s="559">
        <v>19</v>
      </c>
      <c r="AZ7" s="559">
        <v>20</v>
      </c>
      <c r="BA7" s="559">
        <v>21</v>
      </c>
      <c r="BB7" s="559">
        <v>22</v>
      </c>
      <c r="BC7" s="559">
        <v>23</v>
      </c>
    </row>
    <row r="8" spans="1:56" s="426" customFormat="1" ht="48" customHeight="1" x14ac:dyDescent="0.2">
      <c r="A8" s="561" t="s">
        <v>65</v>
      </c>
      <c r="B8" s="562" t="s">
        <v>98</v>
      </c>
      <c r="C8" s="70" t="s">
        <v>21</v>
      </c>
      <c r="D8" s="563">
        <f>G8+P8+AB8</f>
        <v>751</v>
      </c>
      <c r="E8" s="563">
        <f>H8+Q8+AC8</f>
        <v>725</v>
      </c>
      <c r="F8" s="563">
        <f>E8-D8</f>
        <v>-26</v>
      </c>
      <c r="G8" s="563">
        <f>J8+M8</f>
        <v>580</v>
      </c>
      <c r="H8" s="563">
        <f>K8+N8</f>
        <v>591</v>
      </c>
      <c r="I8" s="563">
        <f>H8-G8</f>
        <v>11</v>
      </c>
      <c r="J8" s="282">
        <v>63</v>
      </c>
      <c r="K8" s="282">
        <v>38</v>
      </c>
      <c r="L8" s="563">
        <f>K8-J8</f>
        <v>-25</v>
      </c>
      <c r="M8" s="282">
        <v>517</v>
      </c>
      <c r="N8" s="282">
        <v>553</v>
      </c>
      <c r="O8" s="563">
        <f>N8-M8</f>
        <v>36</v>
      </c>
      <c r="P8" s="563">
        <f>S8+V8+Y8</f>
        <v>92</v>
      </c>
      <c r="Q8" s="563">
        <f>T8+W8+Z8</f>
        <v>96</v>
      </c>
      <c r="R8" s="563">
        <f>Q8-P8</f>
        <v>4</v>
      </c>
      <c r="S8" s="282"/>
      <c r="T8" s="282">
        <v>10</v>
      </c>
      <c r="U8" s="563">
        <f>T8-S8</f>
        <v>10</v>
      </c>
      <c r="V8" s="282">
        <v>50</v>
      </c>
      <c r="W8" s="282">
        <v>34</v>
      </c>
      <c r="X8" s="563">
        <f>W8-V8</f>
        <v>-16</v>
      </c>
      <c r="Y8" s="282">
        <v>42</v>
      </c>
      <c r="Z8" s="282">
        <v>52</v>
      </c>
      <c r="AA8" s="563">
        <f>Z8-Y8</f>
        <v>10</v>
      </c>
      <c r="AB8" s="282">
        <v>79</v>
      </c>
      <c r="AC8" s="282">
        <v>38</v>
      </c>
      <c r="AD8" s="563">
        <f>AC8-AB8</f>
        <v>-41</v>
      </c>
      <c r="AF8" s="283" t="s">
        <v>557</v>
      </c>
      <c r="AG8" s="70" t="s">
        <v>21</v>
      </c>
      <c r="AH8" s="282">
        <v>3</v>
      </c>
      <c r="AI8" s="282">
        <v>10</v>
      </c>
      <c r="AJ8" s="282">
        <v>23</v>
      </c>
      <c r="AK8" s="282">
        <v>14</v>
      </c>
      <c r="AL8" s="282">
        <v>12</v>
      </c>
      <c r="AM8" s="282">
        <v>17</v>
      </c>
      <c r="AN8" s="282">
        <v>12</v>
      </c>
      <c r="AO8" s="282">
        <v>2</v>
      </c>
      <c r="AP8" s="282">
        <v>10</v>
      </c>
      <c r="AQ8" s="282">
        <v>15</v>
      </c>
      <c r="AR8" s="282">
        <v>5</v>
      </c>
      <c r="AS8" s="282">
        <v>83</v>
      </c>
      <c r="AT8" s="282">
        <v>6</v>
      </c>
      <c r="AU8" s="282">
        <v>33</v>
      </c>
      <c r="AV8" s="282">
        <v>30</v>
      </c>
      <c r="AW8" s="282"/>
      <c r="AX8" s="282">
        <v>12</v>
      </c>
      <c r="AY8" s="282">
        <v>15</v>
      </c>
      <c r="AZ8" s="282">
        <v>383</v>
      </c>
      <c r="BA8" s="282">
        <v>65</v>
      </c>
      <c r="BB8" s="282">
        <v>52</v>
      </c>
      <c r="BC8" s="59">
        <f>SUM(AH8:BB8)</f>
        <v>802</v>
      </c>
    </row>
    <row r="9" spans="1:56" s="426" customFormat="1" ht="43.5" customHeight="1" x14ac:dyDescent="0.2">
      <c r="A9" s="561" t="s">
        <v>64</v>
      </c>
      <c r="B9" s="562" t="s">
        <v>99</v>
      </c>
      <c r="C9" s="70" t="s">
        <v>22</v>
      </c>
      <c r="D9" s="563">
        <f>G9+P9+AB9</f>
        <v>102</v>
      </c>
      <c r="E9" s="563">
        <f>H9+Q9+AC9</f>
        <v>77</v>
      </c>
      <c r="F9" s="563">
        <f>E9-D9</f>
        <v>-25</v>
      </c>
      <c r="G9" s="563">
        <f>J9+M9</f>
        <v>34</v>
      </c>
      <c r="H9" s="563">
        <f>K9+N9</f>
        <v>23</v>
      </c>
      <c r="I9" s="563">
        <f>H9-G9</f>
        <v>-11</v>
      </c>
      <c r="J9" s="282">
        <v>1</v>
      </c>
      <c r="K9" s="282"/>
      <c r="L9" s="563">
        <f>K9-J9</f>
        <v>-1</v>
      </c>
      <c r="M9" s="282">
        <v>33</v>
      </c>
      <c r="N9" s="282">
        <v>23</v>
      </c>
      <c r="O9" s="563">
        <f>N9-M9</f>
        <v>-10</v>
      </c>
      <c r="P9" s="563">
        <f>S9+V9+Y9</f>
        <v>63</v>
      </c>
      <c r="Q9" s="563">
        <f>T9+W9+Z9</f>
        <v>52</v>
      </c>
      <c r="R9" s="563">
        <f>Q9-P9</f>
        <v>-11</v>
      </c>
      <c r="S9" s="282">
        <v>4</v>
      </c>
      <c r="T9" s="282">
        <v>8</v>
      </c>
      <c r="U9" s="563">
        <f>T9-S9</f>
        <v>4</v>
      </c>
      <c r="V9" s="282">
        <v>43</v>
      </c>
      <c r="W9" s="282">
        <v>24</v>
      </c>
      <c r="X9" s="563">
        <f>W9-V9</f>
        <v>-19</v>
      </c>
      <c r="Y9" s="282">
        <v>16</v>
      </c>
      <c r="Z9" s="282">
        <v>20</v>
      </c>
      <c r="AA9" s="563">
        <f>Z9-Y9</f>
        <v>4</v>
      </c>
      <c r="AB9" s="282">
        <v>5</v>
      </c>
      <c r="AC9" s="282">
        <v>2</v>
      </c>
      <c r="AD9" s="563">
        <f>AC9-AB9</f>
        <v>-3</v>
      </c>
      <c r="AF9" s="283" t="s">
        <v>502</v>
      </c>
      <c r="AG9" s="70" t="s">
        <v>22</v>
      </c>
      <c r="AH9" s="282">
        <v>4</v>
      </c>
      <c r="AI9" s="282">
        <v>18</v>
      </c>
      <c r="AJ9" s="282">
        <v>22</v>
      </c>
      <c r="AK9" s="282">
        <v>22</v>
      </c>
      <c r="AL9" s="282">
        <v>6</v>
      </c>
      <c r="AM9" s="282">
        <v>20</v>
      </c>
      <c r="AN9" s="282">
        <v>21</v>
      </c>
      <c r="AO9" s="282">
        <v>10</v>
      </c>
      <c r="AP9" s="282">
        <v>10</v>
      </c>
      <c r="AQ9" s="282">
        <v>17</v>
      </c>
      <c r="AR9" s="282">
        <v>10</v>
      </c>
      <c r="AS9" s="282">
        <v>75</v>
      </c>
      <c r="AT9" s="282">
        <v>9</v>
      </c>
      <c r="AU9" s="282">
        <v>48</v>
      </c>
      <c r="AV9" s="282">
        <v>41</v>
      </c>
      <c r="AW9" s="282">
        <v>20</v>
      </c>
      <c r="AX9" s="282">
        <v>8</v>
      </c>
      <c r="AY9" s="282">
        <v>5</v>
      </c>
      <c r="AZ9" s="282">
        <v>340</v>
      </c>
      <c r="BA9" s="282">
        <v>53</v>
      </c>
      <c r="BB9" s="282">
        <v>94</v>
      </c>
      <c r="BC9" s="59">
        <f>SUM(AH9:BB9)</f>
        <v>853</v>
      </c>
    </row>
    <row r="10" spans="1:56" s="426" customFormat="1" ht="38.25" customHeight="1" x14ac:dyDescent="0.2">
      <c r="A10" s="516" t="s">
        <v>66</v>
      </c>
      <c r="B10" s="445" t="s">
        <v>0</v>
      </c>
      <c r="C10" s="106" t="s">
        <v>23</v>
      </c>
      <c r="D10" s="280">
        <f>SUM(D8:D9)</f>
        <v>853</v>
      </c>
      <c r="E10" s="280">
        <f>SUM(E8:E9)</f>
        <v>802</v>
      </c>
      <c r="F10" s="280">
        <f>E10-D10</f>
        <v>-51</v>
      </c>
      <c r="G10" s="280">
        <f>SUM(G8:G9)</f>
        <v>614</v>
      </c>
      <c r="H10" s="280">
        <f>SUM(H8:H9)</f>
        <v>614</v>
      </c>
      <c r="I10" s="280">
        <f>H10-G10</f>
        <v>0</v>
      </c>
      <c r="J10" s="280">
        <f>SUM(J8:J9)</f>
        <v>64</v>
      </c>
      <c r="K10" s="280">
        <f>SUM(K8:K9)</f>
        <v>38</v>
      </c>
      <c r="L10" s="280">
        <f>K10-J10</f>
        <v>-26</v>
      </c>
      <c r="M10" s="280">
        <f>SUM(M8:M9)</f>
        <v>550</v>
      </c>
      <c r="N10" s="280">
        <f>SUM(N8:N9)</f>
        <v>576</v>
      </c>
      <c r="O10" s="280">
        <f>N10-M10</f>
        <v>26</v>
      </c>
      <c r="P10" s="280">
        <f>SUM(P8:P9)</f>
        <v>155</v>
      </c>
      <c r="Q10" s="280">
        <f>SUM(Q8:Q9)</f>
        <v>148</v>
      </c>
      <c r="R10" s="280">
        <f>Q10-P10</f>
        <v>-7</v>
      </c>
      <c r="S10" s="280">
        <f>SUM(S8:S9)</f>
        <v>4</v>
      </c>
      <c r="T10" s="280">
        <f>SUM(T8:T9)</f>
        <v>18</v>
      </c>
      <c r="U10" s="280">
        <f>T10-S10</f>
        <v>14</v>
      </c>
      <c r="V10" s="280">
        <f>SUM(V8:V9)</f>
        <v>93</v>
      </c>
      <c r="W10" s="280">
        <f>SUM(W8:W9)</f>
        <v>58</v>
      </c>
      <c r="X10" s="280">
        <f>W10-V10</f>
        <v>-35</v>
      </c>
      <c r="Y10" s="280">
        <f>SUM(Y8:Y9)</f>
        <v>58</v>
      </c>
      <c r="Z10" s="280">
        <f>SUM(Z8:Z9)</f>
        <v>72</v>
      </c>
      <c r="AA10" s="280">
        <f>Z10-Y10</f>
        <v>14</v>
      </c>
      <c r="AB10" s="280">
        <f>SUM(AB8:AB9)</f>
        <v>84</v>
      </c>
      <c r="AC10" s="280">
        <f>SUM(AC8:AC9)</f>
        <v>40</v>
      </c>
      <c r="AD10" s="280">
        <f>AC10-AB10</f>
        <v>-44</v>
      </c>
      <c r="AF10" s="19" t="s">
        <v>558</v>
      </c>
      <c r="AG10" s="70" t="s">
        <v>23</v>
      </c>
      <c r="AH10" s="563">
        <f>AH8-AH9</f>
        <v>-1</v>
      </c>
      <c r="AI10" s="563">
        <f t="shared" ref="AI10:BC10" si="0">AI8-AI9</f>
        <v>-8</v>
      </c>
      <c r="AJ10" s="563">
        <f t="shared" si="0"/>
        <v>1</v>
      </c>
      <c r="AK10" s="563">
        <f t="shared" si="0"/>
        <v>-8</v>
      </c>
      <c r="AL10" s="563">
        <f t="shared" si="0"/>
        <v>6</v>
      </c>
      <c r="AM10" s="563">
        <f t="shared" si="0"/>
        <v>-3</v>
      </c>
      <c r="AN10" s="563">
        <f t="shared" si="0"/>
        <v>-9</v>
      </c>
      <c r="AO10" s="563">
        <f t="shared" si="0"/>
        <v>-8</v>
      </c>
      <c r="AP10" s="563">
        <f t="shared" si="0"/>
        <v>0</v>
      </c>
      <c r="AQ10" s="563">
        <f t="shared" si="0"/>
        <v>-2</v>
      </c>
      <c r="AR10" s="563">
        <f t="shared" si="0"/>
        <v>-5</v>
      </c>
      <c r="AS10" s="563">
        <f t="shared" si="0"/>
        <v>8</v>
      </c>
      <c r="AT10" s="563">
        <f t="shared" si="0"/>
        <v>-3</v>
      </c>
      <c r="AU10" s="563">
        <f t="shared" si="0"/>
        <v>-15</v>
      </c>
      <c r="AV10" s="563">
        <f t="shared" si="0"/>
        <v>-11</v>
      </c>
      <c r="AW10" s="563">
        <f t="shared" si="0"/>
        <v>-20</v>
      </c>
      <c r="AX10" s="563">
        <f t="shared" si="0"/>
        <v>4</v>
      </c>
      <c r="AY10" s="563">
        <f t="shared" si="0"/>
        <v>10</v>
      </c>
      <c r="AZ10" s="563">
        <f t="shared" si="0"/>
        <v>43</v>
      </c>
      <c r="BA10" s="563">
        <f t="shared" si="0"/>
        <v>12</v>
      </c>
      <c r="BB10" s="563">
        <f t="shared" si="0"/>
        <v>-42</v>
      </c>
      <c r="BC10" s="280">
        <f t="shared" si="0"/>
        <v>-51</v>
      </c>
    </row>
    <row r="11" spans="1:56" s="426" customFormat="1" ht="21" customHeight="1" x14ac:dyDescent="0.2">
      <c r="E11" s="232"/>
    </row>
    <row r="12" spans="1:56" x14ac:dyDescent="0.2">
      <c r="E12" s="285"/>
      <c r="F12" s="285"/>
      <c r="G12" s="285"/>
      <c r="H12" s="285"/>
      <c r="I12" s="285"/>
      <c r="J12" s="285"/>
      <c r="K12" s="285"/>
      <c r="L12" s="285"/>
      <c r="M12" s="285"/>
      <c r="BA12" s="39"/>
      <c r="BB12" s="39"/>
      <c r="BC12" s="39"/>
      <c r="BD12" s="39"/>
    </row>
    <row r="13" spans="1:56" x14ac:dyDescent="0.2">
      <c r="E13" s="285"/>
      <c r="F13" s="285"/>
      <c r="G13" s="285"/>
      <c r="H13" s="285"/>
      <c r="I13" s="285"/>
      <c r="J13" s="285"/>
      <c r="K13" s="285"/>
      <c r="L13" s="285"/>
      <c r="M13" s="285"/>
    </row>
    <row r="15" spans="1:56" x14ac:dyDescent="0.2"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</row>
  </sheetData>
  <sheetProtection password="D56D" sheet="1" objects="1" scenarios="1" formatCells="0" formatColumns="0" formatRows="0" insertColumns="0" insertRows="0" deleteColumns="0" deleteRows="0"/>
  <mergeCells count="39">
    <mergeCell ref="A3:A6"/>
    <mergeCell ref="B3:B6"/>
    <mergeCell ref="C3:C6"/>
    <mergeCell ref="D3:F5"/>
    <mergeCell ref="G3:AD3"/>
    <mergeCell ref="J5:L5"/>
    <mergeCell ref="M5:O5"/>
    <mergeCell ref="S5:U5"/>
    <mergeCell ref="V5:X5"/>
    <mergeCell ref="Y5:AA5"/>
    <mergeCell ref="BC3:BC6"/>
    <mergeCell ref="G4:I5"/>
    <mergeCell ref="J4:O4"/>
    <mergeCell ref="P4:R5"/>
    <mergeCell ref="S4:AA4"/>
    <mergeCell ref="AB4:AD5"/>
    <mergeCell ref="AS3:AS6"/>
    <mergeCell ref="AT3:AT6"/>
    <mergeCell ref="AU3:AU6"/>
    <mergeCell ref="AV3:AV6"/>
    <mergeCell ref="AW3:AW6"/>
    <mergeCell ref="AX3:AX6"/>
    <mergeCell ref="AM3:AM6"/>
    <mergeCell ref="AN3:AN6"/>
    <mergeCell ref="AO3:AO6"/>
    <mergeCell ref="AP3:AP6"/>
    <mergeCell ref="AY3:AY6"/>
    <mergeCell ref="AZ3:AZ6"/>
    <mergeCell ref="BA3:BA6"/>
    <mergeCell ref="BB3:BB6"/>
    <mergeCell ref="AQ3:AQ6"/>
    <mergeCell ref="AR3:AR6"/>
    <mergeCell ref="AL3:AL6"/>
    <mergeCell ref="AF3:AF6"/>
    <mergeCell ref="AG3:AG6"/>
    <mergeCell ref="AH3:AH6"/>
    <mergeCell ref="AI3:AI6"/>
    <mergeCell ref="AJ3:AJ6"/>
    <mergeCell ref="AK3:AK6"/>
  </mergeCells>
  <pageMargins left="0.15748031496062992" right="0.19685039370078741" top="0.51181102362204722" bottom="0.55118110236220474" header="0.51181102362204722" footer="0.51181102362204722"/>
  <pageSetup paperSize="9" scale="8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 enableFormatConditionsCalculation="0">
    <tabColor theme="6" tint="0.59999389629810485"/>
  </sheetPr>
  <dimension ref="A1:AF19"/>
  <sheetViews>
    <sheetView workbookViewId="0">
      <pane xSplit="3" ySplit="7" topLeftCell="D8" activePane="bottomRight" state="frozen"/>
      <selection activeCell="I22" sqref="I22"/>
      <selection pane="topRight" activeCell="I22" sqref="I22"/>
      <selection pane="bottomLeft" activeCell="I22" sqref="I22"/>
      <selection pane="bottomRight" activeCell="T26" sqref="T26"/>
    </sheetView>
  </sheetViews>
  <sheetFormatPr defaultRowHeight="12.75" x14ac:dyDescent="0.2"/>
  <cols>
    <col min="1" max="1" width="3.42578125" style="38" customWidth="1"/>
    <col min="2" max="2" width="15.5703125" style="38" customWidth="1"/>
    <col min="3" max="3" width="4" style="38" customWidth="1"/>
    <col min="4" max="4" width="4.85546875" style="38" customWidth="1"/>
    <col min="5" max="5" width="5.140625" style="40" customWidth="1"/>
    <col min="6" max="6" width="4.7109375" style="38" customWidth="1"/>
    <col min="7" max="9" width="4.7109375" style="40" customWidth="1"/>
    <col min="10" max="10" width="4.7109375" style="22" customWidth="1"/>
    <col min="11" max="11" width="4.7109375" style="40" customWidth="1"/>
    <col min="12" max="12" width="6.5703125" style="40" customWidth="1"/>
    <col min="13" max="13" width="4.85546875" style="38" customWidth="1"/>
    <col min="14" max="14" width="4.85546875" style="40" customWidth="1"/>
    <col min="15" max="15" width="4.85546875" style="38" customWidth="1"/>
    <col min="16" max="16" width="5" style="38" customWidth="1"/>
    <col min="17" max="17" width="5" style="40" customWidth="1"/>
    <col min="18" max="18" width="4.42578125" style="40" customWidth="1"/>
    <col min="19" max="20" width="4.85546875" style="40" customWidth="1"/>
    <col min="21" max="21" width="4.140625" style="40" customWidth="1"/>
    <col min="22" max="22" width="4.7109375" style="40" customWidth="1"/>
    <col min="23" max="23" width="5.28515625" style="40" customWidth="1"/>
    <col min="24" max="24" width="5.28515625" style="38" customWidth="1"/>
    <col min="25" max="25" width="5.140625" style="38" customWidth="1"/>
    <col min="26" max="26" width="5.28515625" style="40" customWidth="1"/>
    <col min="27" max="27" width="4.42578125" style="38" customWidth="1"/>
    <col min="28" max="28" width="5.42578125" style="40" customWidth="1"/>
    <col min="29" max="29" width="4.7109375" style="40" customWidth="1"/>
    <col min="30" max="31" width="5.5703125" style="40" customWidth="1"/>
    <col min="32" max="32" width="6" style="40" customWidth="1"/>
    <col min="33" max="16384" width="9.140625" style="38"/>
  </cols>
  <sheetData>
    <row r="1" spans="1:32" s="40" customFormat="1" x14ac:dyDescent="0.2">
      <c r="A1" s="104" t="s">
        <v>141</v>
      </c>
    </row>
    <row r="3" spans="1:32" ht="47.25" customHeight="1" x14ac:dyDescent="0.2">
      <c r="A3" s="625" t="s">
        <v>18</v>
      </c>
      <c r="B3" s="625" t="s">
        <v>55</v>
      </c>
      <c r="C3" s="625" t="s">
        <v>20</v>
      </c>
      <c r="D3" s="750" t="s">
        <v>147</v>
      </c>
      <c r="E3" s="752"/>
      <c r="F3" s="572" t="s">
        <v>326</v>
      </c>
      <c r="G3" s="572"/>
      <c r="H3" s="572"/>
      <c r="I3" s="572"/>
      <c r="J3" s="572"/>
      <c r="K3" s="572"/>
      <c r="L3" s="759" t="s">
        <v>544</v>
      </c>
      <c r="M3" s="750" t="s">
        <v>142</v>
      </c>
      <c r="N3" s="751"/>
      <c r="O3" s="752"/>
      <c r="P3" s="750" t="s">
        <v>143</v>
      </c>
      <c r="Q3" s="751"/>
      <c r="R3" s="752"/>
      <c r="S3" s="750" t="s">
        <v>144</v>
      </c>
      <c r="T3" s="751"/>
      <c r="U3" s="752"/>
      <c r="V3" s="750" t="s">
        <v>145</v>
      </c>
      <c r="W3" s="751"/>
      <c r="X3" s="752"/>
      <c r="Y3" s="750" t="s">
        <v>146</v>
      </c>
      <c r="Z3" s="751"/>
      <c r="AA3" s="752"/>
      <c r="AB3" s="572" t="s">
        <v>217</v>
      </c>
      <c r="AC3" s="572" t="s">
        <v>135</v>
      </c>
      <c r="AD3" s="625" t="s">
        <v>528</v>
      </c>
      <c r="AE3" s="572" t="s">
        <v>529</v>
      </c>
      <c r="AF3" s="572"/>
    </row>
    <row r="4" spans="1:32" ht="18" customHeight="1" x14ac:dyDescent="0.2">
      <c r="A4" s="626"/>
      <c r="B4" s="626"/>
      <c r="C4" s="626"/>
      <c r="D4" s="753"/>
      <c r="E4" s="755"/>
      <c r="F4" s="572" t="s">
        <v>87</v>
      </c>
      <c r="G4" s="572"/>
      <c r="H4" s="572" t="s">
        <v>69</v>
      </c>
      <c r="I4" s="572"/>
      <c r="J4" s="572"/>
      <c r="K4" s="572"/>
      <c r="L4" s="760"/>
      <c r="M4" s="753"/>
      <c r="N4" s="754"/>
      <c r="O4" s="755"/>
      <c r="P4" s="753"/>
      <c r="Q4" s="754"/>
      <c r="R4" s="755"/>
      <c r="S4" s="753"/>
      <c r="T4" s="754"/>
      <c r="U4" s="755"/>
      <c r="V4" s="753"/>
      <c r="W4" s="754"/>
      <c r="X4" s="755"/>
      <c r="Y4" s="753"/>
      <c r="Z4" s="754"/>
      <c r="AA4" s="755"/>
      <c r="AB4" s="572"/>
      <c r="AC4" s="572"/>
      <c r="AD4" s="626"/>
      <c r="AE4" s="572" t="s">
        <v>178</v>
      </c>
      <c r="AF4" s="572" t="s">
        <v>200</v>
      </c>
    </row>
    <row r="5" spans="1:32" ht="68.25" customHeight="1" x14ac:dyDescent="0.2">
      <c r="A5" s="626"/>
      <c r="B5" s="626"/>
      <c r="C5" s="626"/>
      <c r="D5" s="756"/>
      <c r="E5" s="757"/>
      <c r="F5" s="572"/>
      <c r="G5" s="572"/>
      <c r="H5" s="572" t="s">
        <v>219</v>
      </c>
      <c r="I5" s="572"/>
      <c r="J5" s="594" t="s">
        <v>218</v>
      </c>
      <c r="K5" s="594"/>
      <c r="L5" s="760"/>
      <c r="M5" s="756"/>
      <c r="N5" s="758"/>
      <c r="O5" s="757"/>
      <c r="P5" s="756"/>
      <c r="Q5" s="758"/>
      <c r="R5" s="757"/>
      <c r="S5" s="756"/>
      <c r="T5" s="758"/>
      <c r="U5" s="757"/>
      <c r="V5" s="756"/>
      <c r="W5" s="758"/>
      <c r="X5" s="757"/>
      <c r="Y5" s="756"/>
      <c r="Z5" s="758"/>
      <c r="AA5" s="757"/>
      <c r="AB5" s="572"/>
      <c r="AC5" s="572"/>
      <c r="AD5" s="626"/>
      <c r="AE5" s="572"/>
      <c r="AF5" s="572"/>
    </row>
    <row r="6" spans="1:32" ht="18" customHeight="1" x14ac:dyDescent="0.2">
      <c r="A6" s="627"/>
      <c r="B6" s="627"/>
      <c r="C6" s="627"/>
      <c r="D6" s="431">
        <v>2023</v>
      </c>
      <c r="E6" s="431">
        <v>2024</v>
      </c>
      <c r="F6" s="431">
        <v>2023</v>
      </c>
      <c r="G6" s="431">
        <v>2024</v>
      </c>
      <c r="H6" s="431">
        <v>2023</v>
      </c>
      <c r="I6" s="431">
        <v>2024</v>
      </c>
      <c r="J6" s="431">
        <v>2023</v>
      </c>
      <c r="K6" s="431">
        <v>2024</v>
      </c>
      <c r="L6" s="761"/>
      <c r="M6" s="431">
        <v>2023</v>
      </c>
      <c r="N6" s="431">
        <v>2024</v>
      </c>
      <c r="O6" s="428" t="s">
        <v>48</v>
      </c>
      <c r="P6" s="431">
        <v>2023</v>
      </c>
      <c r="Q6" s="431">
        <v>2024</v>
      </c>
      <c r="R6" s="428" t="s">
        <v>48</v>
      </c>
      <c r="S6" s="431">
        <v>2023</v>
      </c>
      <c r="T6" s="431">
        <v>2024</v>
      </c>
      <c r="U6" s="428" t="s">
        <v>48</v>
      </c>
      <c r="V6" s="431">
        <v>2023</v>
      </c>
      <c r="W6" s="431">
        <v>2024</v>
      </c>
      <c r="X6" s="428" t="s">
        <v>48</v>
      </c>
      <c r="Y6" s="431">
        <v>2023</v>
      </c>
      <c r="Z6" s="431">
        <v>2024</v>
      </c>
      <c r="AA6" s="428" t="s">
        <v>48</v>
      </c>
      <c r="AB6" s="572"/>
      <c r="AC6" s="572"/>
      <c r="AD6" s="627"/>
      <c r="AE6" s="572"/>
      <c r="AF6" s="572"/>
    </row>
    <row r="7" spans="1:32" s="60" customFormat="1" ht="11.25" x14ac:dyDescent="0.2">
      <c r="A7" s="440"/>
      <c r="B7" s="112"/>
      <c r="C7" s="440">
        <v>1</v>
      </c>
      <c r="D7" s="440">
        <v>2</v>
      </c>
      <c r="E7" s="435">
        <v>3</v>
      </c>
      <c r="F7" s="440">
        <v>4</v>
      </c>
      <c r="G7" s="440">
        <v>5</v>
      </c>
      <c r="H7" s="435">
        <v>6</v>
      </c>
      <c r="I7" s="440">
        <v>7</v>
      </c>
      <c r="J7" s="440">
        <v>8</v>
      </c>
      <c r="K7" s="435">
        <v>9</v>
      </c>
      <c r="L7" s="440">
        <v>10</v>
      </c>
      <c r="M7" s="440">
        <v>11</v>
      </c>
      <c r="N7" s="435">
        <v>12</v>
      </c>
      <c r="O7" s="440">
        <v>13</v>
      </c>
      <c r="P7" s="440">
        <v>14</v>
      </c>
      <c r="Q7" s="435">
        <v>15</v>
      </c>
      <c r="R7" s="440">
        <v>16</v>
      </c>
      <c r="S7" s="440">
        <v>17</v>
      </c>
      <c r="T7" s="435">
        <v>18</v>
      </c>
      <c r="U7" s="440">
        <v>19</v>
      </c>
      <c r="V7" s="440">
        <v>20</v>
      </c>
      <c r="W7" s="435">
        <v>21</v>
      </c>
      <c r="X7" s="440">
        <v>22</v>
      </c>
      <c r="Y7" s="440">
        <v>23</v>
      </c>
      <c r="Z7" s="435">
        <v>24</v>
      </c>
      <c r="AA7" s="440">
        <v>25</v>
      </c>
      <c r="AB7" s="440">
        <v>26</v>
      </c>
      <c r="AC7" s="435">
        <v>27</v>
      </c>
      <c r="AD7" s="440">
        <v>28</v>
      </c>
      <c r="AE7" s="440">
        <v>29</v>
      </c>
      <c r="AF7" s="435">
        <v>30</v>
      </c>
    </row>
    <row r="8" spans="1:32" ht="38.25" customHeight="1" x14ac:dyDescent="0.2">
      <c r="A8" s="564" t="s">
        <v>65</v>
      </c>
      <c r="B8" s="565" t="s">
        <v>140</v>
      </c>
      <c r="C8" s="536" t="s">
        <v>21</v>
      </c>
      <c r="D8" s="46">
        <v>1</v>
      </c>
      <c r="E8" s="46">
        <v>1</v>
      </c>
      <c r="F8" s="46">
        <v>33</v>
      </c>
      <c r="G8" s="46">
        <v>33</v>
      </c>
      <c r="H8" s="46">
        <v>12</v>
      </c>
      <c r="I8" s="46">
        <v>12</v>
      </c>
      <c r="J8" s="28"/>
      <c r="K8" s="46"/>
      <c r="L8" s="46">
        <v>1</v>
      </c>
      <c r="M8" s="30">
        <v>66.3</v>
      </c>
      <c r="N8" s="273">
        <v>56.2</v>
      </c>
      <c r="O8" s="273">
        <f>N8-M8</f>
        <v>-10.099999999999994</v>
      </c>
      <c r="P8" s="28">
        <v>80</v>
      </c>
      <c r="Q8" s="46">
        <v>61</v>
      </c>
      <c r="R8" s="46">
        <f>Q8-P8</f>
        <v>-19</v>
      </c>
      <c r="S8" s="46">
        <v>121</v>
      </c>
      <c r="T8" s="46">
        <v>39</v>
      </c>
      <c r="U8" s="46">
        <f>T8-S8</f>
        <v>-82</v>
      </c>
      <c r="V8" s="46">
        <v>2174</v>
      </c>
      <c r="W8" s="46">
        <v>775</v>
      </c>
      <c r="X8" s="46">
        <f>W8-V8</f>
        <v>-1399</v>
      </c>
      <c r="Y8" s="28">
        <v>1742</v>
      </c>
      <c r="Z8" s="46">
        <v>1732</v>
      </c>
      <c r="AA8" s="46">
        <f>Z8-Y8</f>
        <v>-10</v>
      </c>
      <c r="AB8" s="46">
        <v>137</v>
      </c>
      <c r="AC8" s="46">
        <v>137</v>
      </c>
      <c r="AD8" s="46">
        <v>75</v>
      </c>
      <c r="AE8" s="46">
        <v>27</v>
      </c>
      <c r="AF8" s="46">
        <v>32</v>
      </c>
    </row>
    <row r="9" spans="1:32" s="20" customFormat="1" x14ac:dyDescent="0.2">
      <c r="A9" s="59"/>
      <c r="B9" s="59" t="s">
        <v>0</v>
      </c>
      <c r="C9" s="106" t="s">
        <v>22</v>
      </c>
      <c r="D9" s="280">
        <f>D8</f>
        <v>1</v>
      </c>
      <c r="E9" s="566">
        <f t="shared" ref="E9:L9" si="0">E8</f>
        <v>1</v>
      </c>
      <c r="F9" s="280">
        <f t="shared" si="0"/>
        <v>33</v>
      </c>
      <c r="G9" s="566">
        <f t="shared" si="0"/>
        <v>33</v>
      </c>
      <c r="H9" s="566">
        <f t="shared" si="0"/>
        <v>12</v>
      </c>
      <c r="I9" s="566">
        <f t="shared" si="0"/>
        <v>12</v>
      </c>
      <c r="J9" s="280">
        <f t="shared" si="0"/>
        <v>0</v>
      </c>
      <c r="K9" s="566">
        <f t="shared" si="0"/>
        <v>0</v>
      </c>
      <c r="L9" s="566">
        <f t="shared" si="0"/>
        <v>1</v>
      </c>
      <c r="M9" s="567">
        <f>M8</f>
        <v>66.3</v>
      </c>
      <c r="N9" s="568">
        <f>N8</f>
        <v>56.2</v>
      </c>
      <c r="O9" s="59">
        <f>N9-M9</f>
        <v>-10.099999999999994</v>
      </c>
      <c r="P9" s="280">
        <f>P8</f>
        <v>80</v>
      </c>
      <c r="Q9" s="566">
        <f>Q8</f>
        <v>61</v>
      </c>
      <c r="R9" s="569">
        <f>Q9-P9</f>
        <v>-19</v>
      </c>
      <c r="S9" s="566">
        <f>S8</f>
        <v>121</v>
      </c>
      <c r="T9" s="566">
        <f>T8</f>
        <v>39</v>
      </c>
      <c r="U9" s="569">
        <f>T9-S9</f>
        <v>-82</v>
      </c>
      <c r="V9" s="566">
        <f>V8</f>
        <v>2174</v>
      </c>
      <c r="W9" s="566">
        <f>W8</f>
        <v>775</v>
      </c>
      <c r="X9" s="59">
        <f>W9-V9</f>
        <v>-1399</v>
      </c>
      <c r="Y9" s="280">
        <f>Y8</f>
        <v>1742</v>
      </c>
      <c r="Z9" s="566">
        <f>Z8</f>
        <v>1732</v>
      </c>
      <c r="AA9" s="59">
        <f>Z9-Y9</f>
        <v>-10</v>
      </c>
      <c r="AB9" s="566">
        <f>AB8</f>
        <v>137</v>
      </c>
      <c r="AC9" s="566">
        <f>AC8</f>
        <v>137</v>
      </c>
      <c r="AD9" s="566">
        <f>AD8</f>
        <v>75</v>
      </c>
      <c r="AE9" s="566">
        <f>AE8</f>
        <v>27</v>
      </c>
      <c r="AF9" s="566">
        <f>AF8</f>
        <v>32</v>
      </c>
    </row>
    <row r="10" spans="1:32" x14ac:dyDescent="0.2">
      <c r="K10" s="22"/>
      <c r="L10" s="22"/>
      <c r="M10" s="22"/>
    </row>
    <row r="19" ht="12.75" customHeight="1" x14ac:dyDescent="0.2"/>
  </sheetData>
  <sheetProtection formatCells="0" formatColumns="0" formatRows="0" insertColumns="0" insertRows="0" deleteColumns="0" deleteRows="0"/>
  <mergeCells count="21">
    <mergeCell ref="H4:K4"/>
    <mergeCell ref="H5:I5"/>
    <mergeCell ref="J5:K5"/>
    <mergeCell ref="AD3:AD6"/>
    <mergeCell ref="L3:L6"/>
    <mergeCell ref="AE3:AF3"/>
    <mergeCell ref="AE4:AE6"/>
    <mergeCell ref="AF4:AF6"/>
    <mergeCell ref="A3:A6"/>
    <mergeCell ref="B3:B6"/>
    <mergeCell ref="C3:C6"/>
    <mergeCell ref="D3:E5"/>
    <mergeCell ref="F4:G5"/>
    <mergeCell ref="M3:O5"/>
    <mergeCell ref="P3:R5"/>
    <mergeCell ref="S3:U5"/>
    <mergeCell ref="V3:X5"/>
    <mergeCell ref="Y3:AA5"/>
    <mergeCell ref="AB3:AB6"/>
    <mergeCell ref="AC3:AC6"/>
    <mergeCell ref="F3:K3"/>
  </mergeCells>
  <phoneticPr fontId="21" type="noConversion"/>
  <pageMargins left="0.15748031496062992" right="0.15748031496062992" top="0.98425196850393704" bottom="0.98425196850393704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7</vt:i4>
      </vt:variant>
    </vt:vector>
  </HeadingPairs>
  <TitlesOfParts>
    <vt:vector size="20" baseType="lpstr">
      <vt:lpstr>Лист1</vt:lpstr>
      <vt:lpstr>УК гг</vt:lpstr>
      <vt:lpstr>Кол-во УК</vt:lpstr>
      <vt:lpstr>биб-ки</vt:lpstr>
      <vt:lpstr>клубы</vt:lpstr>
      <vt:lpstr>музеи </vt:lpstr>
      <vt:lpstr>Театры</vt:lpstr>
      <vt:lpstr>Конц.</vt:lpstr>
      <vt:lpstr>ДШИ </vt:lpstr>
      <vt:lpstr>СПО</vt:lpstr>
      <vt:lpstr>СПО2019-20</vt:lpstr>
      <vt:lpstr>ТОИУМЦКИ </vt:lpstr>
      <vt:lpstr>зоопарк</vt:lpstr>
      <vt:lpstr>'ДШИ '!Область_печати</vt:lpstr>
      <vt:lpstr>'Кол-во УК'!Область_печати</vt:lpstr>
      <vt:lpstr>Конц.!Область_печати</vt:lpstr>
      <vt:lpstr>'музеи '!Область_печати</vt:lpstr>
      <vt:lpstr>СПО!Область_печати</vt:lpstr>
      <vt:lpstr>'СПО2019-20'!Область_печати</vt:lpstr>
      <vt:lpstr>Театры!Область_печати</vt:lpstr>
    </vt:vector>
  </TitlesOfParts>
  <Company>Комитет по культуре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Дмитриевна</dc:creator>
  <cp:lastModifiedBy>Воронова Елена Дмитриевна</cp:lastModifiedBy>
  <cp:lastPrinted>2025-08-04T10:04:45Z</cp:lastPrinted>
  <dcterms:created xsi:type="dcterms:W3CDTF">2002-03-14T05:09:48Z</dcterms:created>
  <dcterms:modified xsi:type="dcterms:W3CDTF">2025-09-23T02:34:48Z</dcterms:modified>
</cp:coreProperties>
</file>