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050" yWindow="15" windowWidth="11520" windowHeight="12375" tabRatio="784" firstSheet="1" activeTab="1"/>
  </bookViews>
  <sheets>
    <sheet name="Лист1" sheetId="70" state="hidden" r:id="rId1"/>
    <sheet name="УК гг" sheetId="83" r:id="rId2"/>
    <sheet name="Кол-во УК" sheetId="77" r:id="rId3"/>
    <sheet name="биб-ки" sheetId="1" r:id="rId4"/>
    <sheet name="клубы" sheetId="87" r:id="rId5"/>
    <sheet name="музеи " sheetId="88" r:id="rId6"/>
    <sheet name="Театры" sheetId="76" r:id="rId7"/>
    <sheet name="Конц." sheetId="53" r:id="rId8"/>
    <sheet name="ДШИ " sheetId="84" r:id="rId9"/>
    <sheet name="СПО" sheetId="85" r:id="rId10"/>
    <sheet name="СПО2019-20" sheetId="72" state="hidden" r:id="rId11"/>
    <sheet name="ТОИУМЦКИ" sheetId="86" r:id="rId12"/>
    <sheet name="зоопарк" sheetId="15" r:id="rId13"/>
  </sheets>
  <externalReferences>
    <externalReference r:id="rId14"/>
  </externalReferences>
  <definedNames>
    <definedName name="_xlnm._FilterDatabase" localSheetId="3" hidden="1">'биб-ки'!$GP$36:$GT$36</definedName>
    <definedName name="_xlnm._FilterDatabase" localSheetId="8" hidden="1">'ДШИ '!#REF!</definedName>
    <definedName name="_xlnm._FilterDatabase" localSheetId="4" hidden="1">клубы!$FI$36:$FM$38</definedName>
    <definedName name="_xlnm._FilterDatabase" localSheetId="5" hidden="1">'музеи '!$BL$34:$BO$39</definedName>
    <definedName name="_xlnm.Print_Area" localSheetId="8">'ДШИ '!$A$1:$EJ$41</definedName>
    <definedName name="_xlnm.Print_Area" localSheetId="2">'Кол-во УК'!$A$1:$X$34</definedName>
    <definedName name="_xlnm.Print_Area" localSheetId="7">Конц.!$A$1:$BR$12</definedName>
    <definedName name="_xlnm.Print_Area" localSheetId="5">'музеи '!$A$1:$FA$32</definedName>
    <definedName name="_xlnm.Print_Area" localSheetId="9">СПО!$A$1:$X$30</definedName>
    <definedName name="_xlnm.Print_Area" localSheetId="10">'СПО2019-20'!$A$1:$X$28</definedName>
    <definedName name="_xlnm.Print_Area" localSheetId="6">Театры!$A$1:$CD$17</definedName>
  </definedNames>
  <calcPr calcId="124519"/>
</workbook>
</file>

<file path=xl/calcChain.xml><?xml version="1.0" encoding="utf-8"?>
<calcChain xmlns="http://schemas.openxmlformats.org/spreadsheetml/2006/main">
  <c r="EU9" i="88"/>
  <c r="EU16"/>
  <c r="EU8"/>
  <c r="P34" i="84" l="1"/>
  <c r="P33"/>
  <c r="AI11"/>
  <c r="AI13"/>
  <c r="AI14"/>
  <c r="AI16"/>
  <c r="AI22"/>
  <c r="AI25"/>
  <c r="DN11"/>
  <c r="DN12"/>
  <c r="DN13"/>
  <c r="DN14"/>
  <c r="FP10" i="1"/>
  <c r="EN10" l="1"/>
  <c r="EO10" l="1"/>
  <c r="AC15" i="76"/>
  <c r="AB15"/>
  <c r="Y15" s="1"/>
  <c r="AC14"/>
  <c r="Z14" s="1"/>
  <c r="AB14"/>
  <c r="Y14" s="1"/>
  <c r="AB11"/>
  <c r="AC11"/>
  <c r="AB12"/>
  <c r="AC12"/>
  <c r="AC10"/>
  <c r="AB10"/>
  <c r="Z15"/>
  <c r="Y11"/>
  <c r="Z11"/>
  <c r="Y12"/>
  <c r="Z12"/>
  <c r="Z10"/>
  <c r="Y10"/>
  <c r="Y16" l="1"/>
  <c r="AT12" i="53"/>
  <c r="AS12"/>
  <c r="AU11"/>
  <c r="AU12" l="1"/>
  <c r="AU16" i="76" l="1"/>
  <c r="AT16"/>
  <c r="AV16" s="1"/>
  <c r="AV15"/>
  <c r="AV14"/>
  <c r="AU13"/>
  <c r="AU17" s="1"/>
  <c r="AT13"/>
  <c r="AT17" s="1"/>
  <c r="AV12"/>
  <c r="AV11"/>
  <c r="AV10"/>
  <c r="AR16"/>
  <c r="AQ16"/>
  <c r="AS15"/>
  <c r="AS14"/>
  <c r="AR13"/>
  <c r="AQ13"/>
  <c r="AQ17" s="1"/>
  <c r="AS12"/>
  <c r="AS11"/>
  <c r="AS10"/>
  <c r="AR17" l="1"/>
  <c r="AS16"/>
  <c r="AV17"/>
  <c r="AV13"/>
  <c r="AS17"/>
  <c r="AS13"/>
  <c r="BS17" i="1" l="1"/>
  <c r="BU30"/>
  <c r="F29" i="85" l="1"/>
  <c r="EI31" i="88" l="1"/>
  <c r="EH31"/>
  <c r="EJ31" s="1"/>
  <c r="EA31"/>
  <c r="DX31"/>
  <c r="DP31"/>
  <c r="DO31"/>
  <c r="DN31"/>
  <c r="DK31"/>
  <c r="DH31"/>
  <c r="DE31"/>
  <c r="DB31"/>
  <c r="CU31"/>
  <c r="CO31"/>
  <c r="CL31"/>
  <c r="CI31"/>
  <c r="CF31"/>
  <c r="CC31"/>
  <c r="BV31"/>
  <c r="BS31"/>
  <c r="BO31"/>
  <c r="CQ31" s="1"/>
  <c r="BN31"/>
  <c r="CP31" s="1"/>
  <c r="BH31"/>
  <c r="BG31"/>
  <c r="BF31"/>
  <c r="BC31"/>
  <c r="AZ31"/>
  <c r="AW31"/>
  <c r="AT31"/>
  <c r="AQ31"/>
  <c r="AN31"/>
  <c r="AC31"/>
  <c r="Z31"/>
  <c r="W31"/>
  <c r="T31"/>
  <c r="Q31"/>
  <c r="N31"/>
  <c r="K31"/>
  <c r="G31"/>
  <c r="H31" s="1"/>
  <c r="F31"/>
  <c r="EI30"/>
  <c r="EH30"/>
  <c r="EA30"/>
  <c r="DX30"/>
  <c r="DP30"/>
  <c r="DQ30" s="1"/>
  <c r="DO30"/>
  <c r="DN30"/>
  <c r="DK30"/>
  <c r="DH30"/>
  <c r="DE30"/>
  <c r="DB30"/>
  <c r="CU30"/>
  <c r="CO30"/>
  <c r="CL30"/>
  <c r="CI30"/>
  <c r="CF30"/>
  <c r="CC30"/>
  <c r="BV30"/>
  <c r="BS30"/>
  <c r="BO30"/>
  <c r="CQ30" s="1"/>
  <c r="BN30"/>
  <c r="CP30" s="1"/>
  <c r="BH30"/>
  <c r="BG30"/>
  <c r="BI30" s="1"/>
  <c r="BF30"/>
  <c r="BC30"/>
  <c r="AZ30"/>
  <c r="AW30"/>
  <c r="AT30"/>
  <c r="AQ30"/>
  <c r="AN30"/>
  <c r="AC30"/>
  <c r="Z30"/>
  <c r="W30"/>
  <c r="T30"/>
  <c r="Q30"/>
  <c r="N30"/>
  <c r="K30"/>
  <c r="G30"/>
  <c r="F30"/>
  <c r="EI29"/>
  <c r="EH29"/>
  <c r="EJ29" s="1"/>
  <c r="EA29"/>
  <c r="DX29"/>
  <c r="DP29"/>
  <c r="DO29"/>
  <c r="DN29"/>
  <c r="DK29"/>
  <c r="DH29"/>
  <c r="DE29"/>
  <c r="DB29"/>
  <c r="CU29"/>
  <c r="CO29"/>
  <c r="CL29"/>
  <c r="CI29"/>
  <c r="CF29"/>
  <c r="CC29"/>
  <c r="BV29"/>
  <c r="BS29"/>
  <c r="BO29"/>
  <c r="CQ29" s="1"/>
  <c r="BN29"/>
  <c r="CP29" s="1"/>
  <c r="BH29"/>
  <c r="BG29"/>
  <c r="BF29"/>
  <c r="BC29"/>
  <c r="AZ29"/>
  <c r="AW29"/>
  <c r="AT29"/>
  <c r="AQ29"/>
  <c r="AN29"/>
  <c r="AC29"/>
  <c r="Z29"/>
  <c r="W29"/>
  <c r="T29"/>
  <c r="Q29"/>
  <c r="N29"/>
  <c r="K29"/>
  <c r="G29"/>
  <c r="H29" s="1"/>
  <c r="F29"/>
  <c r="EI28"/>
  <c r="EH28"/>
  <c r="EA28"/>
  <c r="DX28"/>
  <c r="DP28"/>
  <c r="DQ28" s="1"/>
  <c r="DO28"/>
  <c r="DN28"/>
  <c r="DK28"/>
  <c r="DH28"/>
  <c r="DE28"/>
  <c r="DB28"/>
  <c r="CU28"/>
  <c r="CO28"/>
  <c r="CL28"/>
  <c r="CI28"/>
  <c r="CF28"/>
  <c r="CC28"/>
  <c r="BV28"/>
  <c r="BS28"/>
  <c r="BO28"/>
  <c r="CQ28" s="1"/>
  <c r="BN28"/>
  <c r="CP28" s="1"/>
  <c r="BH28"/>
  <c r="BG28"/>
  <c r="BI28" s="1"/>
  <c r="BF28"/>
  <c r="BC28"/>
  <c r="AZ28"/>
  <c r="AW28"/>
  <c r="AT28"/>
  <c r="AQ28"/>
  <c r="AN28"/>
  <c r="AC28"/>
  <c r="Z28"/>
  <c r="W28"/>
  <c r="T28"/>
  <c r="Q28"/>
  <c r="N28"/>
  <c r="K28"/>
  <c r="G28"/>
  <c r="F28"/>
  <c r="EI27"/>
  <c r="EH27"/>
  <c r="EJ27" s="1"/>
  <c r="EA27"/>
  <c r="DX27"/>
  <c r="DN27"/>
  <c r="DK27"/>
  <c r="DH27"/>
  <c r="DE27"/>
  <c r="DB27"/>
  <c r="CU27"/>
  <c r="CO27"/>
  <c r="CL27"/>
  <c r="CI27"/>
  <c r="CF27"/>
  <c r="CC27"/>
  <c r="BV27"/>
  <c r="BS27"/>
  <c r="BO27"/>
  <c r="CQ27" s="1"/>
  <c r="BN27"/>
  <c r="CP27" s="1"/>
  <c r="BH27"/>
  <c r="BG27"/>
  <c r="BF27"/>
  <c r="BC27"/>
  <c r="AZ27"/>
  <c r="AW27"/>
  <c r="AT27"/>
  <c r="AQ27"/>
  <c r="AN27"/>
  <c r="AC27"/>
  <c r="Z27"/>
  <c r="W27"/>
  <c r="T27"/>
  <c r="Q27"/>
  <c r="N27"/>
  <c r="K27"/>
  <c r="G27"/>
  <c r="H27" s="1"/>
  <c r="F27"/>
  <c r="EI26"/>
  <c r="EH26"/>
  <c r="EA26"/>
  <c r="DX26"/>
  <c r="DP26"/>
  <c r="DQ26" s="1"/>
  <c r="DO26"/>
  <c r="DN26"/>
  <c r="DK26"/>
  <c r="DH26"/>
  <c r="DE26"/>
  <c r="DB26"/>
  <c r="CU26"/>
  <c r="CO26"/>
  <c r="CL26"/>
  <c r="CI26"/>
  <c r="CF26"/>
  <c r="CC26"/>
  <c r="BV26"/>
  <c r="BS26"/>
  <c r="BO26"/>
  <c r="CQ26" s="1"/>
  <c r="BN26"/>
  <c r="CP26" s="1"/>
  <c r="CP24" s="1"/>
  <c r="BH26"/>
  <c r="BG26"/>
  <c r="BI26" s="1"/>
  <c r="BF26"/>
  <c r="BC26"/>
  <c r="AZ26"/>
  <c r="AW26"/>
  <c r="AT26"/>
  <c r="AQ26"/>
  <c r="AN26"/>
  <c r="AC26"/>
  <c r="Z26"/>
  <c r="W26"/>
  <c r="T26"/>
  <c r="Q26"/>
  <c r="N26"/>
  <c r="K26"/>
  <c r="G26"/>
  <c r="F26"/>
  <c r="EG24"/>
  <c r="EF24"/>
  <c r="EE24"/>
  <c r="ED24"/>
  <c r="EC24"/>
  <c r="EB24"/>
  <c r="DZ24"/>
  <c r="DY24"/>
  <c r="DW24"/>
  <c r="DV24"/>
  <c r="DM24"/>
  <c r="DL24"/>
  <c r="DN24" s="1"/>
  <c r="DJ24"/>
  <c r="DI24"/>
  <c r="DG24"/>
  <c r="DF24"/>
  <c r="DH24" s="1"/>
  <c r="DD24"/>
  <c r="DC24"/>
  <c r="DA24"/>
  <c r="CZ24"/>
  <c r="DB24" s="1"/>
  <c r="CT24"/>
  <c r="CS24"/>
  <c r="CN24"/>
  <c r="CM24"/>
  <c r="CK24"/>
  <c r="CJ24"/>
  <c r="CH24"/>
  <c r="CG24"/>
  <c r="CE24"/>
  <c r="CD24"/>
  <c r="CB24"/>
  <c r="CA24"/>
  <c r="BU24"/>
  <c r="BT24"/>
  <c r="BR24"/>
  <c r="BQ24"/>
  <c r="BS24" s="1"/>
  <c r="BO24"/>
  <c r="BN24"/>
  <c r="BE24"/>
  <c r="BD24"/>
  <c r="BB24"/>
  <c r="BA24"/>
  <c r="AY24"/>
  <c r="AX24"/>
  <c r="AV24"/>
  <c r="AU24"/>
  <c r="AW24" s="1"/>
  <c r="AS24"/>
  <c r="AR24"/>
  <c r="AP24"/>
  <c r="AO24"/>
  <c r="AQ24" s="1"/>
  <c r="AM24"/>
  <c r="AL24"/>
  <c r="AG24"/>
  <c r="AF24"/>
  <c r="AE24"/>
  <c r="AD24"/>
  <c r="AB24"/>
  <c r="AA24"/>
  <c r="AC24" s="1"/>
  <c r="Y24"/>
  <c r="X24"/>
  <c r="V24"/>
  <c r="U24"/>
  <c r="W24" s="1"/>
  <c r="S24"/>
  <c r="R24"/>
  <c r="P24"/>
  <c r="O24"/>
  <c r="Q24" s="1"/>
  <c r="M24"/>
  <c r="L24"/>
  <c r="J24"/>
  <c r="DP27" s="1"/>
  <c r="I24"/>
  <c r="K24" s="1"/>
  <c r="G24"/>
  <c r="F24"/>
  <c r="EI23"/>
  <c r="EH23"/>
  <c r="EJ23" s="1"/>
  <c r="EA23"/>
  <c r="DX23"/>
  <c r="DP23"/>
  <c r="DO23"/>
  <c r="DN23"/>
  <c r="DK23"/>
  <c r="DH23"/>
  <c r="DE23"/>
  <c r="DB23"/>
  <c r="CU23"/>
  <c r="CO23"/>
  <c r="CL23"/>
  <c r="CI23"/>
  <c r="CF23"/>
  <c r="CC23"/>
  <c r="BV23"/>
  <c r="BS23"/>
  <c r="BO23"/>
  <c r="CQ23" s="1"/>
  <c r="BN23"/>
  <c r="CP23" s="1"/>
  <c r="BH23"/>
  <c r="BG23"/>
  <c r="BF23"/>
  <c r="BC23"/>
  <c r="AZ23"/>
  <c r="AW23"/>
  <c r="AT23"/>
  <c r="AQ23"/>
  <c r="AN23"/>
  <c r="AC23"/>
  <c r="Z23"/>
  <c r="W23"/>
  <c r="T23"/>
  <c r="Q23"/>
  <c r="N23"/>
  <c r="K23"/>
  <c r="G23"/>
  <c r="H23" s="1"/>
  <c r="F23"/>
  <c r="EI22"/>
  <c r="EH22"/>
  <c r="EA22"/>
  <c r="DX22"/>
  <c r="DP22"/>
  <c r="DQ22" s="1"/>
  <c r="DO22"/>
  <c r="DN22"/>
  <c r="DK22"/>
  <c r="DH22"/>
  <c r="DE22"/>
  <c r="DB22"/>
  <c r="CU22"/>
  <c r="CO22"/>
  <c r="CL22"/>
  <c r="CI22"/>
  <c r="CF22"/>
  <c r="CC22"/>
  <c r="BV22"/>
  <c r="BS22"/>
  <c r="BO22"/>
  <c r="CQ22" s="1"/>
  <c r="BN22"/>
  <c r="CP22" s="1"/>
  <c r="BH22"/>
  <c r="BG22"/>
  <c r="BI22" s="1"/>
  <c r="BF22"/>
  <c r="BC22"/>
  <c r="AZ22"/>
  <c r="AW22"/>
  <c r="AT22"/>
  <c r="AQ22"/>
  <c r="AN22"/>
  <c r="AC22"/>
  <c r="Z22"/>
  <c r="W22"/>
  <c r="T22"/>
  <c r="Q22"/>
  <c r="N22"/>
  <c r="K22"/>
  <c r="G22"/>
  <c r="F22"/>
  <c r="FE20"/>
  <c r="FD20"/>
  <c r="FC20"/>
  <c r="FB20"/>
  <c r="FA20"/>
  <c r="EZ20"/>
  <c r="EY20"/>
  <c r="EX20"/>
  <c r="EW20"/>
  <c r="EV20"/>
  <c r="ET20"/>
  <c r="ES20"/>
  <c r="ER20"/>
  <c r="EQ20"/>
  <c r="EP20"/>
  <c r="EI21"/>
  <c r="EJ21" s="1"/>
  <c r="EH21"/>
  <c r="EA21"/>
  <c r="DX21"/>
  <c r="DP21"/>
  <c r="DO21"/>
  <c r="DN21"/>
  <c r="DK21"/>
  <c r="DH21"/>
  <c r="DE21"/>
  <c r="DB21"/>
  <c r="CU21"/>
  <c r="CQ21"/>
  <c r="CO21"/>
  <c r="CL21"/>
  <c r="CI21"/>
  <c r="CF21"/>
  <c r="CC21"/>
  <c r="BX21"/>
  <c r="BV21"/>
  <c r="BS21"/>
  <c r="BO21"/>
  <c r="BN21"/>
  <c r="BP21" s="1"/>
  <c r="BH21"/>
  <c r="BG21"/>
  <c r="BF21"/>
  <c r="BC21"/>
  <c r="AZ21"/>
  <c r="AW21"/>
  <c r="AT21"/>
  <c r="AQ21"/>
  <c r="AN21"/>
  <c r="AC21"/>
  <c r="Z21"/>
  <c r="W21"/>
  <c r="T21"/>
  <c r="Q21"/>
  <c r="N21"/>
  <c r="K21"/>
  <c r="G21"/>
  <c r="F21"/>
  <c r="H21" s="1"/>
  <c r="EI20"/>
  <c r="EA20"/>
  <c r="DX20"/>
  <c r="DP20"/>
  <c r="DQ20"/>
  <c r="DN20"/>
  <c r="DK20"/>
  <c r="DH20"/>
  <c r="DE20"/>
  <c r="DB20"/>
  <c r="CU20"/>
  <c r="CO20"/>
  <c r="CL20"/>
  <c r="CI20"/>
  <c r="CF20"/>
  <c r="CC20"/>
  <c r="BV20"/>
  <c r="BS20"/>
  <c r="BO20"/>
  <c r="CQ20" s="1"/>
  <c r="BN20"/>
  <c r="BH20"/>
  <c r="BI20" s="1"/>
  <c r="BF20"/>
  <c r="BC20"/>
  <c r="AZ20"/>
  <c r="AW20"/>
  <c r="AT20"/>
  <c r="AQ20"/>
  <c r="AN20"/>
  <c r="AC20"/>
  <c r="Z20"/>
  <c r="W20"/>
  <c r="T20"/>
  <c r="Q20"/>
  <c r="N20"/>
  <c r="K20"/>
  <c r="G20"/>
  <c r="F20"/>
  <c r="EO19"/>
  <c r="EI19"/>
  <c r="EH19"/>
  <c r="EA19"/>
  <c r="DX19"/>
  <c r="DP19"/>
  <c r="DO19"/>
  <c r="DQ19" s="1"/>
  <c r="DN19"/>
  <c r="DK19"/>
  <c r="DH19"/>
  <c r="DE19"/>
  <c r="DB19"/>
  <c r="CU19"/>
  <c r="CO19"/>
  <c r="CL19"/>
  <c r="CI19"/>
  <c r="CF19"/>
  <c r="CC19"/>
  <c r="BV19"/>
  <c r="BS19"/>
  <c r="BO19"/>
  <c r="CQ19" s="1"/>
  <c r="BN19"/>
  <c r="BH19"/>
  <c r="BI19" s="1"/>
  <c r="BG19"/>
  <c r="BF19"/>
  <c r="BC19"/>
  <c r="AZ19"/>
  <c r="AW19"/>
  <c r="AT19"/>
  <c r="AQ19"/>
  <c r="AN19"/>
  <c r="AC19"/>
  <c r="Z19"/>
  <c r="W19"/>
  <c r="T19"/>
  <c r="Q19"/>
  <c r="N19"/>
  <c r="K19"/>
  <c r="G19"/>
  <c r="F19"/>
  <c r="EO18"/>
  <c r="EU18" s="1"/>
  <c r="EI18"/>
  <c r="EH18"/>
  <c r="EA18"/>
  <c r="DX18"/>
  <c r="DP18"/>
  <c r="DO18"/>
  <c r="DQ18" s="1"/>
  <c r="DN18"/>
  <c r="DK18"/>
  <c r="DH18"/>
  <c r="DE18"/>
  <c r="DB18"/>
  <c r="CU18"/>
  <c r="CO18"/>
  <c r="CL18"/>
  <c r="CI18"/>
  <c r="CF18"/>
  <c r="CC18"/>
  <c r="BV18"/>
  <c r="BS18"/>
  <c r="BO18"/>
  <c r="CQ18" s="1"/>
  <c r="BN18"/>
  <c r="BH18"/>
  <c r="BI18" s="1"/>
  <c r="BG18"/>
  <c r="BF18"/>
  <c r="BC18"/>
  <c r="AZ18"/>
  <c r="AW18"/>
  <c r="AT18"/>
  <c r="AQ18"/>
  <c r="AN18"/>
  <c r="AC18"/>
  <c r="Z18"/>
  <c r="W18"/>
  <c r="T18"/>
  <c r="Q18"/>
  <c r="N18"/>
  <c r="K18"/>
  <c r="G18"/>
  <c r="G15" s="1"/>
  <c r="F18"/>
  <c r="EI17"/>
  <c r="EJ17" s="1"/>
  <c r="EH17"/>
  <c r="EA17"/>
  <c r="DX17"/>
  <c r="DP17"/>
  <c r="DO17"/>
  <c r="DN17"/>
  <c r="DK17"/>
  <c r="DH17"/>
  <c r="DE17"/>
  <c r="DB17"/>
  <c r="CU17"/>
  <c r="CQ17"/>
  <c r="CO17"/>
  <c r="CL17"/>
  <c r="CI17"/>
  <c r="CF17"/>
  <c r="CC17"/>
  <c r="BX17"/>
  <c r="BV17"/>
  <c r="BS17"/>
  <c r="BO17"/>
  <c r="BN17"/>
  <c r="BP17" s="1"/>
  <c r="BH17"/>
  <c r="BG17"/>
  <c r="BF17"/>
  <c r="BC17"/>
  <c r="AZ17"/>
  <c r="AW17"/>
  <c r="AT17"/>
  <c r="AQ17"/>
  <c r="AN17"/>
  <c r="AC17"/>
  <c r="Z17"/>
  <c r="W17"/>
  <c r="T17"/>
  <c r="Q17"/>
  <c r="N17"/>
  <c r="K17"/>
  <c r="G17"/>
  <c r="F17"/>
  <c r="H17" s="1"/>
  <c r="EO16"/>
  <c r="EO15"/>
  <c r="EU15" s="1"/>
  <c r="EG15"/>
  <c r="EF15"/>
  <c r="EE15"/>
  <c r="ED15"/>
  <c r="EC15"/>
  <c r="EB15"/>
  <c r="DZ15"/>
  <c r="DY15"/>
  <c r="DW15"/>
  <c r="DV15"/>
  <c r="DM15"/>
  <c r="DL15"/>
  <c r="DJ15"/>
  <c r="DI15"/>
  <c r="DG15"/>
  <c r="DF15"/>
  <c r="DD15"/>
  <c r="DC15"/>
  <c r="DA15"/>
  <c r="CZ15"/>
  <c r="CT15"/>
  <c r="CS15"/>
  <c r="CN15"/>
  <c r="CM15"/>
  <c r="CK15"/>
  <c r="CL15" s="1"/>
  <c r="CJ15"/>
  <c r="CH15"/>
  <c r="CG15"/>
  <c r="CE15"/>
  <c r="CF15" s="1"/>
  <c r="CD15"/>
  <c r="CB15"/>
  <c r="CA15"/>
  <c r="BU15"/>
  <c r="BT15"/>
  <c r="BR15"/>
  <c r="BQ15"/>
  <c r="BN15"/>
  <c r="BE15"/>
  <c r="BD15"/>
  <c r="BF15" s="1"/>
  <c r="BB15"/>
  <c r="BA15"/>
  <c r="AY15"/>
  <c r="AX15"/>
  <c r="AZ15" s="1"/>
  <c r="AV15"/>
  <c r="AU15"/>
  <c r="AS15"/>
  <c r="AR15"/>
  <c r="AT15" s="1"/>
  <c r="AP15"/>
  <c r="AO15"/>
  <c r="AM15"/>
  <c r="AL15"/>
  <c r="AG15"/>
  <c r="AF15"/>
  <c r="AE15"/>
  <c r="AD15"/>
  <c r="AB15"/>
  <c r="AA15"/>
  <c r="Y15"/>
  <c r="X15"/>
  <c r="Z15" s="1"/>
  <c r="V15"/>
  <c r="U15"/>
  <c r="S15"/>
  <c r="R15"/>
  <c r="T15" s="1"/>
  <c r="P15"/>
  <c r="O15"/>
  <c r="M15"/>
  <c r="L15"/>
  <c r="N15" s="1"/>
  <c r="J15"/>
  <c r="I15"/>
  <c r="EO14"/>
  <c r="EU14" s="1"/>
  <c r="EI14"/>
  <c r="EH14"/>
  <c r="EA14"/>
  <c r="DX14"/>
  <c r="DP14"/>
  <c r="DO14"/>
  <c r="DN14"/>
  <c r="DK14"/>
  <c r="DH14"/>
  <c r="DE14"/>
  <c r="DB14"/>
  <c r="CU14"/>
  <c r="CO14"/>
  <c r="CL14"/>
  <c r="CI14"/>
  <c r="CF14"/>
  <c r="CC14"/>
  <c r="BV14"/>
  <c r="BS14"/>
  <c r="BO14"/>
  <c r="CQ14" s="1"/>
  <c r="BN14"/>
  <c r="BH14"/>
  <c r="BG14"/>
  <c r="BF14"/>
  <c r="BC14"/>
  <c r="AZ14"/>
  <c r="AW14"/>
  <c r="AT14"/>
  <c r="AQ14"/>
  <c r="AN14"/>
  <c r="AC14"/>
  <c r="Z14"/>
  <c r="W14"/>
  <c r="T14"/>
  <c r="Q14"/>
  <c r="N14"/>
  <c r="K14"/>
  <c r="G14"/>
  <c r="F14"/>
  <c r="EO13"/>
  <c r="EU13" s="1"/>
  <c r="EI13"/>
  <c r="EH13"/>
  <c r="EA13"/>
  <c r="DX13"/>
  <c r="DP13"/>
  <c r="DO13"/>
  <c r="DN13"/>
  <c r="DK13"/>
  <c r="DH13"/>
  <c r="DE13"/>
  <c r="DB13"/>
  <c r="CU13"/>
  <c r="CO13"/>
  <c r="CL13"/>
  <c r="CI13"/>
  <c r="CF13"/>
  <c r="CC13"/>
  <c r="BV13"/>
  <c r="BS13"/>
  <c r="BO13"/>
  <c r="CQ13" s="1"/>
  <c r="BN13"/>
  <c r="BH13"/>
  <c r="BG13"/>
  <c r="BF13"/>
  <c r="BC13"/>
  <c r="AZ13"/>
  <c r="AW13"/>
  <c r="AT13"/>
  <c r="AQ13"/>
  <c r="AN13"/>
  <c r="AC13"/>
  <c r="Z13"/>
  <c r="W13"/>
  <c r="T13"/>
  <c r="Q13"/>
  <c r="N13"/>
  <c r="K13"/>
  <c r="G13"/>
  <c r="F13"/>
  <c r="EO12"/>
  <c r="EU12" s="1"/>
  <c r="EI12"/>
  <c r="EH12"/>
  <c r="EA12"/>
  <c r="DX12"/>
  <c r="DP12"/>
  <c r="DO12"/>
  <c r="DN12"/>
  <c r="DK12"/>
  <c r="DH12"/>
  <c r="DE12"/>
  <c r="DB12"/>
  <c r="CU12"/>
  <c r="CO12"/>
  <c r="CL12"/>
  <c r="CI12"/>
  <c r="CF12"/>
  <c r="CC12"/>
  <c r="BV12"/>
  <c r="BS12"/>
  <c r="BO12"/>
  <c r="CQ12" s="1"/>
  <c r="BN12"/>
  <c r="BH12"/>
  <c r="BG12"/>
  <c r="BF12"/>
  <c r="BC12"/>
  <c r="AZ12"/>
  <c r="AW12"/>
  <c r="AT12"/>
  <c r="AQ12"/>
  <c r="AN12"/>
  <c r="AC12"/>
  <c r="Z12"/>
  <c r="W12"/>
  <c r="T12"/>
  <c r="Q12"/>
  <c r="N12"/>
  <c r="K12"/>
  <c r="G12"/>
  <c r="F12"/>
  <c r="EO11"/>
  <c r="EU11" s="1"/>
  <c r="EI11"/>
  <c r="EH11"/>
  <c r="EA11"/>
  <c r="DX11"/>
  <c r="DP11"/>
  <c r="DO11"/>
  <c r="DN11"/>
  <c r="DK11"/>
  <c r="DH11"/>
  <c r="DE11"/>
  <c r="DB11"/>
  <c r="CU11"/>
  <c r="CO11"/>
  <c r="CL11"/>
  <c r="CI11"/>
  <c r="CF11"/>
  <c r="CC11"/>
  <c r="BV11"/>
  <c r="BS11"/>
  <c r="BO11"/>
  <c r="CQ11" s="1"/>
  <c r="BN11"/>
  <c r="BH11"/>
  <c r="BG11"/>
  <c r="BF11"/>
  <c r="BC11"/>
  <c r="AZ11"/>
  <c r="AW11"/>
  <c r="AT11"/>
  <c r="AQ11"/>
  <c r="AN11"/>
  <c r="AC11"/>
  <c r="Z11"/>
  <c r="W11"/>
  <c r="T11"/>
  <c r="Q11"/>
  <c r="N11"/>
  <c r="K11"/>
  <c r="G11"/>
  <c r="F11"/>
  <c r="EI10"/>
  <c r="EH10"/>
  <c r="EA10"/>
  <c r="DX10"/>
  <c r="DP10"/>
  <c r="DO10"/>
  <c r="DN10"/>
  <c r="DK10"/>
  <c r="DH10"/>
  <c r="DE10"/>
  <c r="DB10"/>
  <c r="CU10"/>
  <c r="CO10"/>
  <c r="CL10"/>
  <c r="CI10"/>
  <c r="CF10"/>
  <c r="CC10"/>
  <c r="BV10"/>
  <c r="BS10"/>
  <c r="BO10"/>
  <c r="CQ10" s="1"/>
  <c r="BN10"/>
  <c r="BH10"/>
  <c r="BG10"/>
  <c r="BF10"/>
  <c r="BC10"/>
  <c r="AZ10"/>
  <c r="AW10"/>
  <c r="AT10"/>
  <c r="AQ10"/>
  <c r="AN10"/>
  <c r="AC10"/>
  <c r="Z10"/>
  <c r="W10"/>
  <c r="T10"/>
  <c r="Q10"/>
  <c r="N10"/>
  <c r="K10"/>
  <c r="G10"/>
  <c r="F10"/>
  <c r="EO9"/>
  <c r="EO8"/>
  <c r="EG8"/>
  <c r="EG32" s="1"/>
  <c r="EF8"/>
  <c r="EF32" s="1"/>
  <c r="EE8"/>
  <c r="ED8"/>
  <c r="ED32" s="1"/>
  <c r="EC8"/>
  <c r="EC32" s="1"/>
  <c r="EB8"/>
  <c r="EB32" s="1"/>
  <c r="DZ8"/>
  <c r="DZ32" s="1"/>
  <c r="DY8"/>
  <c r="DW8"/>
  <c r="DW32" s="1"/>
  <c r="DV8"/>
  <c r="DV32" s="1"/>
  <c r="DM8"/>
  <c r="DM32" s="1"/>
  <c r="DL8"/>
  <c r="DL32" s="1"/>
  <c r="DJ8"/>
  <c r="DJ32" s="1"/>
  <c r="DI8"/>
  <c r="DG8"/>
  <c r="DG32" s="1"/>
  <c r="DF8"/>
  <c r="DF32" s="1"/>
  <c r="DD8"/>
  <c r="DD32" s="1"/>
  <c r="DC8"/>
  <c r="DA8"/>
  <c r="DA32" s="1"/>
  <c r="CZ8"/>
  <c r="CZ32" s="1"/>
  <c r="CT8"/>
  <c r="CT32" s="1"/>
  <c r="CS8"/>
  <c r="CN8"/>
  <c r="CN32" s="1"/>
  <c r="CM8"/>
  <c r="CK8"/>
  <c r="CK32" s="1"/>
  <c r="CJ8"/>
  <c r="CJ32" s="1"/>
  <c r="CH8"/>
  <c r="CG8"/>
  <c r="CE8"/>
  <c r="CE32" s="1"/>
  <c r="CD8"/>
  <c r="CD32" s="1"/>
  <c r="CB8"/>
  <c r="CB32" s="1"/>
  <c r="CA8"/>
  <c r="BU8"/>
  <c r="BU32" s="1"/>
  <c r="BT8"/>
  <c r="BR8"/>
  <c r="BR32" s="1"/>
  <c r="BQ8"/>
  <c r="BQ32" s="1"/>
  <c r="BN8"/>
  <c r="BE8"/>
  <c r="BE32" s="1"/>
  <c r="BD8"/>
  <c r="BB8"/>
  <c r="BA8"/>
  <c r="BA32" s="1"/>
  <c r="AY8"/>
  <c r="AY32" s="1"/>
  <c r="AX8"/>
  <c r="AV8"/>
  <c r="AV32" s="1"/>
  <c r="AU8"/>
  <c r="AU32" s="1"/>
  <c r="AS8"/>
  <c r="AS32" s="1"/>
  <c r="AR8"/>
  <c r="AP8"/>
  <c r="AP32" s="1"/>
  <c r="AO8"/>
  <c r="AO32" s="1"/>
  <c r="AM8"/>
  <c r="AM32" s="1"/>
  <c r="AL8"/>
  <c r="AG8"/>
  <c r="AG32" s="1"/>
  <c r="AF8"/>
  <c r="AF32" s="1"/>
  <c r="AE8"/>
  <c r="AE32" s="1"/>
  <c r="AD8"/>
  <c r="AD32" s="1"/>
  <c r="AB8"/>
  <c r="AB32" s="1"/>
  <c r="AA8"/>
  <c r="AA32" s="1"/>
  <c r="Y8"/>
  <c r="Y32" s="1"/>
  <c r="X8"/>
  <c r="V8"/>
  <c r="V32" s="1"/>
  <c r="U8"/>
  <c r="U32" s="1"/>
  <c r="S8"/>
  <c r="S32" s="1"/>
  <c r="R8"/>
  <c r="P8"/>
  <c r="P32" s="1"/>
  <c r="O8"/>
  <c r="O32" s="1"/>
  <c r="M8"/>
  <c r="M32" s="1"/>
  <c r="L8"/>
  <c r="L32" s="1"/>
  <c r="J8"/>
  <c r="J32" s="1"/>
  <c r="I8"/>
  <c r="I32" s="1"/>
  <c r="CC8" l="1"/>
  <c r="CI8"/>
  <c r="CO8"/>
  <c r="EA8"/>
  <c r="EO20"/>
  <c r="G8"/>
  <c r="BI10"/>
  <c r="CQ8"/>
  <c r="DQ10"/>
  <c r="H11"/>
  <c r="BP11"/>
  <c r="BX11"/>
  <c r="EJ11"/>
  <c r="H12"/>
  <c r="BP12"/>
  <c r="BX12"/>
  <c r="EJ12"/>
  <c r="BP13"/>
  <c r="BX13"/>
  <c r="EJ13"/>
  <c r="H14"/>
  <c r="BP14"/>
  <c r="BX14"/>
  <c r="EJ14"/>
  <c r="F15"/>
  <c r="BV15"/>
  <c r="BO8"/>
  <c r="BO15"/>
  <c r="BX15" s="1"/>
  <c r="CC24"/>
  <c r="CI24"/>
  <c r="CO24"/>
  <c r="BP15"/>
  <c r="BW24"/>
  <c r="EA24"/>
  <c r="EI24"/>
  <c r="CQ15"/>
  <c r="BW22"/>
  <c r="CR23"/>
  <c r="BG24"/>
  <c r="DP24"/>
  <c r="H26"/>
  <c r="EJ26"/>
  <c r="BI27"/>
  <c r="BW27"/>
  <c r="H28"/>
  <c r="CR28"/>
  <c r="EJ28"/>
  <c r="BI29"/>
  <c r="BW29"/>
  <c r="DQ29"/>
  <c r="H30"/>
  <c r="CR30"/>
  <c r="EJ30"/>
  <c r="BI31"/>
  <c r="BW31"/>
  <c r="DQ31"/>
  <c r="H10"/>
  <c r="F8"/>
  <c r="F32" s="1"/>
  <c r="DX24"/>
  <c r="EH24"/>
  <c r="N8"/>
  <c r="BH8"/>
  <c r="T8"/>
  <c r="Z8"/>
  <c r="AN8"/>
  <c r="AT8"/>
  <c r="AZ8"/>
  <c r="BF8"/>
  <c r="BV8"/>
  <c r="CU8"/>
  <c r="DE8"/>
  <c r="DK8"/>
  <c r="DO8"/>
  <c r="EI8"/>
  <c r="BP10"/>
  <c r="BX10"/>
  <c r="EJ10"/>
  <c r="BI11"/>
  <c r="DQ11"/>
  <c r="BI12"/>
  <c r="DQ12"/>
  <c r="BI13"/>
  <c r="DQ13"/>
  <c r="BI14"/>
  <c r="DQ14"/>
  <c r="CU15"/>
  <c r="DE15"/>
  <c r="DK15"/>
  <c r="DO15"/>
  <c r="BI17"/>
  <c r="DQ17"/>
  <c r="H18"/>
  <c r="BP18"/>
  <c r="BX18"/>
  <c r="EJ18"/>
  <c r="H22"/>
  <c r="EJ22"/>
  <c r="BI23"/>
  <c r="BW23"/>
  <c r="DQ23"/>
  <c r="H24"/>
  <c r="N24"/>
  <c r="T24"/>
  <c r="Z24"/>
  <c r="AN24"/>
  <c r="AT24"/>
  <c r="AZ24"/>
  <c r="BH24"/>
  <c r="BI24" s="1"/>
  <c r="BF24"/>
  <c r="BP24"/>
  <c r="BX24"/>
  <c r="CF24"/>
  <c r="CL24"/>
  <c r="CU24"/>
  <c r="DE24"/>
  <c r="DK24"/>
  <c r="BW26"/>
  <c r="CR27"/>
  <c r="BW28"/>
  <c r="CR29"/>
  <c r="BW30"/>
  <c r="CR31"/>
  <c r="AN15"/>
  <c r="CH32"/>
  <c r="EA15"/>
  <c r="EH15"/>
  <c r="N32"/>
  <c r="CF32"/>
  <c r="CL32"/>
  <c r="DO32"/>
  <c r="K15"/>
  <c r="Q15"/>
  <c r="W15"/>
  <c r="AC15"/>
  <c r="AQ15"/>
  <c r="AW15"/>
  <c r="BH15"/>
  <c r="BS15"/>
  <c r="CC15"/>
  <c r="CI15"/>
  <c r="CO15"/>
  <c r="DB15"/>
  <c r="DH15"/>
  <c r="DP15"/>
  <c r="DQ15" s="1"/>
  <c r="H19"/>
  <c r="BP19"/>
  <c r="BX19"/>
  <c r="EJ19"/>
  <c r="BI21"/>
  <c r="DQ21"/>
  <c r="CR22"/>
  <c r="H15"/>
  <c r="DX15"/>
  <c r="EI15"/>
  <c r="EJ15" s="1"/>
  <c r="EU19"/>
  <c r="EU20"/>
  <c r="BG15"/>
  <c r="G32"/>
  <c r="DX32"/>
  <c r="H20"/>
  <c r="BP20"/>
  <c r="BX20"/>
  <c r="EJ20"/>
  <c r="K32"/>
  <c r="DP32"/>
  <c r="DN32"/>
  <c r="CR26"/>
  <c r="CQ24"/>
  <c r="CR24" s="1"/>
  <c r="Q32"/>
  <c r="W32"/>
  <c r="AC32"/>
  <c r="AQ32"/>
  <c r="AW32"/>
  <c r="BS32"/>
  <c r="DB32"/>
  <c r="DH32"/>
  <c r="EH32"/>
  <c r="EJ24"/>
  <c r="K8"/>
  <c r="Q8"/>
  <c r="W8"/>
  <c r="AC8"/>
  <c r="AQ8"/>
  <c r="AW8"/>
  <c r="BC8"/>
  <c r="BG8"/>
  <c r="BS8"/>
  <c r="BW8"/>
  <c r="CF8"/>
  <c r="CL8"/>
  <c r="DB8"/>
  <c r="DH8"/>
  <c r="DN8"/>
  <c r="DP8"/>
  <c r="DQ8" s="1"/>
  <c r="DX8"/>
  <c r="EH8"/>
  <c r="EJ8" s="1"/>
  <c r="BW10"/>
  <c r="BY10" s="1"/>
  <c r="CP10"/>
  <c r="BW11"/>
  <c r="BY11" s="1"/>
  <c r="CP11"/>
  <c r="CR11" s="1"/>
  <c r="BW12"/>
  <c r="BY12" s="1"/>
  <c r="CP12"/>
  <c r="CR12" s="1"/>
  <c r="BW13"/>
  <c r="BY13" s="1"/>
  <c r="CP13"/>
  <c r="CR13" s="1"/>
  <c r="BW14"/>
  <c r="BY14" s="1"/>
  <c r="CP14"/>
  <c r="CR14" s="1"/>
  <c r="BC15"/>
  <c r="BW15"/>
  <c r="BY15" s="1"/>
  <c r="DN15"/>
  <c r="BW17"/>
  <c r="BY17" s="1"/>
  <c r="CP17"/>
  <c r="BW18"/>
  <c r="BY18" s="1"/>
  <c r="CP18"/>
  <c r="CR18" s="1"/>
  <c r="BW19"/>
  <c r="BY19" s="1"/>
  <c r="CP19"/>
  <c r="CR19" s="1"/>
  <c r="BY20"/>
  <c r="CP20"/>
  <c r="CR20" s="1"/>
  <c r="BW21"/>
  <c r="BY21" s="1"/>
  <c r="CP21"/>
  <c r="CR21" s="1"/>
  <c r="BP22"/>
  <c r="BX22"/>
  <c r="BY22" s="1"/>
  <c r="BP23"/>
  <c r="BX23"/>
  <c r="BY23" s="1"/>
  <c r="BV24"/>
  <c r="DO24"/>
  <c r="BP26"/>
  <c r="BX26"/>
  <c r="BY26" s="1"/>
  <c r="BP27"/>
  <c r="BX27"/>
  <c r="DO27"/>
  <c r="DQ27" s="1"/>
  <c r="BP28"/>
  <c r="BX28"/>
  <c r="BY28" s="1"/>
  <c r="BP29"/>
  <c r="BX29"/>
  <c r="BY29" s="1"/>
  <c r="BP30"/>
  <c r="BX30"/>
  <c r="BY30" s="1"/>
  <c r="BP31"/>
  <c r="BX31"/>
  <c r="BY31" s="1"/>
  <c r="R32"/>
  <c r="T32" s="1"/>
  <c r="X32"/>
  <c r="Z32" s="1"/>
  <c r="AL32"/>
  <c r="AN32" s="1"/>
  <c r="AR32"/>
  <c r="AT32" s="1"/>
  <c r="AX32"/>
  <c r="AZ32" s="1"/>
  <c r="BB32"/>
  <c r="BD32"/>
  <c r="BF32" s="1"/>
  <c r="BN32"/>
  <c r="BT32"/>
  <c r="CA32"/>
  <c r="CC32" s="1"/>
  <c r="CG32"/>
  <c r="CM32"/>
  <c r="CO32" s="1"/>
  <c r="CS32"/>
  <c r="CU32" s="1"/>
  <c r="DC32"/>
  <c r="DE32" s="1"/>
  <c r="DI32"/>
  <c r="DK32" s="1"/>
  <c r="DY32"/>
  <c r="EE32"/>
  <c r="H13"/>
  <c r="BC24"/>
  <c r="BO32" l="1"/>
  <c r="BX32" s="1"/>
  <c r="BY27"/>
  <c r="DQ24"/>
  <c r="BI8"/>
  <c r="H8"/>
  <c r="BY24"/>
  <c r="BX8"/>
  <c r="BY8" s="1"/>
  <c r="BP8"/>
  <c r="H32"/>
  <c r="CI32"/>
  <c r="DQ32"/>
  <c r="BI15"/>
  <c r="EI32"/>
  <c r="EJ32" s="1"/>
  <c r="EA32"/>
  <c r="BC32"/>
  <c r="BH32"/>
  <c r="BW32"/>
  <c r="CP15"/>
  <c r="CR15" s="1"/>
  <c r="CR17"/>
  <c r="CQ32"/>
  <c r="BG32"/>
  <c r="CP8"/>
  <c r="CR10"/>
  <c r="BV32"/>
  <c r="BY32" l="1"/>
  <c r="BP32"/>
  <c r="BI32"/>
  <c r="CP32"/>
  <c r="CR32" s="1"/>
  <c r="CR8"/>
  <c r="GH34" i="87" l="1"/>
  <c r="GG34"/>
  <c r="GF34"/>
  <c r="GE34"/>
  <c r="GD34"/>
  <c r="GC34"/>
  <c r="GA34"/>
  <c r="FZ34"/>
  <c r="FY34"/>
  <c r="FX34"/>
  <c r="FW34"/>
  <c r="FI34"/>
  <c r="FH34"/>
  <c r="FF34"/>
  <c r="FG34" s="1"/>
  <c r="FE34"/>
  <c r="FC34"/>
  <c r="FB34"/>
  <c r="EZ34"/>
  <c r="FA34" s="1"/>
  <c r="EY34"/>
  <c r="EW34"/>
  <c r="EV34"/>
  <c r="EL34"/>
  <c r="EK34"/>
  <c r="EI34"/>
  <c r="EJ34" s="1"/>
  <c r="EH34"/>
  <c r="EC34"/>
  <c r="ED34" s="1"/>
  <c r="EB34"/>
  <c r="DZ34"/>
  <c r="DY34"/>
  <c r="DS34"/>
  <c r="DT34" s="1"/>
  <c r="DR34"/>
  <c r="DP34"/>
  <c r="DO34"/>
  <c r="DM34"/>
  <c r="DN34" s="1"/>
  <c r="DL34"/>
  <c r="DJ34"/>
  <c r="DI34"/>
  <c r="DC34"/>
  <c r="DD34" s="1"/>
  <c r="DB34"/>
  <c r="CZ34"/>
  <c r="CY34"/>
  <c r="CW34"/>
  <c r="CX34" s="1"/>
  <c r="CV34"/>
  <c r="CT34"/>
  <c r="CS34"/>
  <c r="CQ34"/>
  <c r="CR34" s="1"/>
  <c r="CP34"/>
  <c r="CN34"/>
  <c r="CM34"/>
  <c r="CK34"/>
  <c r="CL34" s="1"/>
  <c r="CJ34"/>
  <c r="CH34"/>
  <c r="CG34"/>
  <c r="CE34"/>
  <c r="CF34" s="1"/>
  <c r="CD34"/>
  <c r="CB34"/>
  <c r="CA34"/>
  <c r="BY34"/>
  <c r="BZ34" s="1"/>
  <c r="BX34"/>
  <c r="BV34"/>
  <c r="BU34"/>
  <c r="BO34"/>
  <c r="BN34"/>
  <c r="BL34"/>
  <c r="BM34" s="1"/>
  <c r="BK34"/>
  <c r="BF34"/>
  <c r="BE34"/>
  <c r="BC34"/>
  <c r="BD34" s="1"/>
  <c r="BB34"/>
  <c r="AC34"/>
  <c r="AB34"/>
  <c r="W34"/>
  <c r="V34"/>
  <c r="T34"/>
  <c r="U34" s="1"/>
  <c r="S34"/>
  <c r="Q34"/>
  <c r="P34"/>
  <c r="K34"/>
  <c r="L34" s="1"/>
  <c r="J34"/>
  <c r="I34"/>
  <c r="H34"/>
  <c r="F34"/>
  <c r="E34"/>
  <c r="FU33"/>
  <c r="FL33"/>
  <c r="FK33"/>
  <c r="FJ33"/>
  <c r="FG33"/>
  <c r="FD33"/>
  <c r="FA33"/>
  <c r="EX33"/>
  <c r="EO33"/>
  <c r="EP33" s="1"/>
  <c r="EN33"/>
  <c r="EM33"/>
  <c r="EJ33"/>
  <c r="EF33"/>
  <c r="EE33"/>
  <c r="ED33"/>
  <c r="EA33"/>
  <c r="DT33"/>
  <c r="DQ33"/>
  <c r="DN33"/>
  <c r="DK33"/>
  <c r="DD33"/>
  <c r="DA33"/>
  <c r="CX33"/>
  <c r="CU33"/>
  <c r="CR33"/>
  <c r="CO33"/>
  <c r="CL33"/>
  <c r="CI33"/>
  <c r="CF33"/>
  <c r="CC33"/>
  <c r="BZ33"/>
  <c r="BW33"/>
  <c r="BR33"/>
  <c r="BS33" s="1"/>
  <c r="BQ33"/>
  <c r="BP33"/>
  <c r="BM33"/>
  <c r="BG33"/>
  <c r="BD33"/>
  <c r="AD33"/>
  <c r="Z33"/>
  <c r="Y33"/>
  <c r="X33"/>
  <c r="U33"/>
  <c r="R33"/>
  <c r="L33"/>
  <c r="G33"/>
  <c r="D33"/>
  <c r="FU32"/>
  <c r="GB32" s="1"/>
  <c r="FL32"/>
  <c r="FK32"/>
  <c r="FJ32"/>
  <c r="FG32"/>
  <c r="FD32"/>
  <c r="FA32"/>
  <c r="EX32"/>
  <c r="EO32"/>
  <c r="EN32"/>
  <c r="EP32" s="1"/>
  <c r="EM32"/>
  <c r="EJ32"/>
  <c r="EF32"/>
  <c r="EE32"/>
  <c r="ED32"/>
  <c r="EA32"/>
  <c r="DT32"/>
  <c r="DQ32"/>
  <c r="DN32"/>
  <c r="DK32"/>
  <c r="DD32"/>
  <c r="DA32"/>
  <c r="CX32"/>
  <c r="CU32"/>
  <c r="CR32"/>
  <c r="CO32"/>
  <c r="CL32"/>
  <c r="CI32"/>
  <c r="CF32"/>
  <c r="CC32"/>
  <c r="BZ32"/>
  <c r="BW32"/>
  <c r="BR32"/>
  <c r="BQ32"/>
  <c r="BS32" s="1"/>
  <c r="BP32"/>
  <c r="BM32"/>
  <c r="BG32"/>
  <c r="BD32"/>
  <c r="AD32"/>
  <c r="Z32"/>
  <c r="Y32"/>
  <c r="X32"/>
  <c r="U32"/>
  <c r="R32"/>
  <c r="L32"/>
  <c r="G32"/>
  <c r="D32"/>
  <c r="FU31"/>
  <c r="GB31" s="1"/>
  <c r="FL31"/>
  <c r="FK31"/>
  <c r="FJ31"/>
  <c r="FG31"/>
  <c r="FD31"/>
  <c r="FA31"/>
  <c r="EX31"/>
  <c r="EO31"/>
  <c r="EP31" s="1"/>
  <c r="EN31"/>
  <c r="EM31"/>
  <c r="EJ31"/>
  <c r="EF31"/>
  <c r="EE31"/>
  <c r="ED31"/>
  <c r="EA31"/>
  <c r="DT31"/>
  <c r="DQ31"/>
  <c r="DN31"/>
  <c r="DK31"/>
  <c r="DD31"/>
  <c r="DA31"/>
  <c r="CX31"/>
  <c r="CU31"/>
  <c r="CR31"/>
  <c r="CO31"/>
  <c r="CL31"/>
  <c r="CI31"/>
  <c r="CF31"/>
  <c r="CC31"/>
  <c r="BZ31"/>
  <c r="BW31"/>
  <c r="BR31"/>
  <c r="BS31" s="1"/>
  <c r="BQ31"/>
  <c r="BP31"/>
  <c r="BM31"/>
  <c r="BG31"/>
  <c r="BD31"/>
  <c r="AD31"/>
  <c r="Z31"/>
  <c r="Y31"/>
  <c r="X31"/>
  <c r="U31"/>
  <c r="R31"/>
  <c r="L31"/>
  <c r="G31"/>
  <c r="FV31" s="1"/>
  <c r="D31"/>
  <c r="FU30"/>
  <c r="FU34" s="1"/>
  <c r="FL30"/>
  <c r="FK30"/>
  <c r="FJ30"/>
  <c r="FG30"/>
  <c r="FD30"/>
  <c r="FA30"/>
  <c r="EX30"/>
  <c r="EO30"/>
  <c r="EN30"/>
  <c r="EP30" s="1"/>
  <c r="EM30"/>
  <c r="EJ30"/>
  <c r="EF30"/>
  <c r="EE30"/>
  <c r="ED30"/>
  <c r="EA30"/>
  <c r="DT30"/>
  <c r="DQ30"/>
  <c r="DN30"/>
  <c r="DK30"/>
  <c r="DD30"/>
  <c r="DA30"/>
  <c r="CX30"/>
  <c r="CU30"/>
  <c r="CR30"/>
  <c r="CO30"/>
  <c r="CL30"/>
  <c r="CI30"/>
  <c r="CF30"/>
  <c r="CC30"/>
  <c r="BZ30"/>
  <c r="BW30"/>
  <c r="BR30"/>
  <c r="BQ30"/>
  <c r="BS30" s="1"/>
  <c r="BP30"/>
  <c r="BM30"/>
  <c r="BG30"/>
  <c r="BD30"/>
  <c r="AD30"/>
  <c r="Z30"/>
  <c r="Y30"/>
  <c r="X30"/>
  <c r="U30"/>
  <c r="R30"/>
  <c r="L30"/>
  <c r="G30"/>
  <c r="G34" s="1"/>
  <c r="D30"/>
  <c r="D34" s="1"/>
  <c r="GH29"/>
  <c r="GH35" s="1"/>
  <c r="GG29"/>
  <c r="GG35" s="1"/>
  <c r="GF29"/>
  <c r="GF35" s="1"/>
  <c r="GE29"/>
  <c r="GE35" s="1"/>
  <c r="GD29"/>
  <c r="GD35" s="1"/>
  <c r="GC29"/>
  <c r="GC35" s="1"/>
  <c r="GA29"/>
  <c r="GA35" s="1"/>
  <c r="FZ29"/>
  <c r="FZ35" s="1"/>
  <c r="FY29"/>
  <c r="FY35" s="1"/>
  <c r="FX29"/>
  <c r="FX35" s="1"/>
  <c r="FW29"/>
  <c r="FW35" s="1"/>
  <c r="FI29"/>
  <c r="FI35" s="1"/>
  <c r="FH29"/>
  <c r="FH35" s="1"/>
  <c r="FF29"/>
  <c r="FF35" s="1"/>
  <c r="FE29"/>
  <c r="FE35" s="1"/>
  <c r="FC29"/>
  <c r="FC35" s="1"/>
  <c r="FB29"/>
  <c r="FB35" s="1"/>
  <c r="EZ29"/>
  <c r="EZ35" s="1"/>
  <c r="EY29"/>
  <c r="EY35" s="1"/>
  <c r="EW29"/>
  <c r="EW35" s="1"/>
  <c r="EV29"/>
  <c r="EV35" s="1"/>
  <c r="EL29"/>
  <c r="EL35" s="1"/>
  <c r="EK29"/>
  <c r="EK35" s="1"/>
  <c r="EI29"/>
  <c r="EI35" s="1"/>
  <c r="EH29"/>
  <c r="EH35" s="1"/>
  <c r="EC29"/>
  <c r="EC35" s="1"/>
  <c r="EB29"/>
  <c r="EB35" s="1"/>
  <c r="DZ29"/>
  <c r="DZ35" s="1"/>
  <c r="DY29"/>
  <c r="DY35" s="1"/>
  <c r="DS29"/>
  <c r="DS35" s="1"/>
  <c r="DR29"/>
  <c r="DR35" s="1"/>
  <c r="DP29"/>
  <c r="DP35" s="1"/>
  <c r="DO29"/>
  <c r="DO35" s="1"/>
  <c r="DM29"/>
  <c r="DM35" s="1"/>
  <c r="DL29"/>
  <c r="DL35" s="1"/>
  <c r="DJ29"/>
  <c r="DJ35" s="1"/>
  <c r="DI29"/>
  <c r="DI35" s="1"/>
  <c r="DC29"/>
  <c r="DC35" s="1"/>
  <c r="DB29"/>
  <c r="DB35" s="1"/>
  <c r="CZ29"/>
  <c r="CZ35" s="1"/>
  <c r="CY29"/>
  <c r="CY35" s="1"/>
  <c r="CW29"/>
  <c r="CW35" s="1"/>
  <c r="CV29"/>
  <c r="CV35" s="1"/>
  <c r="CT29"/>
  <c r="CT35" s="1"/>
  <c r="CS29"/>
  <c r="CS35" s="1"/>
  <c r="CQ29"/>
  <c r="CQ35" s="1"/>
  <c r="CP29"/>
  <c r="CP35" s="1"/>
  <c r="CN29"/>
  <c r="CN35" s="1"/>
  <c r="CM29"/>
  <c r="CM35" s="1"/>
  <c r="CK29"/>
  <c r="CK35" s="1"/>
  <c r="CJ29"/>
  <c r="CJ35" s="1"/>
  <c r="CH29"/>
  <c r="CH35" s="1"/>
  <c r="CG29"/>
  <c r="CG35" s="1"/>
  <c r="CE29"/>
  <c r="CE35" s="1"/>
  <c r="CF35" s="1"/>
  <c r="CD29"/>
  <c r="CD35" s="1"/>
  <c r="CB29"/>
  <c r="CB35" s="1"/>
  <c r="CC35" s="1"/>
  <c r="CA29"/>
  <c r="CA35" s="1"/>
  <c r="BY29"/>
  <c r="BY35" s="1"/>
  <c r="BZ35" s="1"/>
  <c r="BX29"/>
  <c r="BX35" s="1"/>
  <c r="BV29"/>
  <c r="BV35" s="1"/>
  <c r="BW35" s="1"/>
  <c r="BU29"/>
  <c r="BU35" s="1"/>
  <c r="BO29"/>
  <c r="BO35" s="1"/>
  <c r="BP35" s="1"/>
  <c r="BN29"/>
  <c r="BN35" s="1"/>
  <c r="BL29"/>
  <c r="BL35" s="1"/>
  <c r="BK29"/>
  <c r="BK35" s="1"/>
  <c r="BF29"/>
  <c r="BF35" s="1"/>
  <c r="BG35" s="1"/>
  <c r="BE29"/>
  <c r="BE35" s="1"/>
  <c r="BC29"/>
  <c r="BC35" s="1"/>
  <c r="BB29"/>
  <c r="BB35" s="1"/>
  <c r="AN29"/>
  <c r="AM29"/>
  <c r="AK29"/>
  <c r="AJ29"/>
  <c r="AC29"/>
  <c r="AC35" s="1"/>
  <c r="AD35" s="1"/>
  <c r="AB29"/>
  <c r="AB35" s="1"/>
  <c r="W29"/>
  <c r="W35" s="1"/>
  <c r="X35" s="1"/>
  <c r="V29"/>
  <c r="V35" s="1"/>
  <c r="T29"/>
  <c r="T35" s="1"/>
  <c r="S29"/>
  <c r="Q29"/>
  <c r="Q35" s="1"/>
  <c r="R35" s="1"/>
  <c r="P29"/>
  <c r="P35" s="1"/>
  <c r="K29"/>
  <c r="K35" s="1"/>
  <c r="J29"/>
  <c r="J35" s="1"/>
  <c r="I29"/>
  <c r="I35" s="1"/>
  <c r="H29"/>
  <c r="H35" s="1"/>
  <c r="F29"/>
  <c r="F35" s="1"/>
  <c r="E29"/>
  <c r="E35" s="1"/>
  <c r="FU28"/>
  <c r="GB28" s="1"/>
  <c r="FL28"/>
  <c r="FK28"/>
  <c r="FJ28"/>
  <c r="FG28"/>
  <c r="FD28"/>
  <c r="FA28"/>
  <c r="EX28"/>
  <c r="EO28"/>
  <c r="EP28" s="1"/>
  <c r="EN28"/>
  <c r="EM28"/>
  <c r="EJ28"/>
  <c r="EF28"/>
  <c r="EE28"/>
  <c r="ED28"/>
  <c r="EA28"/>
  <c r="DT28"/>
  <c r="DQ28"/>
  <c r="DN28"/>
  <c r="DK28"/>
  <c r="DD28"/>
  <c r="DA28"/>
  <c r="CX28"/>
  <c r="CU28"/>
  <c r="CR28"/>
  <c r="CO28"/>
  <c r="CL28"/>
  <c r="CI28"/>
  <c r="CF28"/>
  <c r="CC28"/>
  <c r="BZ28"/>
  <c r="BW28"/>
  <c r="BR28"/>
  <c r="BQ28"/>
  <c r="BP28"/>
  <c r="BM28"/>
  <c r="BG28"/>
  <c r="BD28"/>
  <c r="AT28"/>
  <c r="AS28"/>
  <c r="AQ28"/>
  <c r="AW28" s="1"/>
  <c r="AP28"/>
  <c r="AL28"/>
  <c r="AI28"/>
  <c r="AD28"/>
  <c r="Z28"/>
  <c r="Y28"/>
  <c r="AA28" s="1"/>
  <c r="X28"/>
  <c r="U28"/>
  <c r="R28"/>
  <c r="M28"/>
  <c r="L28"/>
  <c r="G28"/>
  <c r="FO28" s="1"/>
  <c r="FP28" s="1"/>
  <c r="D28"/>
  <c r="FN28" s="1"/>
  <c r="FU27"/>
  <c r="GB27" s="1"/>
  <c r="FL27"/>
  <c r="FK27"/>
  <c r="FJ27"/>
  <c r="FG27"/>
  <c r="FD27"/>
  <c r="FA27"/>
  <c r="EX27"/>
  <c r="EO27"/>
  <c r="EP27" s="1"/>
  <c r="EN27"/>
  <c r="EM27"/>
  <c r="EJ27"/>
  <c r="EF27"/>
  <c r="EE27"/>
  <c r="ED27"/>
  <c r="EA27"/>
  <c r="DT27"/>
  <c r="DQ27"/>
  <c r="DN27"/>
  <c r="DK27"/>
  <c r="DD27"/>
  <c r="DA27"/>
  <c r="CX27"/>
  <c r="CU27"/>
  <c r="CR27"/>
  <c r="CO27"/>
  <c r="CL27"/>
  <c r="CI27"/>
  <c r="CF27"/>
  <c r="CC27"/>
  <c r="BZ27"/>
  <c r="BW27"/>
  <c r="BR27"/>
  <c r="BQ27"/>
  <c r="BP27"/>
  <c r="BM27"/>
  <c r="BG27"/>
  <c r="BD27"/>
  <c r="AS27"/>
  <c r="AW27"/>
  <c r="AP27"/>
  <c r="AL27"/>
  <c r="AI27"/>
  <c r="AD27"/>
  <c r="Z27"/>
  <c r="Y27"/>
  <c r="AA27" s="1"/>
  <c r="X27"/>
  <c r="U27"/>
  <c r="R27"/>
  <c r="M27"/>
  <c r="L27"/>
  <c r="G27"/>
  <c r="FO27" s="1"/>
  <c r="FP27" s="1"/>
  <c r="D27"/>
  <c r="FN27" s="1"/>
  <c r="FU26"/>
  <c r="GB26" s="1"/>
  <c r="FL26"/>
  <c r="FK26"/>
  <c r="FJ26"/>
  <c r="FG26"/>
  <c r="FD26"/>
  <c r="FA26"/>
  <c r="EX26"/>
  <c r="EO26"/>
  <c r="EP26" s="1"/>
  <c r="EN26"/>
  <c r="EM26"/>
  <c r="EJ26"/>
  <c r="EF26"/>
  <c r="EE26"/>
  <c r="ED26"/>
  <c r="EA26"/>
  <c r="DT26"/>
  <c r="DQ26"/>
  <c r="DN26"/>
  <c r="DK26"/>
  <c r="DD26"/>
  <c r="DA26"/>
  <c r="CX26"/>
  <c r="CU26"/>
  <c r="CR26"/>
  <c r="CO26"/>
  <c r="CL26"/>
  <c r="CI26"/>
  <c r="CF26"/>
  <c r="CC26"/>
  <c r="BZ26"/>
  <c r="BW26"/>
  <c r="BR26"/>
  <c r="BQ26"/>
  <c r="BP26"/>
  <c r="BM26"/>
  <c r="BG26"/>
  <c r="BD26"/>
  <c r="AS26"/>
  <c r="AW26"/>
  <c r="AP26"/>
  <c r="AL26"/>
  <c r="AI26"/>
  <c r="AD26"/>
  <c r="Z26"/>
  <c r="Y26"/>
  <c r="AA26" s="1"/>
  <c r="X26"/>
  <c r="U26"/>
  <c r="R26"/>
  <c r="M26"/>
  <c r="L26"/>
  <c r="G26"/>
  <c r="FO26" s="1"/>
  <c r="FP26" s="1"/>
  <c r="D26"/>
  <c r="FN26" s="1"/>
  <c r="FU25"/>
  <c r="GB25" s="1"/>
  <c r="FL25"/>
  <c r="FK25"/>
  <c r="FJ25"/>
  <c r="FG25"/>
  <c r="FD25"/>
  <c r="FA25"/>
  <c r="EX25"/>
  <c r="EO25"/>
  <c r="EP25" s="1"/>
  <c r="EN25"/>
  <c r="EM25"/>
  <c r="EJ25"/>
  <c r="EF25"/>
  <c r="EE25"/>
  <c r="ED25"/>
  <c r="EA25"/>
  <c r="DT25"/>
  <c r="DQ25"/>
  <c r="DN25"/>
  <c r="DK25"/>
  <c r="DD25"/>
  <c r="DA25"/>
  <c r="CX25"/>
  <c r="CU25"/>
  <c r="CR25"/>
  <c r="CO25"/>
  <c r="CL25"/>
  <c r="CI25"/>
  <c r="CF25"/>
  <c r="CC25"/>
  <c r="BZ25"/>
  <c r="BW25"/>
  <c r="BR25"/>
  <c r="BQ25"/>
  <c r="BP25"/>
  <c r="BM25"/>
  <c r="BG25"/>
  <c r="BD25"/>
  <c r="AT25"/>
  <c r="AS25"/>
  <c r="AQ25"/>
  <c r="AW25" s="1"/>
  <c r="AP25"/>
  <c r="AL25"/>
  <c r="AI25"/>
  <c r="AD25"/>
  <c r="Z25"/>
  <c r="Y25"/>
  <c r="AA25" s="1"/>
  <c r="X25"/>
  <c r="U25"/>
  <c r="R25"/>
  <c r="M25"/>
  <c r="L25"/>
  <c r="G25"/>
  <c r="FO25" s="1"/>
  <c r="FP25" s="1"/>
  <c r="D25"/>
  <c r="FN25" s="1"/>
  <c r="FU24"/>
  <c r="GB24" s="1"/>
  <c r="FL24"/>
  <c r="FK24"/>
  <c r="FJ24"/>
  <c r="FG24"/>
  <c r="FD24"/>
  <c r="FA24"/>
  <c r="EX24"/>
  <c r="EO24"/>
  <c r="EP24" s="1"/>
  <c r="EN24"/>
  <c r="EM24"/>
  <c r="EJ24"/>
  <c r="EF24"/>
  <c r="EE24"/>
  <c r="ED24"/>
  <c r="EA24"/>
  <c r="DT24"/>
  <c r="DQ24"/>
  <c r="DN24"/>
  <c r="DK24"/>
  <c r="DD24"/>
  <c r="DA24"/>
  <c r="CX24"/>
  <c r="CU24"/>
  <c r="CR24"/>
  <c r="CO24"/>
  <c r="CL24"/>
  <c r="CI24"/>
  <c r="CF24"/>
  <c r="CC24"/>
  <c r="BZ24"/>
  <c r="BW24"/>
  <c r="BR24"/>
  <c r="BQ24"/>
  <c r="BP24"/>
  <c r="BM24"/>
  <c r="BG24"/>
  <c r="BD24"/>
  <c r="AT24"/>
  <c r="AQ24"/>
  <c r="AW24" s="1"/>
  <c r="AL24"/>
  <c r="AI24"/>
  <c r="AD24"/>
  <c r="Z24"/>
  <c r="Y24"/>
  <c r="AA24" s="1"/>
  <c r="X24"/>
  <c r="U24"/>
  <c r="R24"/>
  <c r="M24"/>
  <c r="L24"/>
  <c r="G24"/>
  <c r="FO24" s="1"/>
  <c r="FP24" s="1"/>
  <c r="D24"/>
  <c r="FN24" s="1"/>
  <c r="FU23"/>
  <c r="GB23" s="1"/>
  <c r="FL23"/>
  <c r="FK23"/>
  <c r="FJ23"/>
  <c r="FG23"/>
  <c r="FD23"/>
  <c r="FA23"/>
  <c r="EX23"/>
  <c r="EO23"/>
  <c r="EP23" s="1"/>
  <c r="EN23"/>
  <c r="EM23"/>
  <c r="EJ23"/>
  <c r="EF23"/>
  <c r="EE23"/>
  <c r="ED23"/>
  <c r="EA23"/>
  <c r="DT23"/>
  <c r="DQ23"/>
  <c r="DN23"/>
  <c r="DK23"/>
  <c r="DD23"/>
  <c r="DA23"/>
  <c r="CX23"/>
  <c r="CU23"/>
  <c r="CR23"/>
  <c r="CO23"/>
  <c r="CL23"/>
  <c r="CI23"/>
  <c r="CF23"/>
  <c r="CC23"/>
  <c r="BZ23"/>
  <c r="BW23"/>
  <c r="BR23"/>
  <c r="BQ23"/>
  <c r="BP23"/>
  <c r="BM23"/>
  <c r="BG23"/>
  <c r="BD23"/>
  <c r="AT23"/>
  <c r="AQ23"/>
  <c r="AW23" s="1"/>
  <c r="AL23"/>
  <c r="AI23"/>
  <c r="AD23"/>
  <c r="Z23"/>
  <c r="Y23"/>
  <c r="AA23" s="1"/>
  <c r="X23"/>
  <c r="U23"/>
  <c r="R23"/>
  <c r="M23"/>
  <c r="L23"/>
  <c r="G23"/>
  <c r="FO23" s="1"/>
  <c r="FP23" s="1"/>
  <c r="D23"/>
  <c r="FN23" s="1"/>
  <c r="FU22"/>
  <c r="GB22" s="1"/>
  <c r="FL22"/>
  <c r="FK22"/>
  <c r="FJ22"/>
  <c r="FG22"/>
  <c r="FD22"/>
  <c r="FA22"/>
  <c r="EX22"/>
  <c r="EO22"/>
  <c r="EP22" s="1"/>
  <c r="EN22"/>
  <c r="EM22"/>
  <c r="EJ22"/>
  <c r="EF22"/>
  <c r="EE22"/>
  <c r="ED22"/>
  <c r="EA22"/>
  <c r="DT22"/>
  <c r="DQ22"/>
  <c r="DN22"/>
  <c r="DK22"/>
  <c r="DD22"/>
  <c r="DA22"/>
  <c r="CX22"/>
  <c r="CU22"/>
  <c r="CR22"/>
  <c r="CO22"/>
  <c r="CL22"/>
  <c r="CI22"/>
  <c r="CF22"/>
  <c r="CC22"/>
  <c r="BZ22"/>
  <c r="BW22"/>
  <c r="BR22"/>
  <c r="BQ22"/>
  <c r="BP22"/>
  <c r="BM22"/>
  <c r="BG22"/>
  <c r="BD22"/>
  <c r="AT22"/>
  <c r="AQ22"/>
  <c r="AW22" s="1"/>
  <c r="AL22"/>
  <c r="AI22"/>
  <c r="AD22"/>
  <c r="Z22"/>
  <c r="Y22"/>
  <c r="AA22" s="1"/>
  <c r="X22"/>
  <c r="U22"/>
  <c r="R22"/>
  <c r="M22"/>
  <c r="L22"/>
  <c r="G22"/>
  <c r="FO22" s="1"/>
  <c r="FP22" s="1"/>
  <c r="D22"/>
  <c r="FN22" s="1"/>
  <c r="FU21"/>
  <c r="GB21" s="1"/>
  <c r="FL21"/>
  <c r="FK21"/>
  <c r="FJ21"/>
  <c r="FG21"/>
  <c r="FD21"/>
  <c r="FA21"/>
  <c r="EX21"/>
  <c r="EO21"/>
  <c r="EP21" s="1"/>
  <c r="EN21"/>
  <c r="EM21"/>
  <c r="EJ21"/>
  <c r="EF21"/>
  <c r="EE21"/>
  <c r="ED21"/>
  <c r="EA21"/>
  <c r="DT21"/>
  <c r="DQ21"/>
  <c r="DN21"/>
  <c r="DK21"/>
  <c r="DD21"/>
  <c r="DA21"/>
  <c r="CX21"/>
  <c r="CU21"/>
  <c r="CR21"/>
  <c r="CO21"/>
  <c r="CL21"/>
  <c r="CI21"/>
  <c r="CF21"/>
  <c r="CC21"/>
  <c r="BZ21"/>
  <c r="BW21"/>
  <c r="BR21"/>
  <c r="BQ21"/>
  <c r="BP21"/>
  <c r="BM21"/>
  <c r="BG21"/>
  <c r="BD21"/>
  <c r="AT21"/>
  <c r="AQ21"/>
  <c r="AW21" s="1"/>
  <c r="AL21"/>
  <c r="AI21"/>
  <c r="AD21"/>
  <c r="Z21"/>
  <c r="Y21"/>
  <c r="AA21" s="1"/>
  <c r="X21"/>
  <c r="U21"/>
  <c r="R21"/>
  <c r="M21"/>
  <c r="L21"/>
  <c r="G21"/>
  <c r="D21"/>
  <c r="FN21" s="1"/>
  <c r="FU20"/>
  <c r="FL20"/>
  <c r="FK20"/>
  <c r="FJ20"/>
  <c r="FG20"/>
  <c r="FD20"/>
  <c r="FA20"/>
  <c r="EX20"/>
  <c r="EO20"/>
  <c r="EP20" s="1"/>
  <c r="EN20"/>
  <c r="EM20"/>
  <c r="EJ20"/>
  <c r="EF20"/>
  <c r="EE20"/>
  <c r="ED20"/>
  <c r="EA20"/>
  <c r="DT20"/>
  <c r="DQ20"/>
  <c r="DN20"/>
  <c r="DK20"/>
  <c r="DD20"/>
  <c r="DA20"/>
  <c r="CX20"/>
  <c r="CU20"/>
  <c r="CR20"/>
  <c r="CO20"/>
  <c r="CL20"/>
  <c r="CI20"/>
  <c r="CF20"/>
  <c r="CC20"/>
  <c r="BZ20"/>
  <c r="BW20"/>
  <c r="BR20"/>
  <c r="BQ20"/>
  <c r="BP20"/>
  <c r="BM20"/>
  <c r="BG20"/>
  <c r="BD20"/>
  <c r="AT20"/>
  <c r="AQ20"/>
  <c r="AW20" s="1"/>
  <c r="AL20"/>
  <c r="AI20"/>
  <c r="AD20"/>
  <c r="Z20"/>
  <c r="Y20"/>
  <c r="AA20" s="1"/>
  <c r="X20"/>
  <c r="U20"/>
  <c r="R20"/>
  <c r="M20"/>
  <c r="L20"/>
  <c r="G20"/>
  <c r="N20" s="1"/>
  <c r="O20" s="1"/>
  <c r="D20"/>
  <c r="FN20" s="1"/>
  <c r="GB19"/>
  <c r="FU19"/>
  <c r="FL19"/>
  <c r="FK19"/>
  <c r="FJ19"/>
  <c r="FG19"/>
  <c r="FD19"/>
  <c r="FA19"/>
  <c r="EX19"/>
  <c r="EO19"/>
  <c r="EN19"/>
  <c r="EM19"/>
  <c r="EJ19"/>
  <c r="EF19"/>
  <c r="EG19" s="1"/>
  <c r="EE19"/>
  <c r="ED19"/>
  <c r="EA19"/>
  <c r="DT19"/>
  <c r="DQ19"/>
  <c r="DN19"/>
  <c r="DK19"/>
  <c r="DD19"/>
  <c r="DA19"/>
  <c r="CX19"/>
  <c r="CU19"/>
  <c r="CR19"/>
  <c r="CO19"/>
  <c r="CL19"/>
  <c r="CI19"/>
  <c r="CF19"/>
  <c r="CC19"/>
  <c r="BZ19"/>
  <c r="BW19"/>
  <c r="BR19"/>
  <c r="BS19" s="1"/>
  <c r="BQ19"/>
  <c r="BP19"/>
  <c r="BM19"/>
  <c r="BG19"/>
  <c r="BD19"/>
  <c r="AT19"/>
  <c r="AQ19"/>
  <c r="AV19"/>
  <c r="AL19"/>
  <c r="AI19"/>
  <c r="AD19"/>
  <c r="Z19"/>
  <c r="Y19"/>
  <c r="X19"/>
  <c r="U19"/>
  <c r="R19"/>
  <c r="L19"/>
  <c r="G19"/>
  <c r="DV19" s="1"/>
  <c r="D19"/>
  <c r="FN19" s="1"/>
  <c r="FV18"/>
  <c r="FU18"/>
  <c r="GB18" s="1"/>
  <c r="FL18"/>
  <c r="FK18"/>
  <c r="FJ18"/>
  <c r="FG18"/>
  <c r="FD18"/>
  <c r="FA18"/>
  <c r="EX18"/>
  <c r="EO18"/>
  <c r="EN18"/>
  <c r="EP18" s="1"/>
  <c r="EM18"/>
  <c r="EJ18"/>
  <c r="EF18"/>
  <c r="EE18"/>
  <c r="ED18"/>
  <c r="EA18"/>
  <c r="DT18"/>
  <c r="DQ18"/>
  <c r="DN18"/>
  <c r="DK18"/>
  <c r="DD18"/>
  <c r="DA18"/>
  <c r="CX18"/>
  <c r="CU18"/>
  <c r="CR18"/>
  <c r="CO18"/>
  <c r="CL18"/>
  <c r="CI18"/>
  <c r="CF18"/>
  <c r="CC18"/>
  <c r="BZ18"/>
  <c r="BW18"/>
  <c r="BR18"/>
  <c r="BQ18"/>
  <c r="BP18"/>
  <c r="BM18"/>
  <c r="BG18"/>
  <c r="BD18"/>
  <c r="AT18"/>
  <c r="AQ18"/>
  <c r="AV18"/>
  <c r="AL18"/>
  <c r="AI18"/>
  <c r="AD18"/>
  <c r="Z18"/>
  <c r="AA18" s="1"/>
  <c r="Y18"/>
  <c r="X18"/>
  <c r="U18"/>
  <c r="R18"/>
  <c r="L18"/>
  <c r="G18"/>
  <c r="FO18" s="1"/>
  <c r="D18"/>
  <c r="M18" s="1"/>
  <c r="FU17"/>
  <c r="GB17" s="1"/>
  <c r="FL17"/>
  <c r="FK17"/>
  <c r="FJ17"/>
  <c r="FG17"/>
  <c r="FD17"/>
  <c r="FA17"/>
  <c r="EX17"/>
  <c r="EO17"/>
  <c r="EN17"/>
  <c r="EM17"/>
  <c r="EJ17"/>
  <c r="EF17"/>
  <c r="EG17" s="1"/>
  <c r="EE17"/>
  <c r="ED17"/>
  <c r="EA17"/>
  <c r="DT17"/>
  <c r="DQ17"/>
  <c r="DN17"/>
  <c r="DK17"/>
  <c r="DD17"/>
  <c r="DA17"/>
  <c r="CX17"/>
  <c r="CU17"/>
  <c r="CR17"/>
  <c r="CO17"/>
  <c r="CL17"/>
  <c r="CI17"/>
  <c r="CF17"/>
  <c r="CC17"/>
  <c r="BZ17"/>
  <c r="BW17"/>
  <c r="BR17"/>
  <c r="BS17" s="1"/>
  <c r="BQ17"/>
  <c r="BP17"/>
  <c r="BM17"/>
  <c r="BG17"/>
  <c r="BD17"/>
  <c r="AT17"/>
  <c r="AQ17"/>
  <c r="AV17"/>
  <c r="AL17"/>
  <c r="AI17"/>
  <c r="AD17"/>
  <c r="Z17"/>
  <c r="Y17"/>
  <c r="X17"/>
  <c r="U17"/>
  <c r="R17"/>
  <c r="L17"/>
  <c r="G17"/>
  <c r="FO17" s="1"/>
  <c r="D17"/>
  <c r="M17" s="1"/>
  <c r="FV16"/>
  <c r="FU16"/>
  <c r="GB16" s="1"/>
  <c r="FL16"/>
  <c r="FK16"/>
  <c r="FJ16"/>
  <c r="FG16"/>
  <c r="FD16"/>
  <c r="FA16"/>
  <c r="EX16"/>
  <c r="EO16"/>
  <c r="EN16"/>
  <c r="EP16" s="1"/>
  <c r="EM16"/>
  <c r="EJ16"/>
  <c r="EF16"/>
  <c r="EE16"/>
  <c r="ED16"/>
  <c r="EA16"/>
  <c r="DT16"/>
  <c r="DQ16"/>
  <c r="DN16"/>
  <c r="DK16"/>
  <c r="DD16"/>
  <c r="DA16"/>
  <c r="CX16"/>
  <c r="CU16"/>
  <c r="CR16"/>
  <c r="CO16"/>
  <c r="CL16"/>
  <c r="CI16"/>
  <c r="CF16"/>
  <c r="CC16"/>
  <c r="BZ16"/>
  <c r="BW16"/>
  <c r="BR16"/>
  <c r="BQ16"/>
  <c r="BP16"/>
  <c r="BM16"/>
  <c r="BG16"/>
  <c r="BD16"/>
  <c r="AT16"/>
  <c r="AS16"/>
  <c r="AQ16"/>
  <c r="AP16"/>
  <c r="AV16" s="1"/>
  <c r="AL16"/>
  <c r="AI16"/>
  <c r="AD16"/>
  <c r="Z16"/>
  <c r="AA16" s="1"/>
  <c r="Y16"/>
  <c r="X16"/>
  <c r="U16"/>
  <c r="R16"/>
  <c r="L16"/>
  <c r="G16"/>
  <c r="FO16" s="1"/>
  <c r="D16"/>
  <c r="M16" s="1"/>
  <c r="FU15"/>
  <c r="GB15" s="1"/>
  <c r="FL15"/>
  <c r="FK15"/>
  <c r="FJ15"/>
  <c r="FG15"/>
  <c r="FD15"/>
  <c r="FA15"/>
  <c r="EX15"/>
  <c r="EO15"/>
  <c r="EN15"/>
  <c r="EM15"/>
  <c r="EJ15"/>
  <c r="EF15"/>
  <c r="EG15" s="1"/>
  <c r="EE15"/>
  <c r="ED15"/>
  <c r="EA15"/>
  <c r="DT15"/>
  <c r="DQ15"/>
  <c r="DN15"/>
  <c r="DK15"/>
  <c r="DD15"/>
  <c r="DA15"/>
  <c r="CX15"/>
  <c r="CU15"/>
  <c r="CR15"/>
  <c r="CO15"/>
  <c r="CL15"/>
  <c r="CI15"/>
  <c r="CF15"/>
  <c r="CC15"/>
  <c r="BZ15"/>
  <c r="BW15"/>
  <c r="BR15"/>
  <c r="BS15" s="1"/>
  <c r="BQ15"/>
  <c r="BP15"/>
  <c r="BM15"/>
  <c r="BG15"/>
  <c r="BD15"/>
  <c r="AT15"/>
  <c r="AQ15"/>
  <c r="AV15"/>
  <c r="AL15"/>
  <c r="AI15"/>
  <c r="AD15"/>
  <c r="Z15"/>
  <c r="Y15"/>
  <c r="X15"/>
  <c r="U15"/>
  <c r="R15"/>
  <c r="L15"/>
  <c r="G15"/>
  <c r="FO15" s="1"/>
  <c r="D15"/>
  <c r="M15" s="1"/>
  <c r="FV14"/>
  <c r="FU14"/>
  <c r="GB14" s="1"/>
  <c r="FL14"/>
  <c r="FK14"/>
  <c r="FJ14"/>
  <c r="FG14"/>
  <c r="FD14"/>
  <c r="FA14"/>
  <c r="EX14"/>
  <c r="EO14"/>
  <c r="EN14"/>
  <c r="EP14" s="1"/>
  <c r="EM14"/>
  <c r="EJ14"/>
  <c r="EF14"/>
  <c r="EE14"/>
  <c r="ED14"/>
  <c r="EA14"/>
  <c r="DT14"/>
  <c r="DQ14"/>
  <c r="DN14"/>
  <c r="DK14"/>
  <c r="DD14"/>
  <c r="DA14"/>
  <c r="CX14"/>
  <c r="CU14"/>
  <c r="CR14"/>
  <c r="CO14"/>
  <c r="CL14"/>
  <c r="CI14"/>
  <c r="CF14"/>
  <c r="CC14"/>
  <c r="BZ14"/>
  <c r="BW14"/>
  <c r="BR14"/>
  <c r="BQ14"/>
  <c r="BP14"/>
  <c r="BM14"/>
  <c r="BG14"/>
  <c r="BD14"/>
  <c r="AT14"/>
  <c r="AQ14"/>
  <c r="AV14"/>
  <c r="AL14"/>
  <c r="AI14"/>
  <c r="AD14"/>
  <c r="Z14"/>
  <c r="AA14" s="1"/>
  <c r="Y14"/>
  <c r="X14"/>
  <c r="U14"/>
  <c r="R14"/>
  <c r="L14"/>
  <c r="G14"/>
  <c r="FO14" s="1"/>
  <c r="D14"/>
  <c r="M14" s="1"/>
  <c r="FU13"/>
  <c r="GB13" s="1"/>
  <c r="FL13"/>
  <c r="FK13"/>
  <c r="FJ13"/>
  <c r="FG13"/>
  <c r="FD13"/>
  <c r="FA13"/>
  <c r="EX13"/>
  <c r="EO13"/>
  <c r="EN13"/>
  <c r="EM13"/>
  <c r="EJ13"/>
  <c r="EF13"/>
  <c r="EG13" s="1"/>
  <c r="EE13"/>
  <c r="ED13"/>
  <c r="EA13"/>
  <c r="DT13"/>
  <c r="DQ13"/>
  <c r="DN13"/>
  <c r="DK13"/>
  <c r="DD13"/>
  <c r="DA13"/>
  <c r="CX13"/>
  <c r="CU13"/>
  <c r="CR13"/>
  <c r="CO13"/>
  <c r="CL13"/>
  <c r="CI13"/>
  <c r="CF13"/>
  <c r="CC13"/>
  <c r="BZ13"/>
  <c r="BW13"/>
  <c r="BR13"/>
  <c r="BS13" s="1"/>
  <c r="BQ13"/>
  <c r="BP13"/>
  <c r="BM13"/>
  <c r="BG13"/>
  <c r="BD13"/>
  <c r="AT13"/>
  <c r="AQ13"/>
  <c r="AV13"/>
  <c r="AL13"/>
  <c r="AI13"/>
  <c r="AD13"/>
  <c r="Z13"/>
  <c r="Y13"/>
  <c r="X13"/>
  <c r="U13"/>
  <c r="R13"/>
  <c r="L13"/>
  <c r="G13"/>
  <c r="FO13" s="1"/>
  <c r="D13"/>
  <c r="M13" s="1"/>
  <c r="FV12"/>
  <c r="FU12"/>
  <c r="GB12" s="1"/>
  <c r="FL12"/>
  <c r="FK12"/>
  <c r="FJ12"/>
  <c r="FG12"/>
  <c r="FD12"/>
  <c r="FA12"/>
  <c r="EX12"/>
  <c r="EO12"/>
  <c r="EN12"/>
  <c r="EP12" s="1"/>
  <c r="EM12"/>
  <c r="EJ12"/>
  <c r="EF12"/>
  <c r="EE12"/>
  <c r="ED12"/>
  <c r="EA12"/>
  <c r="DT12"/>
  <c r="DQ12"/>
  <c r="DN12"/>
  <c r="DK12"/>
  <c r="DD12"/>
  <c r="DA12"/>
  <c r="CX12"/>
  <c r="CU12"/>
  <c r="CR12"/>
  <c r="CO12"/>
  <c r="CL12"/>
  <c r="CI12"/>
  <c r="CF12"/>
  <c r="CC12"/>
  <c r="BZ12"/>
  <c r="BW12"/>
  <c r="BR12"/>
  <c r="BQ12"/>
  <c r="BP12"/>
  <c r="BM12"/>
  <c r="BG12"/>
  <c r="BD12"/>
  <c r="AT12"/>
  <c r="AS12"/>
  <c r="AQ12"/>
  <c r="AP12"/>
  <c r="AL12"/>
  <c r="AI12"/>
  <c r="AD12"/>
  <c r="Z12"/>
  <c r="AA12" s="1"/>
  <c r="Y12"/>
  <c r="X12"/>
  <c r="U12"/>
  <c r="R12"/>
  <c r="L12"/>
  <c r="G12"/>
  <c r="FO12" s="1"/>
  <c r="D12"/>
  <c r="M12" s="1"/>
  <c r="FU11"/>
  <c r="GB11" s="1"/>
  <c r="FL11"/>
  <c r="FK11"/>
  <c r="FJ11"/>
  <c r="FG11"/>
  <c r="FD11"/>
  <c r="FA11"/>
  <c r="EX11"/>
  <c r="EO11"/>
  <c r="EN11"/>
  <c r="EM11"/>
  <c r="EJ11"/>
  <c r="EF11"/>
  <c r="EG11" s="1"/>
  <c r="EE11"/>
  <c r="ED11"/>
  <c r="EA11"/>
  <c r="DT11"/>
  <c r="DQ11"/>
  <c r="DN11"/>
  <c r="DK11"/>
  <c r="DD11"/>
  <c r="DA11"/>
  <c r="CX11"/>
  <c r="CU11"/>
  <c r="CR11"/>
  <c r="CO11"/>
  <c r="CL11"/>
  <c r="CI11"/>
  <c r="CF11"/>
  <c r="CC11"/>
  <c r="BZ11"/>
  <c r="BW11"/>
  <c r="BR11"/>
  <c r="BS11" s="1"/>
  <c r="BQ11"/>
  <c r="BP11"/>
  <c r="BM11"/>
  <c r="BG11"/>
  <c r="BD11"/>
  <c r="AT11"/>
  <c r="AQ11"/>
  <c r="AV11"/>
  <c r="AL11"/>
  <c r="AI11"/>
  <c r="AD11"/>
  <c r="Z11"/>
  <c r="Y11"/>
  <c r="X11"/>
  <c r="U11"/>
  <c r="R11"/>
  <c r="L11"/>
  <c r="G11"/>
  <c r="FO11" s="1"/>
  <c r="D11"/>
  <c r="M11" s="1"/>
  <c r="FV10"/>
  <c r="FU10"/>
  <c r="GB10" s="1"/>
  <c r="FL10"/>
  <c r="FK10"/>
  <c r="FJ10"/>
  <c r="FG10"/>
  <c r="FD10"/>
  <c r="FA10"/>
  <c r="EX10"/>
  <c r="EO10"/>
  <c r="EN10"/>
  <c r="EP10" s="1"/>
  <c r="EM10"/>
  <c r="EJ10"/>
  <c r="EF10"/>
  <c r="EE10"/>
  <c r="ED10"/>
  <c r="EA10"/>
  <c r="DT10"/>
  <c r="DQ10"/>
  <c r="DN10"/>
  <c r="DK10"/>
  <c r="DD10"/>
  <c r="DA10"/>
  <c r="CX10"/>
  <c r="CU10"/>
  <c r="CR10"/>
  <c r="CO10"/>
  <c r="CL10"/>
  <c r="CI10"/>
  <c r="CF10"/>
  <c r="CC10"/>
  <c r="BZ10"/>
  <c r="BW10"/>
  <c r="BR10"/>
  <c r="BQ10"/>
  <c r="BP10"/>
  <c r="BM10"/>
  <c r="BG10"/>
  <c r="BD10"/>
  <c r="AT10"/>
  <c r="AS10"/>
  <c r="AQ10"/>
  <c r="AP10"/>
  <c r="AL10"/>
  <c r="AI10"/>
  <c r="AD10"/>
  <c r="Z10"/>
  <c r="AA10" s="1"/>
  <c r="Y10"/>
  <c r="X10"/>
  <c r="U10"/>
  <c r="R10"/>
  <c r="L10"/>
  <c r="G10"/>
  <c r="FO10" s="1"/>
  <c r="D10"/>
  <c r="M10" s="1"/>
  <c r="FU9"/>
  <c r="FU29" s="1"/>
  <c r="FL9"/>
  <c r="FK9"/>
  <c r="FJ9"/>
  <c r="FG9"/>
  <c r="FD9"/>
  <c r="FA9"/>
  <c r="EX9"/>
  <c r="EO9"/>
  <c r="EN9"/>
  <c r="EM9"/>
  <c r="EJ9"/>
  <c r="EF9"/>
  <c r="EG9" s="1"/>
  <c r="EE9"/>
  <c r="ED9"/>
  <c r="EA9"/>
  <c r="DT9"/>
  <c r="DQ9"/>
  <c r="DN9"/>
  <c r="DK9"/>
  <c r="DD9"/>
  <c r="DA9"/>
  <c r="CX9"/>
  <c r="CU9"/>
  <c r="CR9"/>
  <c r="CO9"/>
  <c r="CL9"/>
  <c r="CI9"/>
  <c r="CF9"/>
  <c r="CC9"/>
  <c r="BZ9"/>
  <c r="BW9"/>
  <c r="BR9"/>
  <c r="BS9" s="1"/>
  <c r="BQ9"/>
  <c r="BP9"/>
  <c r="BM9"/>
  <c r="BG9"/>
  <c r="BD9"/>
  <c r="AT9"/>
  <c r="AW9" s="1"/>
  <c r="AQ9"/>
  <c r="AV9"/>
  <c r="AL9"/>
  <c r="AL29" s="1"/>
  <c r="AI9"/>
  <c r="AD9"/>
  <c r="Z9"/>
  <c r="Y9"/>
  <c r="X9"/>
  <c r="U9"/>
  <c r="R9"/>
  <c r="L9"/>
  <c r="G9"/>
  <c r="G29" s="1"/>
  <c r="D9"/>
  <c r="S11" i="53"/>
  <c r="P11" s="1"/>
  <c r="R11"/>
  <c r="O11" s="1"/>
  <c r="AE12"/>
  <c r="AD12"/>
  <c r="AF11"/>
  <c r="N13" i="87" l="1"/>
  <c r="AR13"/>
  <c r="AW13"/>
  <c r="AO14"/>
  <c r="N15"/>
  <c r="AR15"/>
  <c r="AW15"/>
  <c r="AO16"/>
  <c r="N17"/>
  <c r="AR17"/>
  <c r="AW17"/>
  <c r="AO18"/>
  <c r="N19"/>
  <c r="AR19"/>
  <c r="AW19"/>
  <c r="FO19"/>
  <c r="AR22"/>
  <c r="AR23"/>
  <c r="AR24"/>
  <c r="AR25"/>
  <c r="AR26"/>
  <c r="AR27"/>
  <c r="AR28"/>
  <c r="AQ29"/>
  <c r="CI35"/>
  <c r="CL35"/>
  <c r="CO35"/>
  <c r="CR35"/>
  <c r="CU35"/>
  <c r="CX35"/>
  <c r="DA35"/>
  <c r="DD35"/>
  <c r="DN35"/>
  <c r="DQ35"/>
  <c r="DT35"/>
  <c r="ED35"/>
  <c r="EM35"/>
  <c r="EX35"/>
  <c r="FA35"/>
  <c r="FJ35"/>
  <c r="AA30"/>
  <c r="EG30"/>
  <c r="FV34"/>
  <c r="AA31"/>
  <c r="EG31"/>
  <c r="AA32"/>
  <c r="EG32"/>
  <c r="AA33"/>
  <c r="EG33"/>
  <c r="R34"/>
  <c r="Y34"/>
  <c r="X34"/>
  <c r="AD34"/>
  <c r="BG34"/>
  <c r="BQ34"/>
  <c r="BP34"/>
  <c r="BW34"/>
  <c r="CC34"/>
  <c r="CI34"/>
  <c r="CO34"/>
  <c r="CU34"/>
  <c r="DA34"/>
  <c r="DK34"/>
  <c r="DQ34"/>
  <c r="EE34"/>
  <c r="EN34"/>
  <c r="EM34"/>
  <c r="EX34"/>
  <c r="FD34"/>
  <c r="FK34"/>
  <c r="FJ34"/>
  <c r="N9"/>
  <c r="AO10"/>
  <c r="N11"/>
  <c r="O11" s="1"/>
  <c r="AR11"/>
  <c r="AW11"/>
  <c r="AO12"/>
  <c r="D29"/>
  <c r="M29" s="1"/>
  <c r="AA9"/>
  <c r="AI29"/>
  <c r="AO29" s="1"/>
  <c r="EP9"/>
  <c r="FV9"/>
  <c r="N10"/>
  <c r="O10" s="1"/>
  <c r="AR10"/>
  <c r="AU10" s="1"/>
  <c r="AW10"/>
  <c r="BS10"/>
  <c r="EG10"/>
  <c r="AA11"/>
  <c r="AO11"/>
  <c r="EP11"/>
  <c r="FV11"/>
  <c r="N12"/>
  <c r="O12" s="1"/>
  <c r="AR12"/>
  <c r="AU12" s="1"/>
  <c r="AW12"/>
  <c r="BS12"/>
  <c r="EG12"/>
  <c r="AA13"/>
  <c r="AO13"/>
  <c r="EP13"/>
  <c r="FV13"/>
  <c r="N14"/>
  <c r="O14" s="1"/>
  <c r="AR14"/>
  <c r="AU14" s="1"/>
  <c r="AW14"/>
  <c r="BS14"/>
  <c r="EG14"/>
  <c r="AA15"/>
  <c r="AO15"/>
  <c r="EP15"/>
  <c r="FV15"/>
  <c r="N16"/>
  <c r="O16" s="1"/>
  <c r="AR16"/>
  <c r="AU16" s="1"/>
  <c r="AW16"/>
  <c r="BS16"/>
  <c r="EG16"/>
  <c r="AA17"/>
  <c r="AO17"/>
  <c r="EP17"/>
  <c r="FV17"/>
  <c r="N18"/>
  <c r="O18" s="1"/>
  <c r="AR18"/>
  <c r="AU18" s="1"/>
  <c r="AW18"/>
  <c r="BS18"/>
  <c r="EG18"/>
  <c r="AA19"/>
  <c r="AO19"/>
  <c r="EP19"/>
  <c r="AO20"/>
  <c r="AV20"/>
  <c r="BS20"/>
  <c r="EG20"/>
  <c r="AO21"/>
  <c r="AV21"/>
  <c r="BS21"/>
  <c r="EG21"/>
  <c r="AO22"/>
  <c r="AV22"/>
  <c r="BS22"/>
  <c r="EG22"/>
  <c r="AO23"/>
  <c r="AV23"/>
  <c r="BS23"/>
  <c r="EG23"/>
  <c r="AO24"/>
  <c r="AV24"/>
  <c r="BS24"/>
  <c r="EG24"/>
  <c r="AO25"/>
  <c r="AV25"/>
  <c r="BS25"/>
  <c r="EG25"/>
  <c r="AO26"/>
  <c r="AV26"/>
  <c r="BS26"/>
  <c r="EG26"/>
  <c r="AO27"/>
  <c r="AV27"/>
  <c r="BS27"/>
  <c r="EG27"/>
  <c r="AO28"/>
  <c r="AV28"/>
  <c r="BS28"/>
  <c r="EG28"/>
  <c r="Y29"/>
  <c r="AP29"/>
  <c r="FV33"/>
  <c r="EF34"/>
  <c r="EG34" s="1"/>
  <c r="AV10"/>
  <c r="AV12"/>
  <c r="AU11"/>
  <c r="O13"/>
  <c r="AU13"/>
  <c r="O15"/>
  <c r="AU15"/>
  <c r="O17"/>
  <c r="AU17"/>
  <c r="AU19"/>
  <c r="L35"/>
  <c r="Z35"/>
  <c r="BD35"/>
  <c r="BM35"/>
  <c r="BR35"/>
  <c r="DK35"/>
  <c r="EA35"/>
  <c r="EF35"/>
  <c r="EO35"/>
  <c r="EJ35"/>
  <c r="FD35"/>
  <c r="FL35"/>
  <c r="FG35"/>
  <c r="BH11"/>
  <c r="FN12"/>
  <c r="FP12" s="1"/>
  <c r="FN13"/>
  <c r="FP13" s="1"/>
  <c r="FN14"/>
  <c r="FP14" s="1"/>
  <c r="BH15"/>
  <c r="BH16"/>
  <c r="DU16"/>
  <c r="FN16"/>
  <c r="FP16" s="1"/>
  <c r="BH17"/>
  <c r="DU17"/>
  <c r="FN17"/>
  <c r="FP17" s="1"/>
  <c r="BH18"/>
  <c r="DU18"/>
  <c r="FN18"/>
  <c r="FP18" s="1"/>
  <c r="BH19"/>
  <c r="DU19"/>
  <c r="DW19" s="1"/>
  <c r="FP19"/>
  <c r="AR20"/>
  <c r="AU20" s="1"/>
  <c r="BI20"/>
  <c r="DV20"/>
  <c r="FV20"/>
  <c r="D35"/>
  <c r="M35" s="1"/>
  <c r="AR29"/>
  <c r="FO29"/>
  <c r="G35"/>
  <c r="N35" s="1"/>
  <c r="FU35"/>
  <c r="FV35" s="1"/>
  <c r="FV29"/>
  <c r="FO21"/>
  <c r="FP21" s="1"/>
  <c r="DV21"/>
  <c r="N21"/>
  <c r="O21" s="1"/>
  <c r="AR9"/>
  <c r="BH9"/>
  <c r="DU9"/>
  <c r="FN9"/>
  <c r="BH10"/>
  <c r="DU10"/>
  <c r="FN10"/>
  <c r="FP10" s="1"/>
  <c r="DU11"/>
  <c r="FN11"/>
  <c r="FP11" s="1"/>
  <c r="BH12"/>
  <c r="DU12"/>
  <c r="BH13"/>
  <c r="DU13"/>
  <c r="BH14"/>
  <c r="DU14"/>
  <c r="DU15"/>
  <c r="FN15"/>
  <c r="FP15" s="1"/>
  <c r="M9"/>
  <c r="O9" s="1"/>
  <c r="AO9"/>
  <c r="BI9"/>
  <c r="BJ9" s="1"/>
  <c r="DV9"/>
  <c r="DW9" s="1"/>
  <c r="FO9"/>
  <c r="FP9" s="1"/>
  <c r="GB9"/>
  <c r="BI10"/>
  <c r="BJ10" s="1"/>
  <c r="DV10"/>
  <c r="BI11"/>
  <c r="BJ11" s="1"/>
  <c r="DV11"/>
  <c r="BI12"/>
  <c r="BJ12" s="1"/>
  <c r="DV12"/>
  <c r="DW12" s="1"/>
  <c r="BI13"/>
  <c r="BJ13" s="1"/>
  <c r="DV13"/>
  <c r="DW13" s="1"/>
  <c r="BI14"/>
  <c r="BJ14" s="1"/>
  <c r="DV14"/>
  <c r="DW14" s="1"/>
  <c r="BI15"/>
  <c r="BJ15" s="1"/>
  <c r="DV15"/>
  <c r="BI16"/>
  <c r="BJ16" s="1"/>
  <c r="DV16"/>
  <c r="DW16" s="1"/>
  <c r="BI17"/>
  <c r="BJ17" s="1"/>
  <c r="DV17"/>
  <c r="BI18"/>
  <c r="BJ18" s="1"/>
  <c r="DV18"/>
  <c r="DW18" s="1"/>
  <c r="M19"/>
  <c r="O19" s="1"/>
  <c r="BI19"/>
  <c r="BJ19" s="1"/>
  <c r="FV19"/>
  <c r="FO20"/>
  <c r="FP20" s="1"/>
  <c r="GB20"/>
  <c r="AR21"/>
  <c r="AU21" s="1"/>
  <c r="BI21"/>
  <c r="BH35"/>
  <c r="BQ35"/>
  <c r="DU35"/>
  <c r="EE35"/>
  <c r="EN35"/>
  <c r="FK35"/>
  <c r="GB34"/>
  <c r="BH20"/>
  <c r="DU20"/>
  <c r="BH21"/>
  <c r="DU21"/>
  <c r="FV21"/>
  <c r="N22"/>
  <c r="O22" s="1"/>
  <c r="BH22"/>
  <c r="DU22"/>
  <c r="FV22"/>
  <c r="N23"/>
  <c r="O23" s="1"/>
  <c r="BH23"/>
  <c r="DU23"/>
  <c r="FV23"/>
  <c r="N24"/>
  <c r="O24" s="1"/>
  <c r="BH24"/>
  <c r="DU24"/>
  <c r="FV24"/>
  <c r="N25"/>
  <c r="O25" s="1"/>
  <c r="BH25"/>
  <c r="DU25"/>
  <c r="FV25"/>
  <c r="N26"/>
  <c r="O26" s="1"/>
  <c r="BH26"/>
  <c r="DU26"/>
  <c r="FV26"/>
  <c r="N27"/>
  <c r="O27" s="1"/>
  <c r="BH27"/>
  <c r="DU27"/>
  <c r="FV27"/>
  <c r="N28"/>
  <c r="O28" s="1"/>
  <c r="BH28"/>
  <c r="DU28"/>
  <c r="FV28"/>
  <c r="L29"/>
  <c r="N29"/>
  <c r="R29"/>
  <c r="X29"/>
  <c r="Z29"/>
  <c r="AA29" s="1"/>
  <c r="AD29"/>
  <c r="AT29"/>
  <c r="AW29" s="1"/>
  <c r="BD29"/>
  <c r="BH29"/>
  <c r="BP29"/>
  <c r="BR29"/>
  <c r="BW29"/>
  <c r="CC29"/>
  <c r="CI29"/>
  <c r="CO29"/>
  <c r="CU29"/>
  <c r="DA29"/>
  <c r="DK29"/>
  <c r="DQ29"/>
  <c r="DU29"/>
  <c r="ED29"/>
  <c r="EF29"/>
  <c r="EJ29"/>
  <c r="EN29"/>
  <c r="FA29"/>
  <c r="FG29"/>
  <c r="FK29"/>
  <c r="FN29"/>
  <c r="GB29"/>
  <c r="FV30"/>
  <c r="FV32"/>
  <c r="GB33"/>
  <c r="Z34"/>
  <c r="AA34" s="1"/>
  <c r="BR34"/>
  <c r="BS34" s="1"/>
  <c r="EA34"/>
  <c r="EO34"/>
  <c r="EP34" s="1"/>
  <c r="FL34"/>
  <c r="S35"/>
  <c r="Y35" s="1"/>
  <c r="BI22"/>
  <c r="BJ22" s="1"/>
  <c r="DV22"/>
  <c r="BI23"/>
  <c r="BJ23" s="1"/>
  <c r="DV23"/>
  <c r="BI24"/>
  <c r="BJ24" s="1"/>
  <c r="DV24"/>
  <c r="BI25"/>
  <c r="BJ25" s="1"/>
  <c r="DV25"/>
  <c r="BI26"/>
  <c r="BJ26" s="1"/>
  <c r="DV26"/>
  <c r="BI27"/>
  <c r="BJ27" s="1"/>
  <c r="DV27"/>
  <c r="BI28"/>
  <c r="BJ28" s="1"/>
  <c r="DV28"/>
  <c r="U29"/>
  <c r="AS29"/>
  <c r="AV29" s="1"/>
  <c r="BG29"/>
  <c r="BI29"/>
  <c r="BM29"/>
  <c r="BQ29"/>
  <c r="BZ29"/>
  <c r="CF29"/>
  <c r="CL29"/>
  <c r="CR29"/>
  <c r="CX29"/>
  <c r="DD29"/>
  <c r="DN29"/>
  <c r="DT29"/>
  <c r="DV29"/>
  <c r="DW29" s="1"/>
  <c r="EA29"/>
  <c r="EE29"/>
  <c r="EM29"/>
  <c r="EO29"/>
  <c r="EP29" s="1"/>
  <c r="EX29"/>
  <c r="FD29"/>
  <c r="FJ29"/>
  <c r="FL29"/>
  <c r="GB30"/>
  <c r="AF12" i="53"/>
  <c r="BJ29" i="87" l="1"/>
  <c r="DW28"/>
  <c r="DW27"/>
  <c r="DW26"/>
  <c r="DW25"/>
  <c r="DW24"/>
  <c r="DW23"/>
  <c r="DW22"/>
  <c r="O29"/>
  <c r="FN35"/>
  <c r="DW17"/>
  <c r="AU28"/>
  <c r="AU26"/>
  <c r="AU24"/>
  <c r="AU22"/>
  <c r="O35"/>
  <c r="AU27"/>
  <c r="AU25"/>
  <c r="AU23"/>
  <c r="GB35"/>
  <c r="EG29"/>
  <c r="BJ21"/>
  <c r="FP29"/>
  <c r="DW20"/>
  <c r="EG35"/>
  <c r="BS35"/>
  <c r="U35"/>
  <c r="BS29"/>
  <c r="DW15"/>
  <c r="DW11"/>
  <c r="DW10"/>
  <c r="AU9"/>
  <c r="DW21"/>
  <c r="AU29"/>
  <c r="BJ20"/>
  <c r="FO35"/>
  <c r="FP35" s="1"/>
  <c r="EP35"/>
  <c r="DV35"/>
  <c r="DW35" s="1"/>
  <c r="BI35"/>
  <c r="BJ35" s="1"/>
  <c r="AA35"/>
  <c r="BB10" i="86" l="1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C10"/>
  <c r="AB10"/>
  <c r="AD10" s="1"/>
  <c r="Z10"/>
  <c r="AA10" s="1"/>
  <c r="Y10"/>
  <c r="W10"/>
  <c r="X10" s="1"/>
  <c r="V10"/>
  <c r="T10"/>
  <c r="S10"/>
  <c r="U10" s="1"/>
  <c r="N10"/>
  <c r="M10"/>
  <c r="O10" s="1"/>
  <c r="K10"/>
  <c r="L10" s="1"/>
  <c r="J10"/>
  <c r="BC9"/>
  <c r="AD9"/>
  <c r="AA9"/>
  <c r="X9"/>
  <c r="U9"/>
  <c r="Q9"/>
  <c r="R9" s="1"/>
  <c r="P9"/>
  <c r="O9"/>
  <c r="L9"/>
  <c r="H9"/>
  <c r="G9"/>
  <c r="D9" s="1"/>
  <c r="E9"/>
  <c r="BC8"/>
  <c r="BC10" s="1"/>
  <c r="AD8"/>
  <c r="AA8"/>
  <c r="X8"/>
  <c r="U8"/>
  <c r="Q8"/>
  <c r="Q10" s="1"/>
  <c r="P8"/>
  <c r="P10" s="1"/>
  <c r="O8"/>
  <c r="L8"/>
  <c r="H8"/>
  <c r="H10" s="1"/>
  <c r="G8"/>
  <c r="G10" s="1"/>
  <c r="E8"/>
  <c r="I10" l="1"/>
  <c r="R10"/>
  <c r="F9"/>
  <c r="I8"/>
  <c r="I9"/>
  <c r="E10"/>
  <c r="D8"/>
  <c r="D10" s="1"/>
  <c r="R8"/>
  <c r="F10" l="1"/>
  <c r="F8"/>
  <c r="Q30" i="85" l="1"/>
  <c r="P30"/>
  <c r="N30"/>
  <c r="M30"/>
  <c r="O30" s="1"/>
  <c r="K30"/>
  <c r="J30"/>
  <c r="H30"/>
  <c r="G30"/>
  <c r="I30" s="1"/>
  <c r="E30"/>
  <c r="D30"/>
  <c r="R29"/>
  <c r="O29"/>
  <c r="L29"/>
  <c r="I29"/>
  <c r="R28"/>
  <c r="O28"/>
  <c r="L28"/>
  <c r="I28"/>
  <c r="F28"/>
  <c r="W20"/>
  <c r="V20"/>
  <c r="T20"/>
  <c r="U20" s="1"/>
  <c r="S20"/>
  <c r="Q20"/>
  <c r="P20"/>
  <c r="N20"/>
  <c r="O20" s="1"/>
  <c r="M20"/>
  <c r="K20"/>
  <c r="J20"/>
  <c r="H20"/>
  <c r="I20" s="1"/>
  <c r="G20"/>
  <c r="E20"/>
  <c r="D20"/>
  <c r="X19"/>
  <c r="U19"/>
  <c r="R19"/>
  <c r="O19"/>
  <c r="L19"/>
  <c r="I19"/>
  <c r="F19"/>
  <c r="X17"/>
  <c r="U17"/>
  <c r="R17"/>
  <c r="O17"/>
  <c r="L17"/>
  <c r="I17"/>
  <c r="F17"/>
  <c r="X15"/>
  <c r="U15"/>
  <c r="R15"/>
  <c r="O15"/>
  <c r="L15"/>
  <c r="I15"/>
  <c r="F15"/>
  <c r="W13"/>
  <c r="V13"/>
  <c r="X13" s="1"/>
  <c r="T13"/>
  <c r="S13"/>
  <c r="S21" s="1"/>
  <c r="Q13"/>
  <c r="P13"/>
  <c r="R13" s="1"/>
  <c r="N13"/>
  <c r="M13"/>
  <c r="M21" s="1"/>
  <c r="K13"/>
  <c r="J13"/>
  <c r="L13" s="1"/>
  <c r="H13"/>
  <c r="G13"/>
  <c r="G21" s="1"/>
  <c r="E13"/>
  <c r="D13"/>
  <c r="F13" s="1"/>
  <c r="X12"/>
  <c r="U12"/>
  <c r="R12"/>
  <c r="O12"/>
  <c r="L12"/>
  <c r="I12"/>
  <c r="F12"/>
  <c r="X10"/>
  <c r="U10"/>
  <c r="R10"/>
  <c r="O10"/>
  <c r="L10"/>
  <c r="I10"/>
  <c r="F10"/>
  <c r="X8"/>
  <c r="U8"/>
  <c r="R8"/>
  <c r="O8"/>
  <c r="L8"/>
  <c r="I8"/>
  <c r="F8"/>
  <c r="E21" l="1"/>
  <c r="H21"/>
  <c r="I21" s="1"/>
  <c r="K21"/>
  <c r="N21"/>
  <c r="Q21"/>
  <c r="T21"/>
  <c r="U21" s="1"/>
  <c r="W21"/>
  <c r="F20"/>
  <c r="L20"/>
  <c r="R20"/>
  <c r="X20"/>
  <c r="F30"/>
  <c r="L30"/>
  <c r="R30"/>
  <c r="O21"/>
  <c r="I13"/>
  <c r="O13"/>
  <c r="U13"/>
  <c r="D21"/>
  <c r="F21" s="1"/>
  <c r="J21"/>
  <c r="L21" s="1"/>
  <c r="P21"/>
  <c r="R21" s="1"/>
  <c r="V21"/>
  <c r="X21" s="1"/>
  <c r="AF38" i="84" l="1"/>
  <c r="AE38"/>
  <c r="EJ37"/>
  <c r="EI37"/>
  <c r="EH37"/>
  <c r="EG37"/>
  <c r="EF37"/>
  <c r="EE37"/>
  <c r="ED37"/>
  <c r="EC37"/>
  <c r="EB37"/>
  <c r="DZ37"/>
  <c r="DY37"/>
  <c r="DX37"/>
  <c r="DW37"/>
  <c r="DV37"/>
  <c r="DJ37"/>
  <c r="DI37"/>
  <c r="DG37"/>
  <c r="DF37"/>
  <c r="DD37"/>
  <c r="DC37"/>
  <c r="DA37"/>
  <c r="CZ37"/>
  <c r="DB37" s="1"/>
  <c r="CX37"/>
  <c r="CW37"/>
  <c r="CN37"/>
  <c r="CM37"/>
  <c r="CK37"/>
  <c r="CJ37"/>
  <c r="CI37"/>
  <c r="CG37"/>
  <c r="CF37"/>
  <c r="CE37"/>
  <c r="CC37"/>
  <c r="CB37"/>
  <c r="CA37"/>
  <c r="BY37"/>
  <c r="BX37"/>
  <c r="BW37"/>
  <c r="BU37"/>
  <c r="BT37"/>
  <c r="BS37"/>
  <c r="BQ37"/>
  <c r="BP37"/>
  <c r="BO37"/>
  <c r="BM37"/>
  <c r="BL37"/>
  <c r="BK37"/>
  <c r="BI37"/>
  <c r="BH37"/>
  <c r="BG37"/>
  <c r="BE37"/>
  <c r="AY37"/>
  <c r="AX37"/>
  <c r="AV37"/>
  <c r="AU37"/>
  <c r="AR37"/>
  <c r="AQ37"/>
  <c r="AO37"/>
  <c r="AN37"/>
  <c r="AK37"/>
  <c r="AJ37"/>
  <c r="Y37"/>
  <c r="Z37" s="1"/>
  <c r="X37"/>
  <c r="V37"/>
  <c r="U37"/>
  <c r="S37"/>
  <c r="T37" s="1"/>
  <c r="R37"/>
  <c r="N37"/>
  <c r="M37"/>
  <c r="K37"/>
  <c r="L37" s="1"/>
  <c r="J37"/>
  <c r="H37"/>
  <c r="G37"/>
  <c r="E37"/>
  <c r="F37" s="1"/>
  <c r="D37"/>
  <c r="DU36"/>
  <c r="DT36"/>
  <c r="EA36" s="1"/>
  <c r="DM36"/>
  <c r="DL36"/>
  <c r="DK36"/>
  <c r="DH36"/>
  <c r="DE36"/>
  <c r="DB36"/>
  <c r="CY36"/>
  <c r="CR36"/>
  <c r="CQ36"/>
  <c r="CO36"/>
  <c r="CL36"/>
  <c r="CH36"/>
  <c r="CD36"/>
  <c r="BZ36"/>
  <c r="BV36"/>
  <c r="BR36"/>
  <c r="BN36"/>
  <c r="BJ36"/>
  <c r="BF36"/>
  <c r="AW36"/>
  <c r="AT36"/>
  <c r="AP36"/>
  <c r="AM36"/>
  <c r="AL36"/>
  <c r="AH36"/>
  <c r="AG36"/>
  <c r="Z36"/>
  <c r="W36"/>
  <c r="T36"/>
  <c r="Q36"/>
  <c r="P36"/>
  <c r="O36"/>
  <c r="L36"/>
  <c r="I36"/>
  <c r="F36"/>
  <c r="DT35"/>
  <c r="EA35" s="1"/>
  <c r="DM35"/>
  <c r="DL35"/>
  <c r="DK35"/>
  <c r="DH35"/>
  <c r="DE35"/>
  <c r="DB35"/>
  <c r="CY35"/>
  <c r="CR35"/>
  <c r="CQ35"/>
  <c r="CO35"/>
  <c r="CL35"/>
  <c r="CH35"/>
  <c r="CD35"/>
  <c r="BZ35"/>
  <c r="BV35"/>
  <c r="BR35"/>
  <c r="BN35"/>
  <c r="BJ35"/>
  <c r="BF35"/>
  <c r="AW35"/>
  <c r="AT35"/>
  <c r="AP35"/>
  <c r="AM35"/>
  <c r="AL35"/>
  <c r="AH35"/>
  <c r="AG35"/>
  <c r="Z35"/>
  <c r="W35"/>
  <c r="T35"/>
  <c r="Q35"/>
  <c r="P35"/>
  <c r="O35"/>
  <c r="L35"/>
  <c r="I35"/>
  <c r="F35"/>
  <c r="DT34"/>
  <c r="EA34" s="1"/>
  <c r="DM34"/>
  <c r="DL34"/>
  <c r="DK34"/>
  <c r="DH34"/>
  <c r="DE34"/>
  <c r="DB34"/>
  <c r="CY34"/>
  <c r="CR34"/>
  <c r="CQ34"/>
  <c r="CO34"/>
  <c r="CL34"/>
  <c r="CH34"/>
  <c r="CD34"/>
  <c r="BZ34"/>
  <c r="BV34"/>
  <c r="BR34"/>
  <c r="BN34"/>
  <c r="BJ34"/>
  <c r="BF34"/>
  <c r="AW34"/>
  <c r="AT34"/>
  <c r="AP34"/>
  <c r="AM34"/>
  <c r="AL34"/>
  <c r="AH34"/>
  <c r="AG34"/>
  <c r="Z34"/>
  <c r="W34"/>
  <c r="T34"/>
  <c r="Q34"/>
  <c r="O34"/>
  <c r="L34"/>
  <c r="I34"/>
  <c r="F34"/>
  <c r="DT33"/>
  <c r="EA33" s="1"/>
  <c r="DM33"/>
  <c r="DL33"/>
  <c r="DK33"/>
  <c r="DH33"/>
  <c r="DE33"/>
  <c r="DB33"/>
  <c r="CY33"/>
  <c r="CR33"/>
  <c r="CQ33"/>
  <c r="CO33"/>
  <c r="CL33"/>
  <c r="CH33"/>
  <c r="CD33"/>
  <c r="BZ33"/>
  <c r="BV33"/>
  <c r="BR33"/>
  <c r="BN33"/>
  <c r="BJ33"/>
  <c r="BF33"/>
  <c r="AW33"/>
  <c r="AT33"/>
  <c r="AP33"/>
  <c r="AM33"/>
  <c r="AL33"/>
  <c r="AH33"/>
  <c r="AG33"/>
  <c r="Z33"/>
  <c r="W33"/>
  <c r="T33"/>
  <c r="Q33"/>
  <c r="O33"/>
  <c r="L33"/>
  <c r="I33"/>
  <c r="F33"/>
  <c r="DT32"/>
  <c r="EA32" s="1"/>
  <c r="DM32"/>
  <c r="DL32"/>
  <c r="DK32"/>
  <c r="DH32"/>
  <c r="DE32"/>
  <c r="DB32"/>
  <c r="CY32"/>
  <c r="CR32"/>
  <c r="CQ32"/>
  <c r="CO32"/>
  <c r="CL32"/>
  <c r="CH32"/>
  <c r="CD32"/>
  <c r="BZ32"/>
  <c r="BV32"/>
  <c r="BR32"/>
  <c r="BN32"/>
  <c r="BJ32"/>
  <c r="BF32"/>
  <c r="AW32"/>
  <c r="AZ32" s="1"/>
  <c r="AT32"/>
  <c r="AP32"/>
  <c r="AM32"/>
  <c r="AL32"/>
  <c r="AH32"/>
  <c r="AG32"/>
  <c r="Z32"/>
  <c r="W32"/>
  <c r="T32"/>
  <c r="Q32"/>
  <c r="P32"/>
  <c r="O32"/>
  <c r="L32"/>
  <c r="I32"/>
  <c r="F32"/>
  <c r="DT31"/>
  <c r="DT37" s="1"/>
  <c r="DM31"/>
  <c r="DL31"/>
  <c r="DK31"/>
  <c r="DH31"/>
  <c r="DE31"/>
  <c r="DB31"/>
  <c r="CY31"/>
  <c r="CR31"/>
  <c r="CR37" s="1"/>
  <c r="CQ31"/>
  <c r="CO31"/>
  <c r="CO37" s="1"/>
  <c r="CL31"/>
  <c r="CL37" s="1"/>
  <c r="CH31"/>
  <c r="CH37" s="1"/>
  <c r="CD31"/>
  <c r="CD37" s="1"/>
  <c r="BZ31"/>
  <c r="BZ37" s="1"/>
  <c r="BV31"/>
  <c r="BV37" s="1"/>
  <c r="BR31"/>
  <c r="BR37" s="1"/>
  <c r="BN31"/>
  <c r="BN37" s="1"/>
  <c r="BJ31"/>
  <c r="BJ37" s="1"/>
  <c r="BF31"/>
  <c r="AW31"/>
  <c r="AT31"/>
  <c r="AT37" s="1"/>
  <c r="AP31"/>
  <c r="AP37" s="1"/>
  <c r="AS37" s="1"/>
  <c r="AM31"/>
  <c r="AM37" s="1"/>
  <c r="AL31"/>
  <c r="AH31"/>
  <c r="AG31"/>
  <c r="Z31"/>
  <c r="W31"/>
  <c r="T31"/>
  <c r="Q31"/>
  <c r="P31"/>
  <c r="O31"/>
  <c r="L31"/>
  <c r="I31"/>
  <c r="F31"/>
  <c r="EJ30"/>
  <c r="EJ38" s="1"/>
  <c r="EI30"/>
  <c r="EI38" s="1"/>
  <c r="EH30"/>
  <c r="EH38" s="1"/>
  <c r="EG30"/>
  <c r="EG38" s="1"/>
  <c r="EF30"/>
  <c r="EF38" s="1"/>
  <c r="EE30"/>
  <c r="EE38" s="1"/>
  <c r="ED30"/>
  <c r="ED38" s="1"/>
  <c r="EC30"/>
  <c r="EC38" s="1"/>
  <c r="EB30"/>
  <c r="EB38" s="1"/>
  <c r="DZ30"/>
  <c r="DZ38" s="1"/>
  <c r="DY30"/>
  <c r="DY38" s="1"/>
  <c r="DX30"/>
  <c r="DX38" s="1"/>
  <c r="DW30"/>
  <c r="DW38" s="1"/>
  <c r="DV30"/>
  <c r="DV38" s="1"/>
  <c r="DJ30"/>
  <c r="DK30" s="1"/>
  <c r="DI30"/>
  <c r="DI38" s="1"/>
  <c r="DG30"/>
  <c r="DG38" s="1"/>
  <c r="DF30"/>
  <c r="DF38" s="1"/>
  <c r="DD30"/>
  <c r="DC30"/>
  <c r="DC38" s="1"/>
  <c r="DA30"/>
  <c r="DA38" s="1"/>
  <c r="CZ30"/>
  <c r="CZ38" s="1"/>
  <c r="CX30"/>
  <c r="CY30" s="1"/>
  <c r="CW30"/>
  <c r="CW38" s="1"/>
  <c r="CN30"/>
  <c r="CN38" s="1"/>
  <c r="CN40" s="1"/>
  <c r="CM30"/>
  <c r="CM38" s="1"/>
  <c r="CM40" s="1"/>
  <c r="CK30"/>
  <c r="CK38" s="1"/>
  <c r="CK40" s="1"/>
  <c r="CJ30"/>
  <c r="CJ38" s="1"/>
  <c r="CJ40" s="1"/>
  <c r="CI30"/>
  <c r="CI38" s="1"/>
  <c r="CI40" s="1"/>
  <c r="CG30"/>
  <c r="CG38" s="1"/>
  <c r="CG40" s="1"/>
  <c r="CF30"/>
  <c r="CF38" s="1"/>
  <c r="CF40" s="1"/>
  <c r="CE30"/>
  <c r="CE38" s="1"/>
  <c r="CE40" s="1"/>
  <c r="CC30"/>
  <c r="CC38" s="1"/>
  <c r="CC40" s="1"/>
  <c r="CB30"/>
  <c r="CA30"/>
  <c r="CA38" s="1"/>
  <c r="CA40" s="1"/>
  <c r="BY30"/>
  <c r="BY38" s="1"/>
  <c r="BY40" s="1"/>
  <c r="BX30"/>
  <c r="BX38" s="1"/>
  <c r="BX40" s="1"/>
  <c r="BW30"/>
  <c r="BW38" s="1"/>
  <c r="BW40" s="1"/>
  <c r="BU30"/>
  <c r="BU38" s="1"/>
  <c r="BU40" s="1"/>
  <c r="BT30"/>
  <c r="BT38" s="1"/>
  <c r="BT40" s="1"/>
  <c r="BS30"/>
  <c r="BS38" s="1"/>
  <c r="BS40" s="1"/>
  <c r="BQ30"/>
  <c r="BQ38" s="1"/>
  <c r="BQ40" s="1"/>
  <c r="BP30"/>
  <c r="BP38" s="1"/>
  <c r="BP40" s="1"/>
  <c r="BO30"/>
  <c r="BO38" s="1"/>
  <c r="BO40" s="1"/>
  <c r="BM30"/>
  <c r="BM38" s="1"/>
  <c r="BM40" s="1"/>
  <c r="BL30"/>
  <c r="BK30"/>
  <c r="BK38" s="1"/>
  <c r="BK40" s="1"/>
  <c r="BI30"/>
  <c r="BI38" s="1"/>
  <c r="BI40" s="1"/>
  <c r="BH30"/>
  <c r="BH38" s="1"/>
  <c r="BH40" s="1"/>
  <c r="BG30"/>
  <c r="BG38" s="1"/>
  <c r="BG40" s="1"/>
  <c r="BE30"/>
  <c r="BE38" s="1"/>
  <c r="BE40" s="1"/>
  <c r="AY30"/>
  <c r="AY38" s="1"/>
  <c r="AX30"/>
  <c r="AX38" s="1"/>
  <c r="AV30"/>
  <c r="AV38" s="1"/>
  <c r="AU30"/>
  <c r="AU38" s="1"/>
  <c r="AR30"/>
  <c r="AR38" s="1"/>
  <c r="AO30"/>
  <c r="AO38" s="1"/>
  <c r="AN30"/>
  <c r="AN38" s="1"/>
  <c r="AK30"/>
  <c r="AK38" s="1"/>
  <c r="AJ30"/>
  <c r="AJ38" s="1"/>
  <c r="AG38" s="1"/>
  <c r="Y30"/>
  <c r="Y38" s="1"/>
  <c r="X30"/>
  <c r="X38" s="1"/>
  <c r="V30"/>
  <c r="V38" s="1"/>
  <c r="U30"/>
  <c r="U38" s="1"/>
  <c r="S30"/>
  <c r="S38" s="1"/>
  <c r="R30"/>
  <c r="R38" s="1"/>
  <c r="N30"/>
  <c r="N38" s="1"/>
  <c r="M30"/>
  <c r="M38" s="1"/>
  <c r="K30"/>
  <c r="K38" s="1"/>
  <c r="J30"/>
  <c r="H30"/>
  <c r="H38" s="1"/>
  <c r="G30"/>
  <c r="G38" s="1"/>
  <c r="E30"/>
  <c r="E38" s="1"/>
  <c r="D30"/>
  <c r="D38" s="1"/>
  <c r="DT29"/>
  <c r="EA29" s="1"/>
  <c r="DM29"/>
  <c r="DL29"/>
  <c r="DN29" s="1"/>
  <c r="DK29"/>
  <c r="DH29"/>
  <c r="DE29"/>
  <c r="DB29"/>
  <c r="CY29"/>
  <c r="CR29"/>
  <c r="CQ29"/>
  <c r="CO29"/>
  <c r="CL29"/>
  <c r="CH29"/>
  <c r="CD29"/>
  <c r="BZ29"/>
  <c r="BV29"/>
  <c r="BR29"/>
  <c r="BN29"/>
  <c r="BJ29"/>
  <c r="BF29"/>
  <c r="AW29"/>
  <c r="AZ29" s="1"/>
  <c r="AT29"/>
  <c r="AP29"/>
  <c r="AM29"/>
  <c r="AL29"/>
  <c r="AH29"/>
  <c r="AG29"/>
  <c r="Z29"/>
  <c r="W29"/>
  <c r="T29"/>
  <c r="Q29"/>
  <c r="P29"/>
  <c r="O29"/>
  <c r="L29"/>
  <c r="I29"/>
  <c r="F29"/>
  <c r="DT28"/>
  <c r="DU28" s="1"/>
  <c r="DM28"/>
  <c r="DL28"/>
  <c r="DK28"/>
  <c r="DH28"/>
  <c r="DE28"/>
  <c r="DB28"/>
  <c r="CY28"/>
  <c r="CR28"/>
  <c r="CQ28"/>
  <c r="CO28"/>
  <c r="CL28"/>
  <c r="CH28"/>
  <c r="CD28"/>
  <c r="BZ28"/>
  <c r="BV28"/>
  <c r="BR28"/>
  <c r="BN28"/>
  <c r="BJ28"/>
  <c r="BF28"/>
  <c r="AW28"/>
  <c r="AT28"/>
  <c r="AP28"/>
  <c r="AS28" s="1"/>
  <c r="AM28"/>
  <c r="AL28"/>
  <c r="AH28"/>
  <c r="AG28"/>
  <c r="Z28"/>
  <c r="W28"/>
  <c r="T28"/>
  <c r="Q28"/>
  <c r="P28"/>
  <c r="O28"/>
  <c r="L28"/>
  <c r="I28"/>
  <c r="F28"/>
  <c r="DT27"/>
  <c r="DU27" s="1"/>
  <c r="DM27"/>
  <c r="DL27"/>
  <c r="DK27"/>
  <c r="DH27"/>
  <c r="DE27"/>
  <c r="DB27"/>
  <c r="CY27"/>
  <c r="CR27"/>
  <c r="CQ27"/>
  <c r="CO27"/>
  <c r="CL27"/>
  <c r="CH27"/>
  <c r="CD27"/>
  <c r="BZ27"/>
  <c r="BV27"/>
  <c r="BR27"/>
  <c r="BN27"/>
  <c r="BJ27"/>
  <c r="BF27"/>
  <c r="AW27"/>
  <c r="AT27"/>
  <c r="AP27"/>
  <c r="AS27" s="1"/>
  <c r="AM27"/>
  <c r="AL27"/>
  <c r="AH27"/>
  <c r="AG27"/>
  <c r="Z27"/>
  <c r="W27"/>
  <c r="T27"/>
  <c r="Q27"/>
  <c r="P27"/>
  <c r="O27"/>
  <c r="L27"/>
  <c r="I27"/>
  <c r="F27"/>
  <c r="DT26"/>
  <c r="DU26" s="1"/>
  <c r="DM26"/>
  <c r="DL26"/>
  <c r="DK26"/>
  <c r="DH26"/>
  <c r="DE26"/>
  <c r="DB26"/>
  <c r="CY26"/>
  <c r="CR26"/>
  <c r="CQ26"/>
  <c r="CO26"/>
  <c r="CL26"/>
  <c r="CH26"/>
  <c r="CD26"/>
  <c r="BZ26"/>
  <c r="BV26"/>
  <c r="BR26"/>
  <c r="BN26"/>
  <c r="BJ26"/>
  <c r="BF26"/>
  <c r="AW26"/>
  <c r="AT26"/>
  <c r="AP26"/>
  <c r="AS26" s="1"/>
  <c r="AM26"/>
  <c r="AL26"/>
  <c r="AH26"/>
  <c r="AG26"/>
  <c r="Z26"/>
  <c r="W26"/>
  <c r="T26"/>
  <c r="Q26"/>
  <c r="P26"/>
  <c r="O26"/>
  <c r="L26"/>
  <c r="I26"/>
  <c r="F26"/>
  <c r="DT25"/>
  <c r="DN25"/>
  <c r="DK25"/>
  <c r="DH25"/>
  <c r="DE25"/>
  <c r="DB25"/>
  <c r="CY25"/>
  <c r="CR25"/>
  <c r="CQ25"/>
  <c r="CP25" s="1"/>
  <c r="CO25"/>
  <c r="CL25"/>
  <c r="CH25"/>
  <c r="CD25"/>
  <c r="BZ25"/>
  <c r="BV25"/>
  <c r="BR25"/>
  <c r="BN25"/>
  <c r="BJ25"/>
  <c r="BF25"/>
  <c r="AW25"/>
  <c r="AT25"/>
  <c r="AP25"/>
  <c r="AM25"/>
  <c r="AL25"/>
  <c r="Z25"/>
  <c r="W25"/>
  <c r="T25"/>
  <c r="O25"/>
  <c r="L25"/>
  <c r="I25"/>
  <c r="F25"/>
  <c r="DT24"/>
  <c r="EA24" s="1"/>
  <c r="DM24"/>
  <c r="DL24"/>
  <c r="DK24"/>
  <c r="DH24"/>
  <c r="DE24"/>
  <c r="DB24"/>
  <c r="CY24"/>
  <c r="CR24"/>
  <c r="CQ24"/>
  <c r="CO24"/>
  <c r="CL24"/>
  <c r="CH24"/>
  <c r="CD24"/>
  <c r="BZ24"/>
  <c r="BV24"/>
  <c r="BR24"/>
  <c r="BN24"/>
  <c r="BJ24"/>
  <c r="BF24"/>
  <c r="AW24"/>
  <c r="AT24"/>
  <c r="AM24"/>
  <c r="AL24"/>
  <c r="AH24"/>
  <c r="AG24"/>
  <c r="Z24"/>
  <c r="W24"/>
  <c r="T24"/>
  <c r="Q24"/>
  <c r="P24"/>
  <c r="O24"/>
  <c r="L24"/>
  <c r="I24"/>
  <c r="F24"/>
  <c r="DT23"/>
  <c r="EA23" s="1"/>
  <c r="DM23"/>
  <c r="DL23"/>
  <c r="DK23"/>
  <c r="DH23"/>
  <c r="DE23"/>
  <c r="DB23"/>
  <c r="CY23"/>
  <c r="CR23"/>
  <c r="CQ23"/>
  <c r="CO23"/>
  <c r="CL23"/>
  <c r="CH23"/>
  <c r="CD23"/>
  <c r="BZ23"/>
  <c r="BV23"/>
  <c r="BR23"/>
  <c r="BN23"/>
  <c r="BJ23"/>
  <c r="BF23"/>
  <c r="AW23"/>
  <c r="AT23"/>
  <c r="AM23"/>
  <c r="AL23"/>
  <c r="AH23"/>
  <c r="AG23"/>
  <c r="Z23"/>
  <c r="W23"/>
  <c r="T23"/>
  <c r="Q23"/>
  <c r="P23"/>
  <c r="O23"/>
  <c r="L23"/>
  <c r="I23"/>
  <c r="F23"/>
  <c r="DT22"/>
  <c r="DN22"/>
  <c r="DK22"/>
  <c r="DH22"/>
  <c r="DE22"/>
  <c r="DB22"/>
  <c r="CY22"/>
  <c r="CR22"/>
  <c r="CQ22"/>
  <c r="CO22"/>
  <c r="CL22"/>
  <c r="CH22"/>
  <c r="CD22"/>
  <c r="BZ22"/>
  <c r="BV22"/>
  <c r="BR22"/>
  <c r="BN22"/>
  <c r="BJ22"/>
  <c r="BF22"/>
  <c r="AW22"/>
  <c r="AT22"/>
  <c r="AP22"/>
  <c r="AM22"/>
  <c r="AL22"/>
  <c r="Z22"/>
  <c r="W22"/>
  <c r="T22"/>
  <c r="O22"/>
  <c r="L22"/>
  <c r="I22"/>
  <c r="F22"/>
  <c r="DT21"/>
  <c r="DU21" s="1"/>
  <c r="DM21"/>
  <c r="DL21"/>
  <c r="DK21"/>
  <c r="DH21"/>
  <c r="DE21"/>
  <c r="DB21"/>
  <c r="CY21"/>
  <c r="CR21"/>
  <c r="CQ21"/>
  <c r="CO21"/>
  <c r="CL21"/>
  <c r="CH21"/>
  <c r="CD21"/>
  <c r="BZ21"/>
  <c r="BV21"/>
  <c r="BR21"/>
  <c r="BN21"/>
  <c r="BJ21"/>
  <c r="BF21"/>
  <c r="AW21"/>
  <c r="AT21"/>
  <c r="AP21"/>
  <c r="AM21"/>
  <c r="AL21"/>
  <c r="AH21"/>
  <c r="AG21"/>
  <c r="Z21"/>
  <c r="W21"/>
  <c r="T21"/>
  <c r="Q21"/>
  <c r="P21"/>
  <c r="O21"/>
  <c r="L21"/>
  <c r="I21"/>
  <c r="F21"/>
  <c r="DT20"/>
  <c r="DU20" s="1"/>
  <c r="DM20"/>
  <c r="DL20"/>
  <c r="DK20"/>
  <c r="DH20"/>
  <c r="DE20"/>
  <c r="DB20"/>
  <c r="CY20"/>
  <c r="CR20"/>
  <c r="CQ20"/>
  <c r="CO20"/>
  <c r="CL20"/>
  <c r="CH20"/>
  <c r="CD20"/>
  <c r="BZ20"/>
  <c r="BV20"/>
  <c r="BR20"/>
  <c r="BN20"/>
  <c r="BJ20"/>
  <c r="BF20"/>
  <c r="AW20"/>
  <c r="AT20"/>
  <c r="AP20"/>
  <c r="AM20"/>
  <c r="AL20"/>
  <c r="AH20"/>
  <c r="AG20"/>
  <c r="Z20"/>
  <c r="W20"/>
  <c r="T20"/>
  <c r="Q20"/>
  <c r="P20"/>
  <c r="O20"/>
  <c r="L20"/>
  <c r="I20"/>
  <c r="F20"/>
  <c r="DT19"/>
  <c r="DU19" s="1"/>
  <c r="DM19"/>
  <c r="DL19"/>
  <c r="DK19"/>
  <c r="DH19"/>
  <c r="DE19"/>
  <c r="DB19"/>
  <c r="CY19"/>
  <c r="CR19"/>
  <c r="CQ19"/>
  <c r="CO19"/>
  <c r="CL19"/>
  <c r="CH19"/>
  <c r="CD19"/>
  <c r="BZ19"/>
  <c r="BV19"/>
  <c r="BR19"/>
  <c r="BN19"/>
  <c r="BJ19"/>
  <c r="BF19"/>
  <c r="AW19"/>
  <c r="AT19"/>
  <c r="AP19"/>
  <c r="AM19"/>
  <c r="AL19"/>
  <c r="AH19"/>
  <c r="AG19"/>
  <c r="Z19"/>
  <c r="W19"/>
  <c r="T19"/>
  <c r="Q19"/>
  <c r="P19"/>
  <c r="O19"/>
  <c r="L19"/>
  <c r="I19"/>
  <c r="F19"/>
  <c r="DT18"/>
  <c r="DN18"/>
  <c r="DK18"/>
  <c r="DH18"/>
  <c r="DE18"/>
  <c r="DB18"/>
  <c r="CY18"/>
  <c r="CR18"/>
  <c r="CQ18"/>
  <c r="CP18" s="1"/>
  <c r="CO18"/>
  <c r="CL18"/>
  <c r="CH18"/>
  <c r="CD18"/>
  <c r="BZ18"/>
  <c r="BV18"/>
  <c r="BR18"/>
  <c r="BN18"/>
  <c r="BJ18"/>
  <c r="BF18"/>
  <c r="AW18"/>
  <c r="AT18"/>
  <c r="AP18"/>
  <c r="AM18"/>
  <c r="AL18"/>
  <c r="AH18"/>
  <c r="AG18"/>
  <c r="Z18"/>
  <c r="W18"/>
  <c r="T18"/>
  <c r="O18"/>
  <c r="L18"/>
  <c r="I18"/>
  <c r="F18"/>
  <c r="DT17"/>
  <c r="DN17"/>
  <c r="DK17"/>
  <c r="DH17"/>
  <c r="DE17"/>
  <c r="DB17"/>
  <c r="CY17"/>
  <c r="CR17"/>
  <c r="CQ17"/>
  <c r="CO17"/>
  <c r="CL17"/>
  <c r="CH17"/>
  <c r="CD17"/>
  <c r="BZ17"/>
  <c r="BV17"/>
  <c r="BR17"/>
  <c r="BN17"/>
  <c r="BJ17"/>
  <c r="BF17"/>
  <c r="AW17"/>
  <c r="AT17"/>
  <c r="AP17"/>
  <c r="AM17"/>
  <c r="AL17"/>
  <c r="AH17"/>
  <c r="AG17"/>
  <c r="Z17"/>
  <c r="W17"/>
  <c r="T17"/>
  <c r="O17"/>
  <c r="L17"/>
  <c r="I17"/>
  <c r="F17"/>
  <c r="DT16"/>
  <c r="DN16"/>
  <c r="DK16"/>
  <c r="DH16"/>
  <c r="DE16"/>
  <c r="DB16"/>
  <c r="CY16"/>
  <c r="CR16"/>
  <c r="CQ16"/>
  <c r="CO16"/>
  <c r="CL16"/>
  <c r="CH16"/>
  <c r="CD16"/>
  <c r="BZ16"/>
  <c r="BV16"/>
  <c r="BR16"/>
  <c r="BN16"/>
  <c r="BJ16"/>
  <c r="BF16"/>
  <c r="AW16"/>
  <c r="AZ16" s="1"/>
  <c r="AT16"/>
  <c r="AP16"/>
  <c r="AM16"/>
  <c r="AL16"/>
  <c r="Z16"/>
  <c r="W16"/>
  <c r="T16"/>
  <c r="O16"/>
  <c r="L16"/>
  <c r="I16"/>
  <c r="F16"/>
  <c r="DU15"/>
  <c r="DT15"/>
  <c r="EA15" s="1"/>
  <c r="DM15"/>
  <c r="DL15"/>
  <c r="DK15"/>
  <c r="DH15"/>
  <c r="DE15"/>
  <c r="DB15"/>
  <c r="CY15"/>
  <c r="CR15"/>
  <c r="CQ15"/>
  <c r="CO15"/>
  <c r="CL15"/>
  <c r="CH15"/>
  <c r="CD15"/>
  <c r="BZ15"/>
  <c r="BV15"/>
  <c r="BR15"/>
  <c r="BN15"/>
  <c r="BJ15"/>
  <c r="BF15"/>
  <c r="AW15"/>
  <c r="AT15"/>
  <c r="AP15"/>
  <c r="AM15"/>
  <c r="AL15"/>
  <c r="AH15"/>
  <c r="AG15"/>
  <c r="Z15"/>
  <c r="W15"/>
  <c r="T15"/>
  <c r="Q15"/>
  <c r="P15"/>
  <c r="O15"/>
  <c r="L15"/>
  <c r="I15"/>
  <c r="F15"/>
  <c r="DT14"/>
  <c r="DK14"/>
  <c r="DH14"/>
  <c r="DE14"/>
  <c r="DB14"/>
  <c r="CY14"/>
  <c r="CR14"/>
  <c r="CQ14"/>
  <c r="CP14" s="1"/>
  <c r="CO14"/>
  <c r="CL14"/>
  <c r="CH14"/>
  <c r="CD14"/>
  <c r="BZ14"/>
  <c r="BV14"/>
  <c r="BR14"/>
  <c r="BN14"/>
  <c r="BJ14"/>
  <c r="BF14"/>
  <c r="AW14"/>
  <c r="AT14"/>
  <c r="AZ14" s="1"/>
  <c r="AP14"/>
  <c r="AM14"/>
  <c r="AL14"/>
  <c r="Z14"/>
  <c r="W14"/>
  <c r="T14"/>
  <c r="O14"/>
  <c r="L14"/>
  <c r="I14"/>
  <c r="F14"/>
  <c r="DT13"/>
  <c r="DK13"/>
  <c r="DH13"/>
  <c r="DE13"/>
  <c r="DB13"/>
  <c r="CY13"/>
  <c r="CR13"/>
  <c r="CQ13"/>
  <c r="CP13" s="1"/>
  <c r="CO13"/>
  <c r="CL13"/>
  <c r="CH13"/>
  <c r="CD13"/>
  <c r="BZ13"/>
  <c r="BV13"/>
  <c r="BR13"/>
  <c r="BN13"/>
  <c r="BJ13"/>
  <c r="BF13"/>
  <c r="AW13"/>
  <c r="AT13"/>
  <c r="AP13"/>
  <c r="AM13"/>
  <c r="AL13"/>
  <c r="Z13"/>
  <c r="W13"/>
  <c r="T13"/>
  <c r="O13"/>
  <c r="L13"/>
  <c r="I13"/>
  <c r="F13"/>
  <c r="DT12"/>
  <c r="DK12"/>
  <c r="DH12"/>
  <c r="DE12"/>
  <c r="DB12"/>
  <c r="CY12"/>
  <c r="CR12"/>
  <c r="CQ12"/>
  <c r="CO12"/>
  <c r="CL12"/>
  <c r="CH12"/>
  <c r="CD12"/>
  <c r="BZ12"/>
  <c r="BV12"/>
  <c r="BR12"/>
  <c r="BN12"/>
  <c r="BJ12"/>
  <c r="BF12"/>
  <c r="AW12"/>
  <c r="AT12"/>
  <c r="AP12"/>
  <c r="AM12"/>
  <c r="AL12"/>
  <c r="AH12"/>
  <c r="AG12"/>
  <c r="Z12"/>
  <c r="W12"/>
  <c r="T12"/>
  <c r="O12"/>
  <c r="L12"/>
  <c r="I12"/>
  <c r="F12"/>
  <c r="DT11"/>
  <c r="DK11"/>
  <c r="DH11"/>
  <c r="DE11"/>
  <c r="DB11"/>
  <c r="CY11"/>
  <c r="CR11"/>
  <c r="CQ11"/>
  <c r="CO11"/>
  <c r="CL11"/>
  <c r="CH11"/>
  <c r="CD11"/>
  <c r="BZ11"/>
  <c r="BV11"/>
  <c r="BR11"/>
  <c r="BN11"/>
  <c r="BJ11"/>
  <c r="BF11"/>
  <c r="AW11"/>
  <c r="AT11"/>
  <c r="AP11"/>
  <c r="AM11"/>
  <c r="AL11"/>
  <c r="Z11"/>
  <c r="W11"/>
  <c r="T11"/>
  <c r="O11"/>
  <c r="L11"/>
  <c r="I11"/>
  <c r="F11"/>
  <c r="DT10"/>
  <c r="DU10" s="1"/>
  <c r="DM10"/>
  <c r="DL10"/>
  <c r="DK10"/>
  <c r="DH10"/>
  <c r="DE10"/>
  <c r="DB10"/>
  <c r="CY10"/>
  <c r="CR10"/>
  <c r="CQ10"/>
  <c r="CO10"/>
  <c r="CL10"/>
  <c r="CH10"/>
  <c r="CH30" s="1"/>
  <c r="CH38" s="1"/>
  <c r="CH40" s="1"/>
  <c r="CD10"/>
  <c r="BZ10"/>
  <c r="BZ30" s="1"/>
  <c r="BZ38" s="1"/>
  <c r="BZ40" s="1"/>
  <c r="BV10"/>
  <c r="BR10"/>
  <c r="BR30" s="1"/>
  <c r="BR38" s="1"/>
  <c r="BR40" s="1"/>
  <c r="BN10"/>
  <c r="BJ10"/>
  <c r="BJ30" s="1"/>
  <c r="BJ38" s="1"/>
  <c r="BJ40" s="1"/>
  <c r="BF10"/>
  <c r="AW10"/>
  <c r="AW30" s="1"/>
  <c r="AT10"/>
  <c r="AP10"/>
  <c r="AM10"/>
  <c r="AL10"/>
  <c r="AH10"/>
  <c r="AG10"/>
  <c r="Z10"/>
  <c r="W10"/>
  <c r="T10"/>
  <c r="Q10"/>
  <c r="P10"/>
  <c r="O10"/>
  <c r="L10"/>
  <c r="I10"/>
  <c r="F10"/>
  <c r="F19" i="83"/>
  <c r="G16"/>
  <c r="F16"/>
  <c r="E15"/>
  <c r="E17" s="1"/>
  <c r="D15"/>
  <c r="D17" s="1"/>
  <c r="C15"/>
  <c r="C17" s="1"/>
  <c r="B15"/>
  <c r="B17" s="1"/>
  <c r="G14"/>
  <c r="F14"/>
  <c r="G13"/>
  <c r="F13"/>
  <c r="G12"/>
  <c r="F12"/>
  <c r="G11"/>
  <c r="F11"/>
  <c r="G10"/>
  <c r="F10"/>
  <c r="G9"/>
  <c r="F9"/>
  <c r="G8"/>
  <c r="F8"/>
  <c r="G6"/>
  <c r="F6"/>
  <c r="G5"/>
  <c r="F5"/>
  <c r="G4"/>
  <c r="G15" s="1"/>
  <c r="G17" s="1"/>
  <c r="F4"/>
  <c r="F15" s="1"/>
  <c r="F17" s="1"/>
  <c r="J36" i="1"/>
  <c r="K36"/>
  <c r="J33"/>
  <c r="K33"/>
  <c r="K30"/>
  <c r="L30"/>
  <c r="J30"/>
  <c r="J34" s="1"/>
  <c r="AM30" i="84" l="1"/>
  <c r="AM38" s="1"/>
  <c r="AT30"/>
  <c r="AT38" s="1"/>
  <c r="BF30"/>
  <c r="BN30"/>
  <c r="BN38" s="1"/>
  <c r="BN40" s="1"/>
  <c r="BV30"/>
  <c r="BV38" s="1"/>
  <c r="BV40" s="1"/>
  <c r="AZ11"/>
  <c r="CP11"/>
  <c r="AS12"/>
  <c r="AZ13"/>
  <c r="CP16"/>
  <c r="AS17"/>
  <c r="AS18"/>
  <c r="AI19"/>
  <c r="DN19"/>
  <c r="AI20"/>
  <c r="DN20"/>
  <c r="AI21"/>
  <c r="DN21"/>
  <c r="AZ22"/>
  <c r="CP22"/>
  <c r="DU23"/>
  <c r="DU24"/>
  <c r="AZ25"/>
  <c r="DU32"/>
  <c r="DU33"/>
  <c r="AS34"/>
  <c r="DU34"/>
  <c r="AZ35"/>
  <c r="P30"/>
  <c r="DU31"/>
  <c r="AZ33"/>
  <c r="AZ34"/>
  <c r="DU35"/>
  <c r="AZ36"/>
  <c r="I37"/>
  <c r="P37"/>
  <c r="O37"/>
  <c r="W37"/>
  <c r="CY37"/>
  <c r="DE37"/>
  <c r="DK37"/>
  <c r="DN10"/>
  <c r="DT30"/>
  <c r="AS11"/>
  <c r="AI12"/>
  <c r="AZ12"/>
  <c r="CP12"/>
  <c r="AS13"/>
  <c r="AS14"/>
  <c r="AZ15"/>
  <c r="AS16"/>
  <c r="AI17"/>
  <c r="AZ17"/>
  <c r="CP17"/>
  <c r="AZ18"/>
  <c r="AS19"/>
  <c r="AS20"/>
  <c r="AS21"/>
  <c r="AS22"/>
  <c r="AZ23"/>
  <c r="AZ24"/>
  <c r="DN24"/>
  <c r="AS25"/>
  <c r="AI26"/>
  <c r="DN26"/>
  <c r="AI27"/>
  <c r="CP27"/>
  <c r="DN27"/>
  <c r="AI28"/>
  <c r="DN28"/>
  <c r="DU29"/>
  <c r="DB38"/>
  <c r="DE30"/>
  <c r="AS32"/>
  <c r="DL37"/>
  <c r="BL38"/>
  <c r="BL40" s="1"/>
  <c r="DN23"/>
  <c r="DN15"/>
  <c r="DM37"/>
  <c r="DN31"/>
  <c r="DN32"/>
  <c r="DN33"/>
  <c r="DN34"/>
  <c r="DN35"/>
  <c r="DN36"/>
  <c r="CL30"/>
  <c r="CL38" s="1"/>
  <c r="CL40" s="1"/>
  <c r="CD30"/>
  <c r="CD38" s="1"/>
  <c r="CD40" s="1"/>
  <c r="CB38"/>
  <c r="CB40" s="1"/>
  <c r="CP29"/>
  <c r="CP23"/>
  <c r="CP21"/>
  <c r="CP15"/>
  <c r="CQ30"/>
  <c r="CO30"/>
  <c r="CO38" s="1"/>
  <c r="CO40" s="1"/>
  <c r="CP32"/>
  <c r="CP33"/>
  <c r="CP34"/>
  <c r="CP35"/>
  <c r="CP36"/>
  <c r="CP28"/>
  <c r="CP26"/>
  <c r="CP24"/>
  <c r="CP19"/>
  <c r="CP20"/>
  <c r="CQ37"/>
  <c r="CP10"/>
  <c r="BF37"/>
  <c r="BF38" s="1"/>
  <c r="BF40" s="1"/>
  <c r="CP31"/>
  <c r="AZ28"/>
  <c r="AZ26"/>
  <c r="AZ20"/>
  <c r="AZ27"/>
  <c r="AZ19"/>
  <c r="AZ21"/>
  <c r="AW37"/>
  <c r="AZ37" s="1"/>
  <c r="AS29"/>
  <c r="AS15"/>
  <c r="AS33"/>
  <c r="AS35"/>
  <c r="AS36"/>
  <c r="AI36"/>
  <c r="AL37"/>
  <c r="AI29"/>
  <c r="AI35"/>
  <c r="AI24"/>
  <c r="AI23"/>
  <c r="AI18"/>
  <c r="AI34"/>
  <c r="AI15"/>
  <c r="AI33"/>
  <c r="AI32"/>
  <c r="AI31"/>
  <c r="AI10"/>
  <c r="AZ30"/>
  <c r="DT38"/>
  <c r="DU38" s="1"/>
  <c r="EA30"/>
  <c r="DU30"/>
  <c r="Q38"/>
  <c r="AL38"/>
  <c r="AH38"/>
  <c r="AI38" s="1"/>
  <c r="EA37"/>
  <c r="DU37"/>
  <c r="F38"/>
  <c r="I38"/>
  <c r="O38"/>
  <c r="T38"/>
  <c r="W38"/>
  <c r="Z38"/>
  <c r="DL38"/>
  <c r="EA38"/>
  <c r="DN37"/>
  <c r="DH38"/>
  <c r="EA19"/>
  <c r="EA20"/>
  <c r="EA21"/>
  <c r="EA26"/>
  <c r="EA27"/>
  <c r="EA28"/>
  <c r="I30"/>
  <c r="O30"/>
  <c r="Q30"/>
  <c r="W30"/>
  <c r="AL30"/>
  <c r="CR30"/>
  <c r="CR38" s="1"/>
  <c r="CR40" s="1"/>
  <c r="DB30"/>
  <c r="DH30"/>
  <c r="DL30"/>
  <c r="AS31"/>
  <c r="Q37"/>
  <c r="DH37"/>
  <c r="J38"/>
  <c r="P38" s="1"/>
  <c r="CX38"/>
  <c r="CY38" s="1"/>
  <c r="DD38"/>
  <c r="DE38" s="1"/>
  <c r="DJ38"/>
  <c r="DK38" s="1"/>
  <c r="AS10"/>
  <c r="AZ10"/>
  <c r="EA10"/>
  <c r="F30"/>
  <c r="L30"/>
  <c r="T30"/>
  <c r="Z30"/>
  <c r="DM30"/>
  <c r="DN30" s="1"/>
  <c r="AZ31"/>
  <c r="EA31"/>
  <c r="K34" i="1"/>
  <c r="CQ38" i="84" l="1"/>
  <c r="CQ40" s="1"/>
  <c r="CP37"/>
  <c r="CP30"/>
  <c r="AW38"/>
  <c r="AZ38" s="1"/>
  <c r="DM38"/>
  <c r="DN38" s="1"/>
  <c r="L38"/>
  <c r="CP38" l="1"/>
  <c r="CP40" s="1"/>
  <c r="BQ10" i="76" l="1"/>
  <c r="BE11" i="53"/>
  <c r="D22" i="1" l="1"/>
  <c r="FN36"/>
  <c r="FM36"/>
  <c r="FK36"/>
  <c r="FJ36"/>
  <c r="FH36"/>
  <c r="FG36"/>
  <c r="FE36"/>
  <c r="FD36"/>
  <c r="EX36"/>
  <c r="EW36"/>
  <c r="EU36"/>
  <c r="ET36"/>
  <c r="EL36"/>
  <c r="EK36"/>
  <c r="EI36"/>
  <c r="EH36"/>
  <c r="EC36"/>
  <c r="EB36"/>
  <c r="DZ36"/>
  <c r="DY36"/>
  <c r="DP36"/>
  <c r="DO36"/>
  <c r="DM36"/>
  <c r="DL36"/>
  <c r="CY36"/>
  <c r="CX36"/>
  <c r="CV36"/>
  <c r="CU36"/>
  <c r="CP36"/>
  <c r="CO36"/>
  <c r="CM36"/>
  <c r="CL36"/>
  <c r="BJ36"/>
  <c r="BI36"/>
  <c r="BG36"/>
  <c r="BF36"/>
  <c r="BD36"/>
  <c r="BC36"/>
  <c r="BA36"/>
  <c r="AZ36"/>
  <c r="AX36"/>
  <c r="AW36"/>
  <c r="AS36"/>
  <c r="AR36"/>
  <c r="AP36"/>
  <c r="AI36"/>
  <c r="AH36"/>
  <c r="AF36"/>
  <c r="AE36"/>
  <c r="AC36"/>
  <c r="AB36"/>
  <c r="Z36"/>
  <c r="Y36"/>
  <c r="W36"/>
  <c r="V36"/>
  <c r="U36"/>
  <c r="T36"/>
  <c r="P36"/>
  <c r="O36"/>
  <c r="M36"/>
  <c r="L36"/>
  <c r="I36"/>
  <c r="H36"/>
  <c r="F36"/>
  <c r="E36"/>
  <c r="DV36" l="1"/>
  <c r="DW36" l="1"/>
  <c r="DX27"/>
  <c r="DX29"/>
  <c r="DX25"/>
  <c r="DX23"/>
  <c r="DX21"/>
  <c r="DX19"/>
  <c r="DX17"/>
  <c r="DX15"/>
  <c r="DX13"/>
  <c r="DX11"/>
  <c r="DX32"/>
  <c r="DX28"/>
  <c r="DX26"/>
  <c r="DX24"/>
  <c r="DX22"/>
  <c r="DX20"/>
  <c r="DX18"/>
  <c r="DX16"/>
  <c r="DX14"/>
  <c r="DX12"/>
  <c r="DX31"/>
  <c r="AO36" l="1"/>
  <c r="DX10" l="1"/>
  <c r="DX36"/>
  <c r="DW33"/>
  <c r="DV33"/>
  <c r="DW30"/>
  <c r="DV30"/>
  <c r="CR22"/>
  <c r="CI22"/>
  <c r="DX30" l="1"/>
  <c r="DX33"/>
  <c r="DW34"/>
  <c r="DV34"/>
  <c r="DX34" l="1"/>
  <c r="BP16" i="76"/>
  <c r="D32" i="77" l="1"/>
  <c r="C32"/>
  <c r="K12" i="53"/>
  <c r="I12" l="1"/>
  <c r="J12"/>
  <c r="L12"/>
  <c r="M12"/>
  <c r="O16" i="76"/>
  <c r="P16"/>
  <c r="Q16"/>
  <c r="R16"/>
  <c r="S16"/>
  <c r="O13"/>
  <c r="P13"/>
  <c r="Q13"/>
  <c r="R13"/>
  <c r="S13"/>
  <c r="S17" l="1"/>
  <c r="Q17"/>
  <c r="O17"/>
  <c r="R17"/>
  <c r="P17"/>
  <c r="GO33" i="1" l="1"/>
  <c r="GO30"/>
  <c r="GO34" l="1"/>
  <c r="CJ22"/>
  <c r="CS22"/>
  <c r="CS23"/>
  <c r="G22" l="1"/>
  <c r="G23"/>
  <c r="C29" i="77" l="1"/>
  <c r="X28"/>
  <c r="X30" s="1"/>
  <c r="W28"/>
  <c r="W30" s="1"/>
  <c r="V28"/>
  <c r="V30" s="1"/>
  <c r="U28"/>
  <c r="U30" s="1"/>
  <c r="T28"/>
  <c r="T30" s="1"/>
  <c r="S28"/>
  <c r="S30" s="1"/>
  <c r="R28"/>
  <c r="R30" s="1"/>
  <c r="Q28"/>
  <c r="Q30" s="1"/>
  <c r="P28"/>
  <c r="P30" s="1"/>
  <c r="O28"/>
  <c r="O30" s="1"/>
  <c r="N28"/>
  <c r="N30" s="1"/>
  <c r="M28"/>
  <c r="M30" s="1"/>
  <c r="H28"/>
  <c r="H30" s="1"/>
  <c r="G28"/>
  <c r="G30" s="1"/>
  <c r="F28"/>
  <c r="F30" s="1"/>
  <c r="E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J28"/>
  <c r="J30" s="1"/>
  <c r="I28"/>
  <c r="I30" s="1"/>
  <c r="D8"/>
  <c r="C8"/>
  <c r="D28" l="1"/>
  <c r="C28"/>
  <c r="C30" s="1"/>
  <c r="C36" s="1"/>
  <c r="D29"/>
  <c r="D30" s="1"/>
  <c r="E30"/>
  <c r="D36" l="1"/>
  <c r="D37" s="1"/>
  <c r="D34"/>
  <c r="C37"/>
  <c r="CD16" i="76" l="1"/>
  <c r="CC16"/>
  <c r="CB16"/>
  <c r="CA16"/>
  <c r="BZ16"/>
  <c r="BY16"/>
  <c r="BW16"/>
  <c r="BV16"/>
  <c r="BU16"/>
  <c r="BT16"/>
  <c r="BS16"/>
  <c r="BR16"/>
  <c r="BJ16"/>
  <c r="BI16"/>
  <c r="BG16"/>
  <c r="BF16"/>
  <c r="BD16"/>
  <c r="BC16"/>
  <c r="BA16"/>
  <c r="AZ16"/>
  <c r="AX16"/>
  <c r="AW16"/>
  <c r="AO16"/>
  <c r="AN16"/>
  <c r="AL16"/>
  <c r="AK16"/>
  <c r="AI16"/>
  <c r="AH16"/>
  <c r="AF16"/>
  <c r="AE16"/>
  <c r="T16"/>
  <c r="N16"/>
  <c r="M16"/>
  <c r="L16"/>
  <c r="K16"/>
  <c r="J16"/>
  <c r="I16"/>
  <c r="H16"/>
  <c r="G16"/>
  <c r="F16"/>
  <c r="E16"/>
  <c r="D16"/>
  <c r="BQ15"/>
  <c r="BX15" s="1"/>
  <c r="BK15"/>
  <c r="BH15"/>
  <c r="BE15"/>
  <c r="BB15"/>
  <c r="AY15"/>
  <c r="AP15"/>
  <c r="AM15"/>
  <c r="AJ15"/>
  <c r="AG15"/>
  <c r="BQ14"/>
  <c r="BK14"/>
  <c r="BH14"/>
  <c r="BE14"/>
  <c r="BB14"/>
  <c r="AY14"/>
  <c r="AP14"/>
  <c r="AM14"/>
  <c r="AJ14"/>
  <c r="AG14"/>
  <c r="CD13"/>
  <c r="CC13"/>
  <c r="CB13"/>
  <c r="CA13"/>
  <c r="CA17" s="1"/>
  <c r="BZ13"/>
  <c r="BY13"/>
  <c r="BY17" s="1"/>
  <c r="BW13"/>
  <c r="BW17" s="1"/>
  <c r="BV13"/>
  <c r="BU13"/>
  <c r="BT13"/>
  <c r="BT17" s="1"/>
  <c r="BS13"/>
  <c r="BS17" s="1"/>
  <c r="BR13"/>
  <c r="BP13"/>
  <c r="BP17" s="1"/>
  <c r="BJ13"/>
  <c r="BI13"/>
  <c r="BG13"/>
  <c r="BG17" s="1"/>
  <c r="BF13"/>
  <c r="BD13"/>
  <c r="BD17" s="1"/>
  <c r="BC13"/>
  <c r="BA13"/>
  <c r="BA17" s="1"/>
  <c r="AZ13"/>
  <c r="AX13"/>
  <c r="AX17" s="1"/>
  <c r="AW13"/>
  <c r="AO13"/>
  <c r="AO17" s="1"/>
  <c r="AN13"/>
  <c r="AL13"/>
  <c r="AK13"/>
  <c r="AK17" s="1"/>
  <c r="AI13"/>
  <c r="AI17" s="1"/>
  <c r="AH13"/>
  <c r="AF13"/>
  <c r="AE13"/>
  <c r="AE17" s="1"/>
  <c r="T13"/>
  <c r="T17" s="1"/>
  <c r="N13"/>
  <c r="M13"/>
  <c r="M17" s="1"/>
  <c r="L13"/>
  <c r="L17" s="1"/>
  <c r="K13"/>
  <c r="J13"/>
  <c r="I13"/>
  <c r="H13"/>
  <c r="H17" s="1"/>
  <c r="G13"/>
  <c r="G17" s="1"/>
  <c r="F13"/>
  <c r="E13"/>
  <c r="E17" s="1"/>
  <c r="D13"/>
  <c r="D17" s="1"/>
  <c r="BQ12"/>
  <c r="BX12" s="1"/>
  <c r="BK12"/>
  <c r="BH12"/>
  <c r="BE12"/>
  <c r="BB12"/>
  <c r="AY12"/>
  <c r="AP12"/>
  <c r="AM12"/>
  <c r="AJ12"/>
  <c r="AG12"/>
  <c r="BQ11"/>
  <c r="BX11" s="1"/>
  <c r="BK11"/>
  <c r="BH11"/>
  <c r="BE11"/>
  <c r="BB11"/>
  <c r="AY11"/>
  <c r="AP11"/>
  <c r="AM11"/>
  <c r="AJ11"/>
  <c r="AG11"/>
  <c r="BK10"/>
  <c r="BH10"/>
  <c r="BE10"/>
  <c r="BB10"/>
  <c r="AY10"/>
  <c r="AP10"/>
  <c r="AM10"/>
  <c r="AJ10"/>
  <c r="AG10"/>
  <c r="BI17" l="1"/>
  <c r="AM16"/>
  <c r="AA11"/>
  <c r="N17"/>
  <c r="AY13"/>
  <c r="AP13"/>
  <c r="K17"/>
  <c r="I17"/>
  <c r="BC17"/>
  <c r="AD15"/>
  <c r="J17"/>
  <c r="BQ16"/>
  <c r="BX16" s="1"/>
  <c r="BV17"/>
  <c r="CC17"/>
  <c r="BE16"/>
  <c r="AD12"/>
  <c r="AM13"/>
  <c r="AJ16"/>
  <c r="AY16"/>
  <c r="CD17"/>
  <c r="CB17"/>
  <c r="BZ17"/>
  <c r="BU17"/>
  <c r="BQ13"/>
  <c r="BX10"/>
  <c r="BH16"/>
  <c r="BH13"/>
  <c r="BB16"/>
  <c r="BB13"/>
  <c r="AP16"/>
  <c r="AJ13"/>
  <c r="AC16"/>
  <c r="AC13"/>
  <c r="BK16"/>
  <c r="BK13"/>
  <c r="BE13"/>
  <c r="AG16"/>
  <c r="AG13"/>
  <c r="F17"/>
  <c r="Y13"/>
  <c r="Y17" s="1"/>
  <c r="AA14"/>
  <c r="AB16"/>
  <c r="AF17"/>
  <c r="AG17" s="1"/>
  <c r="AH17"/>
  <c r="AJ17" s="1"/>
  <c r="AL17"/>
  <c r="AM17" s="1"/>
  <c r="AN17"/>
  <c r="AP17" s="1"/>
  <c r="AW17"/>
  <c r="AY17" s="1"/>
  <c r="AZ17"/>
  <c r="BB17" s="1"/>
  <c r="BE17"/>
  <c r="BF17"/>
  <c r="BH17" s="1"/>
  <c r="BJ17"/>
  <c r="BR17"/>
  <c r="AD11"/>
  <c r="AB13"/>
  <c r="AB17" s="1"/>
  <c r="AD14"/>
  <c r="AD10"/>
  <c r="AA12"/>
  <c r="BX14"/>
  <c r="AA15"/>
  <c r="BQ17" l="1"/>
  <c r="BX17" s="1"/>
  <c r="AC17"/>
  <c r="AD17" s="1"/>
  <c r="BX13"/>
  <c r="BK17"/>
  <c r="AD16"/>
  <c r="Z13"/>
  <c r="AA10"/>
  <c r="Z16"/>
  <c r="AA16" s="1"/>
  <c r="AD13"/>
  <c r="AA13" l="1"/>
  <c r="Z17"/>
  <c r="AA17" s="1"/>
  <c r="BL11" i="53" l="1"/>
  <c r="CS26" i="1" l="1"/>
  <c r="CS27"/>
  <c r="CS36" s="1"/>
  <c r="CS28"/>
  <c r="CS29"/>
  <c r="CS11"/>
  <c r="CS12"/>
  <c r="CS13"/>
  <c r="CS14"/>
  <c r="CS15"/>
  <c r="CS16"/>
  <c r="CS17"/>
  <c r="CJ26"/>
  <c r="CJ27"/>
  <c r="CJ36" s="1"/>
  <c r="CJ28"/>
  <c r="CJ29"/>
  <c r="CJ11"/>
  <c r="CJ12"/>
  <c r="CJ13"/>
  <c r="CJ14"/>
  <c r="CJ15"/>
  <c r="CJ16"/>
  <c r="CJ17"/>
  <c r="GB29" l="1"/>
  <c r="AP30" l="1"/>
  <c r="Q28" i="72" l="1"/>
  <c r="R28" s="1"/>
  <c r="P28"/>
  <c r="N28"/>
  <c r="M28"/>
  <c r="O28" s="1"/>
  <c r="K28"/>
  <c r="L28" s="1"/>
  <c r="J28"/>
  <c r="H28"/>
  <c r="G28"/>
  <c r="E28"/>
  <c r="F28" s="1"/>
  <c r="D28"/>
  <c r="R27"/>
  <c r="O27"/>
  <c r="L27"/>
  <c r="I27"/>
  <c r="R26"/>
  <c r="O26"/>
  <c r="L26"/>
  <c r="I26"/>
  <c r="F26"/>
  <c r="W20"/>
  <c r="S20"/>
  <c r="Q20"/>
  <c r="R20" s="1"/>
  <c r="M20"/>
  <c r="K20"/>
  <c r="L20" s="1"/>
  <c r="G20"/>
  <c r="W19"/>
  <c r="V19"/>
  <c r="X19" s="1"/>
  <c r="T19"/>
  <c r="U19" s="1"/>
  <c r="S19"/>
  <c r="Q19"/>
  <c r="P19"/>
  <c r="R19" s="1"/>
  <c r="N19"/>
  <c r="O19" s="1"/>
  <c r="M19"/>
  <c r="K19"/>
  <c r="J19"/>
  <c r="L19" s="1"/>
  <c r="H19"/>
  <c r="I19" s="1"/>
  <c r="G19"/>
  <c r="E19"/>
  <c r="D19"/>
  <c r="X18"/>
  <c r="U18"/>
  <c r="R18"/>
  <c r="O18"/>
  <c r="L18"/>
  <c r="I18"/>
  <c r="F18"/>
  <c r="X16"/>
  <c r="U16"/>
  <c r="R16"/>
  <c r="O16"/>
  <c r="L16"/>
  <c r="I16"/>
  <c r="F16"/>
  <c r="X14"/>
  <c r="U14"/>
  <c r="R14"/>
  <c r="O14"/>
  <c r="L14"/>
  <c r="I14"/>
  <c r="F14"/>
  <c r="W12"/>
  <c r="V12"/>
  <c r="V20" s="1"/>
  <c r="T12"/>
  <c r="S12"/>
  <c r="Q12"/>
  <c r="P12"/>
  <c r="P20" s="1"/>
  <c r="N12"/>
  <c r="N20" s="1"/>
  <c r="O20" s="1"/>
  <c r="M12"/>
  <c r="K12"/>
  <c r="J12"/>
  <c r="J20" s="1"/>
  <c r="H12"/>
  <c r="H20" s="1"/>
  <c r="I20" s="1"/>
  <c r="G12"/>
  <c r="E12"/>
  <c r="D12"/>
  <c r="D20" s="1"/>
  <c r="X11"/>
  <c r="U11"/>
  <c r="R11"/>
  <c r="O11"/>
  <c r="L11"/>
  <c r="I11"/>
  <c r="F11"/>
  <c r="X9"/>
  <c r="U9"/>
  <c r="R9"/>
  <c r="O9"/>
  <c r="L9"/>
  <c r="I9"/>
  <c r="F9"/>
  <c r="X7"/>
  <c r="U7"/>
  <c r="R7"/>
  <c r="O7"/>
  <c r="L7"/>
  <c r="I7"/>
  <c r="F7"/>
  <c r="I28" l="1"/>
  <c r="X20"/>
  <c r="T20"/>
  <c r="U20" s="1"/>
  <c r="E20"/>
  <c r="F20" s="1"/>
  <c r="F19"/>
  <c r="F12"/>
  <c r="L12"/>
  <c r="R12"/>
  <c r="X12"/>
  <c r="I12"/>
  <c r="O12"/>
  <c r="U12"/>
  <c r="H46" i="70" l="1"/>
  <c r="G46"/>
  <c r="D33"/>
  <c r="D29"/>
  <c r="E32" l="1"/>
  <c r="E28"/>
  <c r="E10" l="1"/>
  <c r="E5"/>
  <c r="C19" l="1"/>
  <c r="E19" l="1"/>
  <c r="G47" s="1"/>
  <c r="G48" s="1"/>
  <c r="C15"/>
  <c r="E15" s="1"/>
  <c r="H47" s="1"/>
  <c r="H48" s="1"/>
  <c r="GB10" i="1" l="1"/>
  <c r="GJ10" s="1"/>
  <c r="FU10"/>
  <c r="FS10"/>
  <c r="FR10"/>
  <c r="CR10"/>
  <c r="CI10"/>
  <c r="N10"/>
  <c r="D10"/>
  <c r="AU10" s="1"/>
  <c r="EQ10" l="1"/>
  <c r="EE10"/>
  <c r="GU10"/>
  <c r="R10"/>
  <c r="BK12" i="53" l="1"/>
  <c r="AX30" i="1" l="1"/>
  <c r="EI30" l="1"/>
  <c r="EI33"/>
  <c r="EJ31"/>
  <c r="EJ32"/>
  <c r="EJ11"/>
  <c r="EJ12"/>
  <c r="EJ13"/>
  <c r="EJ14"/>
  <c r="EJ15"/>
  <c r="EJ16"/>
  <c r="EJ17"/>
  <c r="EJ18"/>
  <c r="EJ19"/>
  <c r="EJ20"/>
  <c r="EJ21"/>
  <c r="EJ22"/>
  <c r="EJ23"/>
  <c r="EJ24"/>
  <c r="EJ25"/>
  <c r="EJ26"/>
  <c r="EJ27"/>
  <c r="EJ36" s="1"/>
  <c r="EJ28"/>
  <c r="EJ29"/>
  <c r="EJ10"/>
  <c r="AF33"/>
  <c r="AE33"/>
  <c r="AG32"/>
  <c r="AG31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36" s="1"/>
  <c r="AG28"/>
  <c r="AG29"/>
  <c r="AG10"/>
  <c r="AF30"/>
  <c r="AE30"/>
  <c r="EI34" l="1"/>
  <c r="AG30"/>
  <c r="AE34"/>
  <c r="AG33"/>
  <c r="AF34"/>
  <c r="AG34" l="1"/>
  <c r="FP11" l="1"/>
  <c r="FP12"/>
  <c r="FP13"/>
  <c r="FP14"/>
  <c r="FP15"/>
  <c r="FP16"/>
  <c r="FP17"/>
  <c r="FP18"/>
  <c r="FP19"/>
  <c r="FP20"/>
  <c r="FP21"/>
  <c r="FP22"/>
  <c r="FP23"/>
  <c r="FP24"/>
  <c r="FP25"/>
  <c r="FP26"/>
  <c r="FP27"/>
  <c r="FP36" s="1"/>
  <c r="FP28"/>
  <c r="FP29"/>
  <c r="FP31"/>
  <c r="FP32"/>
  <c r="X10" l="1"/>
  <c r="C24" i="70" l="1"/>
  <c r="E24" s="1"/>
  <c r="G24" s="1"/>
  <c r="C22"/>
  <c r="E22" s="1"/>
  <c r="H22" s="1"/>
  <c r="GR33" i="1" l="1"/>
  <c r="GQ33"/>
  <c r="GP33"/>
  <c r="GN33"/>
  <c r="GM33"/>
  <c r="GL33"/>
  <c r="GK33"/>
  <c r="GR30"/>
  <c r="GQ30"/>
  <c r="GP30"/>
  <c r="GN30"/>
  <c r="GM30"/>
  <c r="GL30"/>
  <c r="GK30"/>
  <c r="GF30"/>
  <c r="GG30"/>
  <c r="GH30"/>
  <c r="GI30"/>
  <c r="GE30"/>
  <c r="GI33"/>
  <c r="GI34" s="1"/>
  <c r="GH33"/>
  <c r="GG33"/>
  <c r="GF33"/>
  <c r="GE33"/>
  <c r="GB32"/>
  <c r="GJ32" s="1"/>
  <c r="GB31"/>
  <c r="GJ31" s="1"/>
  <c r="GB11"/>
  <c r="GJ11" s="1"/>
  <c r="GB12"/>
  <c r="GJ12" s="1"/>
  <c r="GB13"/>
  <c r="GJ13" s="1"/>
  <c r="GB14"/>
  <c r="GJ14" s="1"/>
  <c r="GB15"/>
  <c r="GJ15" s="1"/>
  <c r="GB16"/>
  <c r="GJ16" s="1"/>
  <c r="GB17"/>
  <c r="GJ17" s="1"/>
  <c r="GB18"/>
  <c r="GJ18" s="1"/>
  <c r="GB19"/>
  <c r="GJ19" s="1"/>
  <c r="GB20"/>
  <c r="GJ20" s="1"/>
  <c r="GB21"/>
  <c r="GJ21" s="1"/>
  <c r="GB22"/>
  <c r="GJ22" s="1"/>
  <c r="GB23"/>
  <c r="GJ23" s="1"/>
  <c r="GB24"/>
  <c r="GJ24" s="1"/>
  <c r="GB25"/>
  <c r="GJ25" s="1"/>
  <c r="GB26"/>
  <c r="GJ26" s="1"/>
  <c r="GB27"/>
  <c r="GB28"/>
  <c r="GJ28" s="1"/>
  <c r="GJ29"/>
  <c r="FU11"/>
  <c r="FV11"/>
  <c r="FU12"/>
  <c r="FV12"/>
  <c r="FU13"/>
  <c r="FV13"/>
  <c r="FU14"/>
  <c r="FV14"/>
  <c r="FU15"/>
  <c r="FV15"/>
  <c r="FU16"/>
  <c r="FV16"/>
  <c r="FU17"/>
  <c r="FV17"/>
  <c r="FU18"/>
  <c r="FV18"/>
  <c r="FU19"/>
  <c r="FV19"/>
  <c r="FU20"/>
  <c r="FV20"/>
  <c r="FU21"/>
  <c r="FV21"/>
  <c r="FU22"/>
  <c r="FV22"/>
  <c r="FU23"/>
  <c r="FV23"/>
  <c r="FU24"/>
  <c r="FV24"/>
  <c r="FU25"/>
  <c r="FV25"/>
  <c r="FU26"/>
  <c r="FV26"/>
  <c r="FU27"/>
  <c r="FU36" s="1"/>
  <c r="FV27"/>
  <c r="FV36" s="1"/>
  <c r="FU28"/>
  <c r="FV28"/>
  <c r="FU29"/>
  <c r="FV29"/>
  <c r="FU31"/>
  <c r="FV31"/>
  <c r="FU32"/>
  <c r="FV32"/>
  <c r="FV10"/>
  <c r="FW10" s="1"/>
  <c r="FS11"/>
  <c r="FS12"/>
  <c r="FS13"/>
  <c r="FS14"/>
  <c r="FS15"/>
  <c r="FS16"/>
  <c r="FS17"/>
  <c r="FS18"/>
  <c r="FS19"/>
  <c r="FS20"/>
  <c r="FS21"/>
  <c r="FS22"/>
  <c r="FS23"/>
  <c r="FS24"/>
  <c r="FS25"/>
  <c r="FS26"/>
  <c r="FS27"/>
  <c r="FS36" s="1"/>
  <c r="FS28"/>
  <c r="FS29"/>
  <c r="FS31"/>
  <c r="FS32"/>
  <c r="FR11"/>
  <c r="FR12"/>
  <c r="FR13"/>
  <c r="FR14"/>
  <c r="FR15"/>
  <c r="FR16"/>
  <c r="FR17"/>
  <c r="FR18"/>
  <c r="FR19"/>
  <c r="FR20"/>
  <c r="FR21"/>
  <c r="FT21" s="1"/>
  <c r="FR22"/>
  <c r="FR23"/>
  <c r="FT23" s="1"/>
  <c r="FR24"/>
  <c r="FR25"/>
  <c r="FT25" s="1"/>
  <c r="FR26"/>
  <c r="FR27"/>
  <c r="FR36" s="1"/>
  <c r="FR28"/>
  <c r="FR29"/>
  <c r="FR31"/>
  <c r="FR32"/>
  <c r="FN33"/>
  <c r="FM33"/>
  <c r="FK33"/>
  <c r="FJ33"/>
  <c r="FH33"/>
  <c r="FG33"/>
  <c r="FE33"/>
  <c r="FN30"/>
  <c r="FM30"/>
  <c r="FK30"/>
  <c r="FJ30"/>
  <c r="FH30"/>
  <c r="FP30" s="1"/>
  <c r="FG30"/>
  <c r="FE30"/>
  <c r="FD30"/>
  <c r="FT16"/>
  <c r="FO32"/>
  <c r="FO31"/>
  <c r="FO29"/>
  <c r="FO28"/>
  <c r="FO27"/>
  <c r="FO36" s="1"/>
  <c r="FO26"/>
  <c r="FO25"/>
  <c r="FO24"/>
  <c r="FO23"/>
  <c r="FO22"/>
  <c r="FO21"/>
  <c r="FO20"/>
  <c r="FO19"/>
  <c r="FO18"/>
  <c r="FO17"/>
  <c r="FO16"/>
  <c r="FO15"/>
  <c r="FO14"/>
  <c r="FO13"/>
  <c r="FO12"/>
  <c r="FO11"/>
  <c r="FO10"/>
  <c r="FL32"/>
  <c r="FL31"/>
  <c r="FL29"/>
  <c r="FL28"/>
  <c r="FL27"/>
  <c r="FL36" s="1"/>
  <c r="FL26"/>
  <c r="FL25"/>
  <c r="FL24"/>
  <c r="FL23"/>
  <c r="FL22"/>
  <c r="FL21"/>
  <c r="FL20"/>
  <c r="FL19"/>
  <c r="FL18"/>
  <c r="FL17"/>
  <c r="FL16"/>
  <c r="FL15"/>
  <c r="FL14"/>
  <c r="FL13"/>
  <c r="FL12"/>
  <c r="FL11"/>
  <c r="FL10"/>
  <c r="FI32"/>
  <c r="FI31"/>
  <c r="FI29"/>
  <c r="FI28"/>
  <c r="FI27"/>
  <c r="FI36" s="1"/>
  <c r="FI26"/>
  <c r="FI25"/>
  <c r="FI24"/>
  <c r="FI23"/>
  <c r="FI22"/>
  <c r="FI21"/>
  <c r="FI20"/>
  <c r="FI19"/>
  <c r="FI18"/>
  <c r="FI17"/>
  <c r="FI16"/>
  <c r="FI15"/>
  <c r="FI14"/>
  <c r="FI13"/>
  <c r="FI12"/>
  <c r="FI11"/>
  <c r="FI10"/>
  <c r="FF32"/>
  <c r="FF31"/>
  <c r="FF29"/>
  <c r="FF28"/>
  <c r="FF27"/>
  <c r="FF36" s="1"/>
  <c r="FF26"/>
  <c r="FF25"/>
  <c r="FF24"/>
  <c r="FF23"/>
  <c r="FF22"/>
  <c r="FF21"/>
  <c r="FF20"/>
  <c r="FF19"/>
  <c r="FF18"/>
  <c r="FF17"/>
  <c r="FF16"/>
  <c r="FF15"/>
  <c r="FF14"/>
  <c r="FF13"/>
  <c r="FF12"/>
  <c r="FF11"/>
  <c r="FF10"/>
  <c r="C3" i="70"/>
  <c r="E3" s="1"/>
  <c r="C8"/>
  <c r="E8" s="1"/>
  <c r="EX33" i="1"/>
  <c r="EW33"/>
  <c r="EU33"/>
  <c r="ET33"/>
  <c r="EL33"/>
  <c r="EK33"/>
  <c r="EC33"/>
  <c r="EB33"/>
  <c r="DZ33"/>
  <c r="DY33"/>
  <c r="DP33"/>
  <c r="DO33"/>
  <c r="DM33"/>
  <c r="DL33"/>
  <c r="EH33"/>
  <c r="EH30"/>
  <c r="EJ30" s="1"/>
  <c r="EX30"/>
  <c r="EW30"/>
  <c r="EU30"/>
  <c r="ET30"/>
  <c r="EL30"/>
  <c r="EK30"/>
  <c r="FU30" s="1"/>
  <c r="EC30"/>
  <c r="EB30"/>
  <c r="DZ30"/>
  <c r="DY30"/>
  <c r="DP30"/>
  <c r="DO30"/>
  <c r="DL30"/>
  <c r="EN11"/>
  <c r="EO11"/>
  <c r="EN12"/>
  <c r="EO12"/>
  <c r="EN13"/>
  <c r="EO13"/>
  <c r="EN14"/>
  <c r="EO14"/>
  <c r="EN15"/>
  <c r="EO15"/>
  <c r="EN16"/>
  <c r="EO16"/>
  <c r="EN17"/>
  <c r="EO17"/>
  <c r="EN18"/>
  <c r="EO18"/>
  <c r="EN19"/>
  <c r="EO19"/>
  <c r="EN20"/>
  <c r="EO20"/>
  <c r="EN21"/>
  <c r="EO21"/>
  <c r="EN22"/>
  <c r="EO22"/>
  <c r="EN23"/>
  <c r="EO23"/>
  <c r="EN24"/>
  <c r="EO24"/>
  <c r="EN25"/>
  <c r="EO25"/>
  <c r="EN26"/>
  <c r="EO26"/>
  <c r="EN27"/>
  <c r="EN36" s="1"/>
  <c r="EO27"/>
  <c r="EO36" s="1"/>
  <c r="EN28"/>
  <c r="EO28"/>
  <c r="EN29"/>
  <c r="EO29"/>
  <c r="EN31"/>
  <c r="EO31"/>
  <c r="EN32"/>
  <c r="EO32"/>
  <c r="EY32"/>
  <c r="EY31"/>
  <c r="EY29"/>
  <c r="EY28"/>
  <c r="EY27"/>
  <c r="EY36" s="1"/>
  <c r="EY26"/>
  <c r="EY25"/>
  <c r="EY24"/>
  <c r="EY23"/>
  <c r="EY22"/>
  <c r="EY21"/>
  <c r="EY20"/>
  <c r="EY19"/>
  <c r="EY18"/>
  <c r="EY17"/>
  <c r="EY16"/>
  <c r="EY15"/>
  <c r="EY14"/>
  <c r="EY13"/>
  <c r="EY12"/>
  <c r="EY11"/>
  <c r="EY10"/>
  <c r="EV32"/>
  <c r="EV31"/>
  <c r="EV29"/>
  <c r="EV28"/>
  <c r="EV27"/>
  <c r="EV36" s="1"/>
  <c r="EV26"/>
  <c r="EV25"/>
  <c r="EV24"/>
  <c r="EV23"/>
  <c r="EV22"/>
  <c r="EV21"/>
  <c r="EV20"/>
  <c r="EV19"/>
  <c r="EV18"/>
  <c r="EV17"/>
  <c r="EV16"/>
  <c r="EV15"/>
  <c r="EV14"/>
  <c r="EV13"/>
  <c r="EV12"/>
  <c r="EV11"/>
  <c r="EV10"/>
  <c r="EM32"/>
  <c r="EM31"/>
  <c r="EM29"/>
  <c r="EM28"/>
  <c r="EM27"/>
  <c r="EM36" s="1"/>
  <c r="EM26"/>
  <c r="EM25"/>
  <c r="EM24"/>
  <c r="EM23"/>
  <c r="EM22"/>
  <c r="EM21"/>
  <c r="EM20"/>
  <c r="EM19"/>
  <c r="EM18"/>
  <c r="EM17"/>
  <c r="EM16"/>
  <c r="EM15"/>
  <c r="EM14"/>
  <c r="EM13"/>
  <c r="EM12"/>
  <c r="EM11"/>
  <c r="EM10"/>
  <c r="ED32"/>
  <c r="ED31"/>
  <c r="ED29"/>
  <c r="ED28"/>
  <c r="ED27"/>
  <c r="ED36" s="1"/>
  <c r="ED26"/>
  <c r="ED25"/>
  <c r="ED24"/>
  <c r="ED23"/>
  <c r="ED22"/>
  <c r="ED21"/>
  <c r="ED20"/>
  <c r="ED19"/>
  <c r="ED18"/>
  <c r="ED17"/>
  <c r="ED16"/>
  <c r="ED15"/>
  <c r="ED14"/>
  <c r="ED13"/>
  <c r="ED12"/>
  <c r="ED11"/>
  <c r="ED10"/>
  <c r="EA32"/>
  <c r="EA31"/>
  <c r="EA29"/>
  <c r="EA28"/>
  <c r="EA27"/>
  <c r="EA36" s="1"/>
  <c r="EA26"/>
  <c r="EA25"/>
  <c r="EA24"/>
  <c r="EA23"/>
  <c r="EA22"/>
  <c r="EA21"/>
  <c r="EA20"/>
  <c r="EA19"/>
  <c r="EA18"/>
  <c r="EA17"/>
  <c r="EA16"/>
  <c r="EA15"/>
  <c r="EA14"/>
  <c r="EA13"/>
  <c r="EA12"/>
  <c r="EA11"/>
  <c r="EA10"/>
  <c r="DQ32"/>
  <c r="DQ31"/>
  <c r="DQ29"/>
  <c r="DQ28"/>
  <c r="DQ27"/>
  <c r="DQ36" s="1"/>
  <c r="DQ26"/>
  <c r="DQ25"/>
  <c r="DQ24"/>
  <c r="DQ23"/>
  <c r="DQ22"/>
  <c r="DQ21"/>
  <c r="DQ20"/>
  <c r="DQ19"/>
  <c r="DQ18"/>
  <c r="DQ17"/>
  <c r="DQ16"/>
  <c r="DQ15"/>
  <c r="DQ14"/>
  <c r="DQ13"/>
  <c r="DQ12"/>
  <c r="DQ11"/>
  <c r="DQ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36" s="1"/>
  <c r="DN28"/>
  <c r="DN31"/>
  <c r="DN32"/>
  <c r="DN29"/>
  <c r="CY33"/>
  <c r="CX33"/>
  <c r="CV33"/>
  <c r="CU33"/>
  <c r="CP33"/>
  <c r="CO33"/>
  <c r="CM33"/>
  <c r="CL33"/>
  <c r="CY30"/>
  <c r="CX30"/>
  <c r="CV30"/>
  <c r="CU30"/>
  <c r="CO30"/>
  <c r="CL30"/>
  <c r="CS32"/>
  <c r="CR32"/>
  <c r="CS31"/>
  <c r="CR31"/>
  <c r="CR29"/>
  <c r="CR28"/>
  <c r="CR27"/>
  <c r="CR36" s="1"/>
  <c r="CR26"/>
  <c r="CS25"/>
  <c r="CR25"/>
  <c r="CS24"/>
  <c r="CR24"/>
  <c r="CR23"/>
  <c r="CS21"/>
  <c r="CR21"/>
  <c r="CS20"/>
  <c r="CR20"/>
  <c r="CS19"/>
  <c r="CR19"/>
  <c r="CS18"/>
  <c r="CR18"/>
  <c r="CR17"/>
  <c r="CR16"/>
  <c r="CR15"/>
  <c r="CR14"/>
  <c r="CR13"/>
  <c r="CR12"/>
  <c r="CR11"/>
  <c r="CT11" s="1"/>
  <c r="CS10"/>
  <c r="CZ32"/>
  <c r="CZ31"/>
  <c r="CZ29"/>
  <c r="CZ28"/>
  <c r="CZ27"/>
  <c r="CZ36" s="1"/>
  <c r="CZ26"/>
  <c r="CZ25"/>
  <c r="CZ24"/>
  <c r="CZ23"/>
  <c r="CZ22"/>
  <c r="CZ21"/>
  <c r="CZ20"/>
  <c r="CZ19"/>
  <c r="CZ18"/>
  <c r="CZ17"/>
  <c r="CZ16"/>
  <c r="CZ15"/>
  <c r="CZ14"/>
  <c r="CZ13"/>
  <c r="CZ12"/>
  <c r="CZ11"/>
  <c r="CZ10"/>
  <c r="CW32"/>
  <c r="CW31"/>
  <c r="CW29"/>
  <c r="CW28"/>
  <c r="CW27"/>
  <c r="CW36" s="1"/>
  <c r="CW26"/>
  <c r="CW25"/>
  <c r="CW24"/>
  <c r="CW23"/>
  <c r="CW22"/>
  <c r="CW21"/>
  <c r="CW20"/>
  <c r="CW19"/>
  <c r="CW18"/>
  <c r="CW17"/>
  <c r="CW16"/>
  <c r="CW15"/>
  <c r="CW14"/>
  <c r="CW13"/>
  <c r="CW12"/>
  <c r="CW11"/>
  <c r="CW10"/>
  <c r="CQ32"/>
  <c r="CQ31"/>
  <c r="CQ29"/>
  <c r="CQ28"/>
  <c r="CQ27"/>
  <c r="CQ36" s="1"/>
  <c r="CQ26"/>
  <c r="CQ25"/>
  <c r="CQ24"/>
  <c r="CQ23"/>
  <c r="CQ22"/>
  <c r="CQ21"/>
  <c r="CQ20"/>
  <c r="CQ19"/>
  <c r="CQ18"/>
  <c r="CQ17"/>
  <c r="CQ11"/>
  <c r="CQ10"/>
  <c r="CN32"/>
  <c r="CN31"/>
  <c r="CN29"/>
  <c r="CN28"/>
  <c r="CN27"/>
  <c r="CN36" s="1"/>
  <c r="CN26"/>
  <c r="CN25"/>
  <c r="CN24"/>
  <c r="CN23"/>
  <c r="CN22"/>
  <c r="CN21"/>
  <c r="CN20"/>
  <c r="CN19"/>
  <c r="CN18"/>
  <c r="CN17"/>
  <c r="CN16"/>
  <c r="CN15"/>
  <c r="CN14"/>
  <c r="CN12"/>
  <c r="CN11"/>
  <c r="CN10"/>
  <c r="CJ32"/>
  <c r="EF32" s="1"/>
  <c r="CI32"/>
  <c r="CJ31"/>
  <c r="ER31" s="1"/>
  <c r="CI31"/>
  <c r="CI33" s="1"/>
  <c r="ER29"/>
  <c r="CI29"/>
  <c r="CI28"/>
  <c r="ER27"/>
  <c r="ER36" s="1"/>
  <c r="CI27"/>
  <c r="CI36" s="1"/>
  <c r="EF26"/>
  <c r="CI26"/>
  <c r="EQ26" s="1"/>
  <c r="CJ25"/>
  <c r="ER25" s="1"/>
  <c r="CI25"/>
  <c r="EQ25" s="1"/>
  <c r="CJ24"/>
  <c r="EF24" s="1"/>
  <c r="CI24"/>
  <c r="EQ24" s="1"/>
  <c r="CJ23"/>
  <c r="ER23" s="1"/>
  <c r="CI23"/>
  <c r="EF22"/>
  <c r="EQ22"/>
  <c r="CJ21"/>
  <c r="ER21" s="1"/>
  <c r="CI21"/>
  <c r="EQ21" s="1"/>
  <c r="CJ20"/>
  <c r="EF20" s="1"/>
  <c r="CI20"/>
  <c r="EQ20" s="1"/>
  <c r="CJ19"/>
  <c r="ER19" s="1"/>
  <c r="CI19"/>
  <c r="CJ18"/>
  <c r="EF18" s="1"/>
  <c r="CI18"/>
  <c r="EQ18" s="1"/>
  <c r="CI17"/>
  <c r="EQ17" s="1"/>
  <c r="CI16"/>
  <c r="EQ16" s="1"/>
  <c r="CI15"/>
  <c r="CI14"/>
  <c r="EQ14" s="1"/>
  <c r="ER13"/>
  <c r="CI13"/>
  <c r="EQ13" s="1"/>
  <c r="CI12"/>
  <c r="EQ12" s="1"/>
  <c r="ER11"/>
  <c r="CI11"/>
  <c r="CJ10"/>
  <c r="ER10" s="1"/>
  <c r="BW11"/>
  <c r="BX11"/>
  <c r="BZ11"/>
  <c r="CC11" s="1"/>
  <c r="CA11"/>
  <c r="BX12"/>
  <c r="CC12"/>
  <c r="CA12"/>
  <c r="CD12" s="1"/>
  <c r="BW13"/>
  <c r="BX13"/>
  <c r="BZ13"/>
  <c r="CA13"/>
  <c r="BX14"/>
  <c r="CA14"/>
  <c r="BX15"/>
  <c r="CA15"/>
  <c r="BX16"/>
  <c r="CA16"/>
  <c r="BW17"/>
  <c r="BX17"/>
  <c r="BZ17"/>
  <c r="CA17"/>
  <c r="CD17" s="1"/>
  <c r="BX18"/>
  <c r="CC18"/>
  <c r="CA18"/>
  <c r="BX19"/>
  <c r="CC19"/>
  <c r="CA19"/>
  <c r="BX20"/>
  <c r="CA20"/>
  <c r="BX21"/>
  <c r="CA21"/>
  <c r="BX22"/>
  <c r="CA22"/>
  <c r="BX23"/>
  <c r="CA23"/>
  <c r="BX24"/>
  <c r="CA24"/>
  <c r="BX25"/>
  <c r="CA25"/>
  <c r="BW26"/>
  <c r="BX26"/>
  <c r="BZ26"/>
  <c r="CA26"/>
  <c r="BW27"/>
  <c r="BZ27"/>
  <c r="BW28"/>
  <c r="BZ28"/>
  <c r="BW29"/>
  <c r="BX29"/>
  <c r="BZ29"/>
  <c r="CC29" s="1"/>
  <c r="CA29"/>
  <c r="CD29" s="1"/>
  <c r="CA10"/>
  <c r="CD24" l="1"/>
  <c r="CD22"/>
  <c r="CD21"/>
  <c r="CD20"/>
  <c r="CD16"/>
  <c r="CD15"/>
  <c r="CD28"/>
  <c r="DN33"/>
  <c r="FT19"/>
  <c r="CD23"/>
  <c r="CW33"/>
  <c r="CC26"/>
  <c r="CC15"/>
  <c r="CC14"/>
  <c r="CC13"/>
  <c r="CC25"/>
  <c r="DQ33"/>
  <c r="EA33"/>
  <c r="FT12"/>
  <c r="GH34"/>
  <c r="FW16"/>
  <c r="EO33"/>
  <c r="DQ30"/>
  <c r="FR33"/>
  <c r="FU33"/>
  <c r="FW12"/>
  <c r="FR30"/>
  <c r="EM33"/>
  <c r="FT14"/>
  <c r="CC16"/>
  <c r="CD27"/>
  <c r="FV30"/>
  <c r="CT31"/>
  <c r="EV33"/>
  <c r="FW13"/>
  <c r="CK10"/>
  <c r="EF10"/>
  <c r="CT15"/>
  <c r="CT19"/>
  <c r="CT21"/>
  <c r="CT25"/>
  <c r="CT27"/>
  <c r="CT36" s="1"/>
  <c r="CQ33"/>
  <c r="FI33"/>
  <c r="CD18"/>
  <c r="CD13"/>
  <c r="CD11"/>
  <c r="CZ33"/>
  <c r="FW31"/>
  <c r="FW18"/>
  <c r="FW14"/>
  <c r="FW22"/>
  <c r="ED33"/>
  <c r="FT15"/>
  <c r="FT13"/>
  <c r="FT27"/>
  <c r="FT36" s="1"/>
  <c r="CT23"/>
  <c r="EF28"/>
  <c r="EJ33"/>
  <c r="EQ28"/>
  <c r="EQ29"/>
  <c r="ES29" s="1"/>
  <c r="CC22"/>
  <c r="CC20"/>
  <c r="CC17"/>
  <c r="CC27"/>
  <c r="CC23"/>
  <c r="CC28"/>
  <c r="CC24"/>
  <c r="CC21"/>
  <c r="CT29"/>
  <c r="CZ30"/>
  <c r="EH34"/>
  <c r="EJ34" s="1"/>
  <c r="CD26"/>
  <c r="CD25"/>
  <c r="CD19"/>
  <c r="CD14"/>
  <c r="EP32"/>
  <c r="EP26"/>
  <c r="EP25"/>
  <c r="EP24"/>
  <c r="EP22"/>
  <c r="EP18"/>
  <c r="EP17"/>
  <c r="EP16"/>
  <c r="EP14"/>
  <c r="EV30"/>
  <c r="EY30"/>
  <c r="FF30"/>
  <c r="FG34"/>
  <c r="FT31"/>
  <c r="FT28"/>
  <c r="FT26"/>
  <c r="FT24"/>
  <c r="FT22"/>
  <c r="FT20"/>
  <c r="FT18"/>
  <c r="FW28"/>
  <c r="FW26"/>
  <c r="FW24"/>
  <c r="FW20"/>
  <c r="FW11"/>
  <c r="FT17"/>
  <c r="FT11"/>
  <c r="GF34"/>
  <c r="GB30"/>
  <c r="GJ30" s="1"/>
  <c r="GE34"/>
  <c r="FI30"/>
  <c r="FL30"/>
  <c r="FK34"/>
  <c r="ED30"/>
  <c r="FT29"/>
  <c r="CW30"/>
  <c r="CK32"/>
  <c r="CJ33"/>
  <c r="CK33" s="1"/>
  <c r="ER32"/>
  <c r="EF31"/>
  <c r="GL34"/>
  <c r="GN34"/>
  <c r="GP34"/>
  <c r="GR34"/>
  <c r="GK34"/>
  <c r="GM34"/>
  <c r="GQ34"/>
  <c r="GU31"/>
  <c r="GB33"/>
  <c r="GJ33" s="1"/>
  <c r="GU32"/>
  <c r="GG34"/>
  <c r="GU29"/>
  <c r="GU27"/>
  <c r="GU25"/>
  <c r="GU23"/>
  <c r="GU21"/>
  <c r="GU19"/>
  <c r="GU17"/>
  <c r="GU15"/>
  <c r="GU13"/>
  <c r="GU11"/>
  <c r="GU28"/>
  <c r="GU26"/>
  <c r="GU24"/>
  <c r="GU22"/>
  <c r="GU20"/>
  <c r="GU18"/>
  <c r="GU16"/>
  <c r="GU14"/>
  <c r="GU12"/>
  <c r="FO30"/>
  <c r="FN34"/>
  <c r="FM34"/>
  <c r="FJ34"/>
  <c r="FH34"/>
  <c r="FP33"/>
  <c r="FW29"/>
  <c r="FW27"/>
  <c r="FW36" s="1"/>
  <c r="FW25"/>
  <c r="FW23"/>
  <c r="FW21"/>
  <c r="FW19"/>
  <c r="FW17"/>
  <c r="FW15"/>
  <c r="FE34"/>
  <c r="EX34"/>
  <c r="EY33"/>
  <c r="EW34"/>
  <c r="EU34"/>
  <c r="ET34"/>
  <c r="EL34"/>
  <c r="FV33"/>
  <c r="FW32"/>
  <c r="EM30"/>
  <c r="EP29"/>
  <c r="EP28"/>
  <c r="EP21"/>
  <c r="EP20"/>
  <c r="EP13"/>
  <c r="EP12"/>
  <c r="EK34"/>
  <c r="EC34"/>
  <c r="EB34"/>
  <c r="DZ34"/>
  <c r="EA30"/>
  <c r="DY34"/>
  <c r="DP34"/>
  <c r="DO34"/>
  <c r="FS33"/>
  <c r="EN33"/>
  <c r="EP33" s="1"/>
  <c r="EP31"/>
  <c r="EN30"/>
  <c r="EP27"/>
  <c r="EP36" s="1"/>
  <c r="EP23"/>
  <c r="EP19"/>
  <c r="EP15"/>
  <c r="EP11"/>
  <c r="DL34"/>
  <c r="CT13"/>
  <c r="CT17"/>
  <c r="CY34"/>
  <c r="CX34"/>
  <c r="CT10"/>
  <c r="CT12"/>
  <c r="CT14"/>
  <c r="CT16"/>
  <c r="CT18"/>
  <c r="CT20"/>
  <c r="CT22"/>
  <c r="CT24"/>
  <c r="CT28"/>
  <c r="CV34"/>
  <c r="CT32"/>
  <c r="CR30"/>
  <c r="CU34"/>
  <c r="CO34"/>
  <c r="EF29"/>
  <c r="EF27"/>
  <c r="EF36" s="1"/>
  <c r="EF25"/>
  <c r="EF23"/>
  <c r="EF21"/>
  <c r="EF19"/>
  <c r="EF13"/>
  <c r="EF11"/>
  <c r="ER28"/>
  <c r="ER26"/>
  <c r="ES26" s="1"/>
  <c r="ER24"/>
  <c r="ES24" s="1"/>
  <c r="ER22"/>
  <c r="ES22" s="1"/>
  <c r="ER20"/>
  <c r="ES20" s="1"/>
  <c r="ER18"/>
  <c r="ES18" s="1"/>
  <c r="CK11"/>
  <c r="CK19"/>
  <c r="CK23"/>
  <c r="CK27"/>
  <c r="CK36" s="1"/>
  <c r="CN33"/>
  <c r="EE33"/>
  <c r="CK31"/>
  <c r="EE32"/>
  <c r="EG32" s="1"/>
  <c r="EE31"/>
  <c r="EQ32"/>
  <c r="EQ31"/>
  <c r="ES31" s="1"/>
  <c r="CK28"/>
  <c r="CK26"/>
  <c r="CK24"/>
  <c r="CK22"/>
  <c r="CK20"/>
  <c r="CK18"/>
  <c r="CL34"/>
  <c r="EE29"/>
  <c r="EE28"/>
  <c r="EG28" s="1"/>
  <c r="EE27"/>
  <c r="EE36" s="1"/>
  <c r="EE26"/>
  <c r="EG26" s="1"/>
  <c r="EE25"/>
  <c r="EE24"/>
  <c r="EG24" s="1"/>
  <c r="EE23"/>
  <c r="EE22"/>
  <c r="EG22" s="1"/>
  <c r="EE21"/>
  <c r="EE20"/>
  <c r="EG20" s="1"/>
  <c r="EE19"/>
  <c r="EE18"/>
  <c r="EG18" s="1"/>
  <c r="EE17"/>
  <c r="EE16"/>
  <c r="EE15"/>
  <c r="EE14"/>
  <c r="EE13"/>
  <c r="EE12"/>
  <c r="EE11"/>
  <c r="EQ27"/>
  <c r="ES25"/>
  <c r="EQ23"/>
  <c r="ES23" s="1"/>
  <c r="ES21"/>
  <c r="EQ19"/>
  <c r="ES19" s="1"/>
  <c r="EQ15"/>
  <c r="ES13"/>
  <c r="EQ11"/>
  <c r="ES11" s="1"/>
  <c r="CK29"/>
  <c r="CK25"/>
  <c r="CK21"/>
  <c r="CK13"/>
  <c r="CI30"/>
  <c r="C13" i="70"/>
  <c r="E13" s="1"/>
  <c r="H13" s="1"/>
  <c r="FT32" i="1"/>
  <c r="FL33"/>
  <c r="FO33"/>
  <c r="EQ33"/>
  <c r="ES28" l="1"/>
  <c r="ES27"/>
  <c r="ES36" s="1"/>
  <c r="EQ36"/>
  <c r="EG31"/>
  <c r="ER33"/>
  <c r="ES33" s="1"/>
  <c r="EF33"/>
  <c r="EG33" s="1"/>
  <c r="FP34"/>
  <c r="C2" i="70"/>
  <c r="E2" s="1"/>
  <c r="E4" s="1"/>
  <c r="H4" s="1"/>
  <c r="FU34" i="1"/>
  <c r="GB34"/>
  <c r="GJ34" s="1"/>
  <c r="C14" i="70"/>
  <c r="E14" s="1"/>
  <c r="H14" s="1"/>
  <c r="ES32" i="1"/>
  <c r="EG27"/>
  <c r="EG36" s="1"/>
  <c r="C17" i="70"/>
  <c r="E17" s="1"/>
  <c r="G17" s="1"/>
  <c r="C18"/>
  <c r="E18" s="1"/>
  <c r="G18" s="1"/>
  <c r="C7"/>
  <c r="E7" s="1"/>
  <c r="E9" s="1"/>
  <c r="G9" s="1"/>
  <c r="FR34" i="1"/>
  <c r="GU33"/>
  <c r="FV34"/>
  <c r="EG19"/>
  <c r="EG23"/>
  <c r="EG11"/>
  <c r="ES10"/>
  <c r="EG29"/>
  <c r="EG13"/>
  <c r="EG21"/>
  <c r="EG25"/>
  <c r="EQ30"/>
  <c r="EE30"/>
  <c r="CI34"/>
  <c r="BX10"/>
  <c r="CD10" s="1"/>
  <c r="CC10"/>
  <c r="BT30"/>
  <c r="BR30"/>
  <c r="BQ30"/>
  <c r="BS29"/>
  <c r="BS28"/>
  <c r="BS27"/>
  <c r="BS26"/>
  <c r="BS25"/>
  <c r="BS24"/>
  <c r="BS23"/>
  <c r="BS22"/>
  <c r="BS21"/>
  <c r="BS20"/>
  <c r="BS19"/>
  <c r="BS18"/>
  <c r="BS16"/>
  <c r="BS15"/>
  <c r="DS15" s="1"/>
  <c r="BS14"/>
  <c r="DE14" s="1"/>
  <c r="BS13"/>
  <c r="BS12"/>
  <c r="BS11"/>
  <c r="BS10"/>
  <c r="BP11"/>
  <c r="DD11" s="1"/>
  <c r="BP12"/>
  <c r="BP13"/>
  <c r="BP14"/>
  <c r="BP15"/>
  <c r="DR15" s="1"/>
  <c r="BP16"/>
  <c r="BP17"/>
  <c r="BP18"/>
  <c r="BP19"/>
  <c r="BP20"/>
  <c r="BP21"/>
  <c r="BP22"/>
  <c r="BP23"/>
  <c r="BP24"/>
  <c r="BP25"/>
  <c r="BP26"/>
  <c r="BP27"/>
  <c r="BP28"/>
  <c r="BP29"/>
  <c r="BP10"/>
  <c r="BJ33"/>
  <c r="BI33"/>
  <c r="BG33"/>
  <c r="BF33"/>
  <c r="BD33"/>
  <c r="BC33"/>
  <c r="BA33"/>
  <c r="AZ33"/>
  <c r="AX33"/>
  <c r="AW33"/>
  <c r="AS33"/>
  <c r="AR33"/>
  <c r="AP33"/>
  <c r="AO33"/>
  <c r="BJ30"/>
  <c r="BI30"/>
  <c r="BG30"/>
  <c r="BF30"/>
  <c r="BC30"/>
  <c r="BA30"/>
  <c r="AZ30"/>
  <c r="AW30"/>
  <c r="AY30" s="1"/>
  <c r="AS30"/>
  <c r="AR30"/>
  <c r="AO30"/>
  <c r="BK32"/>
  <c r="BK31"/>
  <c r="BK29"/>
  <c r="BK28"/>
  <c r="BK27"/>
  <c r="BK36" s="1"/>
  <c r="BK26"/>
  <c r="BK25"/>
  <c r="BK24"/>
  <c r="BK23"/>
  <c r="BK22"/>
  <c r="BK21"/>
  <c r="BK20"/>
  <c r="BK19"/>
  <c r="BK18"/>
  <c r="BK17"/>
  <c r="BK16"/>
  <c r="BK15"/>
  <c r="BK14"/>
  <c r="BK13"/>
  <c r="BK12"/>
  <c r="BK11"/>
  <c r="BK10"/>
  <c r="BH32"/>
  <c r="BH31"/>
  <c r="BH29"/>
  <c r="BH28"/>
  <c r="BH27"/>
  <c r="BH36" s="1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E32"/>
  <c r="BE31"/>
  <c r="BE29"/>
  <c r="BE28"/>
  <c r="BE27"/>
  <c r="BE36" s="1"/>
  <c r="BE26"/>
  <c r="BE25"/>
  <c r="BE24"/>
  <c r="BE23"/>
  <c r="BE22"/>
  <c r="BE21"/>
  <c r="BE20"/>
  <c r="BE19"/>
  <c r="BE18"/>
  <c r="BE17"/>
  <c r="BE16"/>
  <c r="BE15"/>
  <c r="BE14"/>
  <c r="BE13"/>
  <c r="BE12"/>
  <c r="BE11"/>
  <c r="BE10"/>
  <c r="BB32"/>
  <c r="BB31"/>
  <c r="BB29"/>
  <c r="BB28"/>
  <c r="BB27"/>
  <c r="BB36" s="1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AY32"/>
  <c r="AY31"/>
  <c r="AY29"/>
  <c r="AY28"/>
  <c r="AY27"/>
  <c r="AY36" s="1"/>
  <c r="AY26"/>
  <c r="AY25"/>
  <c r="AY24"/>
  <c r="AY23"/>
  <c r="AY22"/>
  <c r="AY21"/>
  <c r="AY20"/>
  <c r="AY19"/>
  <c r="AY18"/>
  <c r="AY17"/>
  <c r="AY16"/>
  <c r="AY15"/>
  <c r="AY14"/>
  <c r="AY13"/>
  <c r="AY12"/>
  <c r="AY11"/>
  <c r="AY10"/>
  <c r="AT32"/>
  <c r="AT31"/>
  <c r="AT29"/>
  <c r="AT28"/>
  <c r="AT27"/>
  <c r="AT36" s="1"/>
  <c r="AT26"/>
  <c r="AT25"/>
  <c r="AT24"/>
  <c r="AT23"/>
  <c r="AT22"/>
  <c r="AT21"/>
  <c r="AT20"/>
  <c r="AT19"/>
  <c r="AT18"/>
  <c r="AT17"/>
  <c r="AT16"/>
  <c r="AT15"/>
  <c r="AT14"/>
  <c r="AT13"/>
  <c r="AT12"/>
  <c r="AT11"/>
  <c r="AT10"/>
  <c r="AQ32"/>
  <c r="AQ31"/>
  <c r="AQ29"/>
  <c r="AQ28"/>
  <c r="AQ27"/>
  <c r="AQ36" s="1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I33"/>
  <c r="AH33"/>
  <c r="AC33"/>
  <c r="AB33"/>
  <c r="Z33"/>
  <c r="Y33"/>
  <c r="W33"/>
  <c r="V33"/>
  <c r="U33"/>
  <c r="T33"/>
  <c r="P33"/>
  <c r="O33"/>
  <c r="M33"/>
  <c r="L33"/>
  <c r="I33"/>
  <c r="H33"/>
  <c r="F33"/>
  <c r="E33"/>
  <c r="AI30"/>
  <c r="AH30"/>
  <c r="AC30"/>
  <c r="AB30"/>
  <c r="Z30"/>
  <c r="Y30"/>
  <c r="W30"/>
  <c r="V30"/>
  <c r="U30"/>
  <c r="T30"/>
  <c r="P30"/>
  <c r="O30"/>
  <c r="M30"/>
  <c r="I30"/>
  <c r="H30"/>
  <c r="F30"/>
  <c r="E30"/>
  <c r="AJ32"/>
  <c r="AJ31"/>
  <c r="AJ29"/>
  <c r="AJ28"/>
  <c r="AJ27"/>
  <c r="AJ36" s="1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D32"/>
  <c r="AD31"/>
  <c r="AD29"/>
  <c r="AD28"/>
  <c r="AD27"/>
  <c r="AD36" s="1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A32"/>
  <c r="AA31"/>
  <c r="AA29"/>
  <c r="AA28"/>
  <c r="AA27"/>
  <c r="AA36" s="1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X32"/>
  <c r="X31"/>
  <c r="X29"/>
  <c r="X28"/>
  <c r="X27"/>
  <c r="X36" s="1"/>
  <c r="X26"/>
  <c r="X25"/>
  <c r="X24"/>
  <c r="X23"/>
  <c r="X22"/>
  <c r="X21"/>
  <c r="X20"/>
  <c r="X19"/>
  <c r="X18"/>
  <c r="X17"/>
  <c r="X16"/>
  <c r="X15"/>
  <c r="X14"/>
  <c r="X13"/>
  <c r="X12"/>
  <c r="X11"/>
  <c r="N31"/>
  <c r="N32"/>
  <c r="N11"/>
  <c r="N12"/>
  <c r="N13"/>
  <c r="N14"/>
  <c r="N15"/>
  <c r="N16"/>
  <c r="N17"/>
  <c r="N18"/>
  <c r="N19"/>
  <c r="N20"/>
  <c r="N21"/>
  <c r="N22"/>
  <c r="N23"/>
  <c r="N24"/>
  <c r="N25"/>
  <c r="N26"/>
  <c r="N27"/>
  <c r="N36" s="1"/>
  <c r="N28"/>
  <c r="N29"/>
  <c r="G32"/>
  <c r="G31"/>
  <c r="D32"/>
  <c r="D31"/>
  <c r="G29"/>
  <c r="G28"/>
  <c r="G27"/>
  <c r="G36" s="1"/>
  <c r="G26"/>
  <c r="G25"/>
  <c r="G24"/>
  <c r="G21"/>
  <c r="G20"/>
  <c r="G19"/>
  <c r="G18"/>
  <c r="G17"/>
  <c r="G16"/>
  <c r="G15"/>
  <c r="G14"/>
  <c r="G13"/>
  <c r="G12"/>
  <c r="G11"/>
  <c r="G10"/>
  <c r="D11"/>
  <c r="D12"/>
  <c r="D13"/>
  <c r="D14"/>
  <c r="D15"/>
  <c r="D16"/>
  <c r="D17"/>
  <c r="D18"/>
  <c r="D19"/>
  <c r="D20"/>
  <c r="D21"/>
  <c r="D23"/>
  <c r="D24"/>
  <c r="D25"/>
  <c r="D26"/>
  <c r="D27"/>
  <c r="D36" s="1"/>
  <c r="D28"/>
  <c r="D29"/>
  <c r="C27" i="70"/>
  <c r="BR12" i="53"/>
  <c r="BQ12"/>
  <c r="BP12"/>
  <c r="BO12"/>
  <c r="BN12"/>
  <c r="BM12"/>
  <c r="BJ12"/>
  <c r="BI12"/>
  <c r="BH12"/>
  <c r="BG12"/>
  <c r="BF12"/>
  <c r="BD12"/>
  <c r="BC12"/>
  <c r="BE12"/>
  <c r="AW12"/>
  <c r="AV12"/>
  <c r="AQ12"/>
  <c r="AP12"/>
  <c r="AN12"/>
  <c r="AM12"/>
  <c r="AK12"/>
  <c r="AJ12"/>
  <c r="C38" i="70" s="1"/>
  <c r="E38" s="1"/>
  <c r="G38" s="1"/>
  <c r="AH12" i="53"/>
  <c r="AG12"/>
  <c r="P12"/>
  <c r="O12"/>
  <c r="AB12"/>
  <c r="AA12"/>
  <c r="Y12"/>
  <c r="X12"/>
  <c r="V12"/>
  <c r="U12"/>
  <c r="E12"/>
  <c r="F12"/>
  <c r="G12"/>
  <c r="H12"/>
  <c r="N12"/>
  <c r="R12"/>
  <c r="S12"/>
  <c r="D12"/>
  <c r="AL11"/>
  <c r="AO11"/>
  <c r="AX11"/>
  <c r="AR11"/>
  <c r="AI11"/>
  <c r="Q11"/>
  <c r="AC11"/>
  <c r="Z11"/>
  <c r="W11"/>
  <c r="N33" i="1" l="1"/>
  <c r="AQ33"/>
  <c r="DR10"/>
  <c r="DA10"/>
  <c r="AR12" i="53"/>
  <c r="DB22" i="1"/>
  <c r="DE22"/>
  <c r="BE33"/>
  <c r="AV10"/>
  <c r="S10"/>
  <c r="GC10"/>
  <c r="X33"/>
  <c r="AX12" i="53"/>
  <c r="BL12"/>
  <c r="C36" i="70"/>
  <c r="E36" s="1"/>
  <c r="H36" s="1"/>
  <c r="E27"/>
  <c r="C29"/>
  <c r="E29" s="1"/>
  <c r="H29" s="1"/>
  <c r="BB30" i="1"/>
  <c r="AL12" i="53"/>
  <c r="GS10" i="1"/>
  <c r="DB10"/>
  <c r="DE10"/>
  <c r="DD10"/>
  <c r="BV10"/>
  <c r="AT30"/>
  <c r="AD30"/>
  <c r="AA30"/>
  <c r="CA30"/>
  <c r="X30"/>
  <c r="AA33"/>
  <c r="AD33"/>
  <c r="AT33"/>
  <c r="AY33"/>
  <c r="AZ34"/>
  <c r="BW30"/>
  <c r="AU29"/>
  <c r="R29"/>
  <c r="AU27"/>
  <c r="AU36" s="1"/>
  <c r="R27"/>
  <c r="R36" s="1"/>
  <c r="AU25"/>
  <c r="R25"/>
  <c r="AU23"/>
  <c r="R23"/>
  <c r="AU21"/>
  <c r="R21"/>
  <c r="AU19"/>
  <c r="R19"/>
  <c r="AU17"/>
  <c r="R17"/>
  <c r="AU15"/>
  <c r="R15"/>
  <c r="AU13"/>
  <c r="R13"/>
  <c r="AU11"/>
  <c r="R11"/>
  <c r="AU32"/>
  <c r="R32"/>
  <c r="AV32"/>
  <c r="S32"/>
  <c r="GC32"/>
  <c r="AU28"/>
  <c r="R28"/>
  <c r="AU26"/>
  <c r="R26"/>
  <c r="AU24"/>
  <c r="R24"/>
  <c r="AU22"/>
  <c r="R22"/>
  <c r="AU20"/>
  <c r="R20"/>
  <c r="AU18"/>
  <c r="R18"/>
  <c r="AU16"/>
  <c r="R16"/>
  <c r="AU14"/>
  <c r="R14"/>
  <c r="AU12"/>
  <c r="R12"/>
  <c r="BY10"/>
  <c r="AU31"/>
  <c r="R31"/>
  <c r="AV31"/>
  <c r="S31"/>
  <c r="GC31"/>
  <c r="BX30"/>
  <c r="D33"/>
  <c r="AU33" s="1"/>
  <c r="E34"/>
  <c r="R33"/>
  <c r="T34"/>
  <c r="N30"/>
  <c r="D30"/>
  <c r="F34"/>
  <c r="AJ33"/>
  <c r="AQ30"/>
  <c r="BB33"/>
  <c r="BH30"/>
  <c r="BH33"/>
  <c r="BK33"/>
  <c r="AC12" i="53"/>
  <c r="AO12"/>
  <c r="AI12"/>
  <c r="Q12"/>
  <c r="Z12"/>
  <c r="T12"/>
  <c r="W12"/>
  <c r="T11"/>
  <c r="BA34" i="1"/>
  <c r="AX34"/>
  <c r="AS34"/>
  <c r="BZ30"/>
  <c r="GS12"/>
  <c r="DS12"/>
  <c r="DB12"/>
  <c r="GS14"/>
  <c r="DS14"/>
  <c r="DB14"/>
  <c r="GS16"/>
  <c r="DS16"/>
  <c r="DB16"/>
  <c r="GS18"/>
  <c r="DS18"/>
  <c r="DB18"/>
  <c r="GS20"/>
  <c r="DS20"/>
  <c r="DB20"/>
  <c r="GS22"/>
  <c r="DS22"/>
  <c r="GS24"/>
  <c r="DS24"/>
  <c r="DB24"/>
  <c r="GS26"/>
  <c r="DS26"/>
  <c r="GS28"/>
  <c r="DS28"/>
  <c r="DB28"/>
  <c r="BS30"/>
  <c r="GS11"/>
  <c r="DB11"/>
  <c r="DS11"/>
  <c r="GS13"/>
  <c r="DB13"/>
  <c r="DS13"/>
  <c r="GS15"/>
  <c r="DB15"/>
  <c r="GS17"/>
  <c r="DB17"/>
  <c r="DS17"/>
  <c r="GS19"/>
  <c r="DB19"/>
  <c r="DS19"/>
  <c r="GS21"/>
  <c r="DB21"/>
  <c r="DS21"/>
  <c r="GS23"/>
  <c r="DB23"/>
  <c r="DS23"/>
  <c r="GS25"/>
  <c r="DB25"/>
  <c r="DS25"/>
  <c r="GS27"/>
  <c r="DB27"/>
  <c r="DB36" s="1"/>
  <c r="DS27"/>
  <c r="DS36" s="1"/>
  <c r="GS29"/>
  <c r="DB29"/>
  <c r="DS29"/>
  <c r="BV28"/>
  <c r="DR28"/>
  <c r="DA28"/>
  <c r="BV26"/>
  <c r="DR26"/>
  <c r="DA26"/>
  <c r="BV24"/>
  <c r="DR24"/>
  <c r="DA24"/>
  <c r="BV22"/>
  <c r="DR22"/>
  <c r="DA22"/>
  <c r="BV20"/>
  <c r="DR20"/>
  <c r="DA20"/>
  <c r="BV18"/>
  <c r="DR18"/>
  <c r="DA18"/>
  <c r="BV16"/>
  <c r="DR16"/>
  <c r="DA16"/>
  <c r="BV14"/>
  <c r="DR14"/>
  <c r="DA14"/>
  <c r="BV12"/>
  <c r="DR12"/>
  <c r="DA12"/>
  <c r="BP30"/>
  <c r="BV29"/>
  <c r="DR29"/>
  <c r="DA29"/>
  <c r="BV27"/>
  <c r="DR27"/>
  <c r="DR36" s="1"/>
  <c r="DA27"/>
  <c r="DA36" s="1"/>
  <c r="BV25"/>
  <c r="DR25"/>
  <c r="DA25"/>
  <c r="BV23"/>
  <c r="DR23"/>
  <c r="DA23"/>
  <c r="BV21"/>
  <c r="DR21"/>
  <c r="DA21"/>
  <c r="BV19"/>
  <c r="DR19"/>
  <c r="DT19" s="1"/>
  <c r="DA19"/>
  <c r="BV17"/>
  <c r="DR17"/>
  <c r="DA17"/>
  <c r="BV15"/>
  <c r="DA15"/>
  <c r="BV13"/>
  <c r="DR13"/>
  <c r="DA13"/>
  <c r="BV11"/>
  <c r="DR11"/>
  <c r="DA11"/>
  <c r="BK30"/>
  <c r="BJ34"/>
  <c r="BI34"/>
  <c r="BG34"/>
  <c r="BF34"/>
  <c r="BC34"/>
  <c r="AW34"/>
  <c r="AR34"/>
  <c r="AP34"/>
  <c r="AO34"/>
  <c r="AI34"/>
  <c r="AJ30"/>
  <c r="AH34"/>
  <c r="AC34"/>
  <c r="AB34"/>
  <c r="Z34"/>
  <c r="Y34"/>
  <c r="W34"/>
  <c r="V34"/>
  <c r="U34"/>
  <c r="P34"/>
  <c r="O34"/>
  <c r="M34"/>
  <c r="L34"/>
  <c r="AV11"/>
  <c r="GC11"/>
  <c r="S11"/>
  <c r="BY11"/>
  <c r="AV13"/>
  <c r="GC13"/>
  <c r="S13"/>
  <c r="BY13"/>
  <c r="AV15"/>
  <c r="GC15"/>
  <c r="S15"/>
  <c r="BY15"/>
  <c r="AV17"/>
  <c r="GC17"/>
  <c r="S17"/>
  <c r="BY17"/>
  <c r="AV19"/>
  <c r="GC19"/>
  <c r="S19"/>
  <c r="BY19"/>
  <c r="AV21"/>
  <c r="GC21"/>
  <c r="S21"/>
  <c r="BY21"/>
  <c r="AV23"/>
  <c r="GC23"/>
  <c r="S23"/>
  <c r="BY23"/>
  <c r="AV25"/>
  <c r="GC25"/>
  <c r="S25"/>
  <c r="BY25"/>
  <c r="AV27"/>
  <c r="AV36" s="1"/>
  <c r="GC27"/>
  <c r="S27"/>
  <c r="S36" s="1"/>
  <c r="BY27"/>
  <c r="AV29"/>
  <c r="GC29"/>
  <c r="S29"/>
  <c r="BY29"/>
  <c r="H34"/>
  <c r="AV12"/>
  <c r="GC12"/>
  <c r="S12"/>
  <c r="BY12"/>
  <c r="AV14"/>
  <c r="GC14"/>
  <c r="S14"/>
  <c r="BY14"/>
  <c r="AV16"/>
  <c r="GC16"/>
  <c r="S16"/>
  <c r="BY16"/>
  <c r="AV18"/>
  <c r="GC18"/>
  <c r="S18"/>
  <c r="BY18"/>
  <c r="AV20"/>
  <c r="GC20"/>
  <c r="S20"/>
  <c r="BY20"/>
  <c r="AV22"/>
  <c r="GC22"/>
  <c r="S22"/>
  <c r="BY22"/>
  <c r="AV24"/>
  <c r="GC24"/>
  <c r="S24"/>
  <c r="BY24"/>
  <c r="AV26"/>
  <c r="GC26"/>
  <c r="S26"/>
  <c r="BY26"/>
  <c r="AV28"/>
  <c r="GC28"/>
  <c r="S28"/>
  <c r="BY28"/>
  <c r="I34"/>
  <c r="CC30" l="1"/>
  <c r="CB26"/>
  <c r="CB22"/>
  <c r="CB18"/>
  <c r="CB14"/>
  <c r="CD30"/>
  <c r="CB27"/>
  <c r="DT14"/>
  <c r="BV30"/>
  <c r="DT24"/>
  <c r="CB10"/>
  <c r="DT18"/>
  <c r="DT22"/>
  <c r="DT16"/>
  <c r="DT26"/>
  <c r="C31" i="70"/>
  <c r="DT15" i="1"/>
  <c r="CB23"/>
  <c r="DR34"/>
  <c r="D34"/>
  <c r="R34" s="1"/>
  <c r="CB28"/>
  <c r="CB24"/>
  <c r="CB20"/>
  <c r="CB16"/>
  <c r="CB12"/>
  <c r="CB29"/>
  <c r="CB25"/>
  <c r="CB21"/>
  <c r="CB17"/>
  <c r="CB13"/>
  <c r="DC10"/>
  <c r="CB19"/>
  <c r="CB15"/>
  <c r="CB11"/>
  <c r="DT23"/>
  <c r="DT27"/>
  <c r="DT36" s="1"/>
  <c r="AU30"/>
  <c r="R30"/>
  <c r="DT28"/>
  <c r="DT20"/>
  <c r="DT12"/>
  <c r="DT17"/>
  <c r="DT13"/>
  <c r="DT11"/>
  <c r="GS34"/>
  <c r="GS30"/>
  <c r="DT21"/>
  <c r="DT25"/>
  <c r="DT29"/>
  <c r="DR30"/>
  <c r="DA30"/>
  <c r="AU34" l="1"/>
  <c r="C33" i="70"/>
  <c r="E33" s="1"/>
  <c r="G33" s="1"/>
  <c r="E31"/>
  <c r="P9" i="15" l="1"/>
  <c r="AA8"/>
  <c r="X8"/>
  <c r="U8"/>
  <c r="R8"/>
  <c r="O8"/>
  <c r="ED34" i="1" l="1"/>
  <c r="DQ34" l="1"/>
  <c r="AF9" i="15" l="1"/>
  <c r="AE9"/>
  <c r="AD9"/>
  <c r="AC9"/>
  <c r="AB9"/>
  <c r="Z9"/>
  <c r="Y9"/>
  <c r="W9"/>
  <c r="V9"/>
  <c r="T9"/>
  <c r="S9"/>
  <c r="Q9"/>
  <c r="N9"/>
  <c r="M9"/>
  <c r="C43" i="70" s="1"/>
  <c r="E43" s="1"/>
  <c r="G43" s="1"/>
  <c r="G44" s="1"/>
  <c r="G50" s="1"/>
  <c r="E9" i="15"/>
  <c r="F9"/>
  <c r="G9"/>
  <c r="H9"/>
  <c r="I9"/>
  <c r="J9"/>
  <c r="K9"/>
  <c r="L9"/>
  <c r="D9"/>
  <c r="C41" i="70" l="1"/>
  <c r="E41" s="1"/>
  <c r="H41" s="1"/>
  <c r="H44" s="1"/>
  <c r="H50" s="1"/>
  <c r="O9" i="15"/>
  <c r="AT34" i="1" l="1"/>
  <c r="FD33" l="1"/>
  <c r="FF33" s="1"/>
  <c r="DC11"/>
  <c r="BD30"/>
  <c r="Q32"/>
  <c r="Q31"/>
  <c r="Q29"/>
  <c r="Q28"/>
  <c r="Q27"/>
  <c r="Q36" s="1"/>
  <c r="Q26"/>
  <c r="Q25"/>
  <c r="Q24"/>
  <c r="Q23"/>
  <c r="Q22"/>
  <c r="Q21"/>
  <c r="Q20"/>
  <c r="Q19"/>
  <c r="Q18"/>
  <c r="Q17"/>
  <c r="Q16"/>
  <c r="Q15"/>
  <c r="Q14"/>
  <c r="Q13"/>
  <c r="Q12"/>
  <c r="Q11"/>
  <c r="Q10"/>
  <c r="FD34" l="1"/>
  <c r="FF34" s="1"/>
  <c r="BE30"/>
  <c r="BD34"/>
  <c r="EE34"/>
  <c r="FO34"/>
  <c r="FT33"/>
  <c r="FW33"/>
  <c r="Q30"/>
  <c r="G30"/>
  <c r="Q33"/>
  <c r="AA34"/>
  <c r="X34"/>
  <c r="AD34"/>
  <c r="AJ34"/>
  <c r="EV34"/>
  <c r="EY34"/>
  <c r="DF10" l="1"/>
  <c r="AV30"/>
  <c r="GC30"/>
  <c r="S30"/>
  <c r="BY30"/>
  <c r="CB30" s="1"/>
  <c r="FL34"/>
  <c r="EQ34"/>
  <c r="EN34"/>
  <c r="EA34"/>
  <c r="CZ34"/>
  <c r="CW34"/>
  <c r="BK34"/>
  <c r="BH34"/>
  <c r="N34"/>
  <c r="Q34"/>
  <c r="AY34" l="1"/>
  <c r="AQ34"/>
  <c r="CR33" l="1"/>
  <c r="DC12"/>
  <c r="DC13"/>
  <c r="DC14"/>
  <c r="DC15"/>
  <c r="DC16"/>
  <c r="DC17"/>
  <c r="DC18"/>
  <c r="DC19"/>
  <c r="DC20"/>
  <c r="DC21"/>
  <c r="DC22"/>
  <c r="DC23"/>
  <c r="DC24"/>
  <c r="DC25"/>
  <c r="DC27"/>
  <c r="DC36" s="1"/>
  <c r="DC28"/>
  <c r="DC29"/>
  <c r="DD29" l="1"/>
  <c r="DE29"/>
  <c r="G33"/>
  <c r="DD25"/>
  <c r="DD21"/>
  <c r="X9" i="15"/>
  <c r="AA9"/>
  <c r="R9"/>
  <c r="U9"/>
  <c r="DE28" i="1"/>
  <c r="DE27"/>
  <c r="DE36" s="1"/>
  <c r="DE26"/>
  <c r="DE25"/>
  <c r="DE24"/>
  <c r="DE23"/>
  <c r="DE21"/>
  <c r="DE20"/>
  <c r="DE19"/>
  <c r="DE18"/>
  <c r="DE13"/>
  <c r="DE11"/>
  <c r="DD28"/>
  <c r="DD27"/>
  <c r="DD36" s="1"/>
  <c r="DD26"/>
  <c r="DD24"/>
  <c r="DD23"/>
  <c r="DD22"/>
  <c r="DF22" s="1"/>
  <c r="DD20"/>
  <c r="DD19"/>
  <c r="DD18"/>
  <c r="DD17"/>
  <c r="DD16"/>
  <c r="DD15"/>
  <c r="DD14"/>
  <c r="DD13"/>
  <c r="DD12"/>
  <c r="CS33"/>
  <c r="BE34"/>
  <c r="DD30"/>
  <c r="DF27" l="1"/>
  <c r="DF36" s="1"/>
  <c r="CT33"/>
  <c r="DF19"/>
  <c r="DF24"/>
  <c r="DF23"/>
  <c r="GC33"/>
  <c r="S33"/>
  <c r="AV33"/>
  <c r="DF21"/>
  <c r="DF13"/>
  <c r="DF11"/>
  <c r="DF18"/>
  <c r="DF20"/>
  <c r="DF26"/>
  <c r="DF28"/>
  <c r="DF25"/>
  <c r="DF29"/>
  <c r="FI34"/>
  <c r="BB34"/>
  <c r="CR34"/>
  <c r="DA34" s="1"/>
  <c r="G34"/>
  <c r="S34" s="1"/>
  <c r="GC34" l="1"/>
  <c r="AV34"/>
  <c r="DD34"/>
  <c r="FW30" l="1"/>
  <c r="EM34" l="1"/>
  <c r="FW34"/>
  <c r="DN10"/>
  <c r="FT10"/>
  <c r="EP10"/>
  <c r="DM30"/>
  <c r="DN30" s="1"/>
  <c r="EG10"/>
  <c r="DS10"/>
  <c r="DT10" s="1"/>
  <c r="DS30" l="1"/>
  <c r="DT30" s="1"/>
  <c r="EO30"/>
  <c r="EP30" s="1"/>
  <c r="DM34"/>
  <c r="GU30"/>
  <c r="FS30"/>
  <c r="FT30" s="1"/>
  <c r="DN34" l="1"/>
  <c r="FS34"/>
  <c r="FT34" s="1"/>
  <c r="DS34"/>
  <c r="DT34" s="1"/>
  <c r="GU34"/>
  <c r="EO34"/>
  <c r="EP34" s="1"/>
  <c r="ER17"/>
  <c r="ES17" s="1"/>
  <c r="EF17"/>
  <c r="EG17" s="1"/>
  <c r="DE17"/>
  <c r="DF17" s="1"/>
  <c r="CK17"/>
  <c r="CK15"/>
  <c r="CQ13"/>
  <c r="CK12"/>
  <c r="CQ12"/>
  <c r="CP30"/>
  <c r="CQ30" s="1"/>
  <c r="CQ15"/>
  <c r="CQ14"/>
  <c r="CK14"/>
  <c r="CQ16"/>
  <c r="CK16"/>
  <c r="EF14" l="1"/>
  <c r="EG14" s="1"/>
  <c r="CN13"/>
  <c r="CM30"/>
  <c r="CM34" s="1"/>
  <c r="CN34" s="1"/>
  <c r="CP34"/>
  <c r="CQ34" s="1"/>
  <c r="CJ30"/>
  <c r="EF16"/>
  <c r="EG16" s="1"/>
  <c r="EF12"/>
  <c r="EG12" s="1"/>
  <c r="ER16"/>
  <c r="ES16" s="1"/>
  <c r="ER14"/>
  <c r="ES14" s="1"/>
  <c r="DE12"/>
  <c r="DF12" s="1"/>
  <c r="DF14"/>
  <c r="DE16"/>
  <c r="DF16" s="1"/>
  <c r="ER12"/>
  <c r="ES12" s="1"/>
  <c r="EF15"/>
  <c r="EG15" s="1"/>
  <c r="ER15"/>
  <c r="ES15" s="1"/>
  <c r="DE15"/>
  <c r="DF15" s="1"/>
  <c r="CN30" l="1"/>
  <c r="EF30"/>
  <c r="EG30" s="1"/>
  <c r="CK30"/>
  <c r="DE30"/>
  <c r="DF30" s="1"/>
  <c r="CJ34"/>
  <c r="ER30"/>
  <c r="ES30" s="1"/>
  <c r="CK34" l="1"/>
  <c r="DE34"/>
  <c r="DF34" s="1"/>
  <c r="ER34"/>
  <c r="ES34" s="1"/>
  <c r="EF34"/>
  <c r="EG34" s="1"/>
  <c r="DB26"/>
  <c r="DC26" s="1"/>
  <c r="CT26"/>
  <c r="CS30"/>
  <c r="CT30" s="1"/>
  <c r="CS34" l="1"/>
  <c r="DB30"/>
  <c r="DC30" s="1"/>
  <c r="DB34" l="1"/>
  <c r="DC34" s="1"/>
  <c r="CT34"/>
  <c r="AP24" i="84"/>
  <c r="AS24" s="1"/>
  <c r="AQ30"/>
  <c r="AQ38" s="1"/>
  <c r="AP23"/>
  <c r="AP30" s="1"/>
  <c r="AS30" s="1"/>
  <c r="AS23" l="1"/>
  <c r="AP38"/>
  <c r="AS38" s="1"/>
</calcChain>
</file>

<file path=xl/comments1.xml><?xml version="1.0" encoding="utf-8"?>
<comments xmlns="http://schemas.openxmlformats.org/spreadsheetml/2006/main">
  <authors>
    <author>Уральцева Наталья Аркадьевна</author>
  </authors>
  <commentList>
    <comment ref="F27" authorId="0">
      <text>
        <r>
          <rPr>
            <sz val="8"/>
            <color indexed="81"/>
            <rFont val="Tahoma"/>
            <family val="2"/>
            <charset val="204"/>
          </rPr>
          <t xml:space="preserve">
вместе со сторонними</t>
        </r>
      </text>
    </comment>
  </commentList>
</comments>
</file>

<file path=xl/sharedStrings.xml><?xml version="1.0" encoding="utf-8"?>
<sst xmlns="http://schemas.openxmlformats.org/spreadsheetml/2006/main" count="2586" uniqueCount="582">
  <si>
    <t>Итого:</t>
  </si>
  <si>
    <t>Всего:</t>
  </si>
  <si>
    <t>Александровский</t>
  </si>
  <si>
    <t>Бакчарский</t>
  </si>
  <si>
    <t>Верхнекетский</t>
  </si>
  <si>
    <t>Зырянский</t>
  </si>
  <si>
    <t>Каргасокский</t>
  </si>
  <si>
    <t>Кожевниковский</t>
  </si>
  <si>
    <t>Кривошеинский</t>
  </si>
  <si>
    <t>Молчановский</t>
  </si>
  <si>
    <t>Парабельский</t>
  </si>
  <si>
    <t>Первомайский</t>
  </si>
  <si>
    <t>Тегульдетский</t>
  </si>
  <si>
    <t>Томский</t>
  </si>
  <si>
    <t>Чаинский</t>
  </si>
  <si>
    <t>Шегарский</t>
  </si>
  <si>
    <t>г.Стрежевой</t>
  </si>
  <si>
    <t>г.Кедровый</t>
  </si>
  <si>
    <t>N п/п</t>
  </si>
  <si>
    <t>Наименование районов и городов</t>
  </si>
  <si>
    <t>Код стр.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</si>
  <si>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</si>
  <si>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</si>
  <si>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</si>
  <si>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</si>
  <si>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</si>
  <si>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</si>
  <si>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</si>
  <si>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</si>
  <si>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</si>
  <si>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</si>
  <si>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</si>
  <si>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</si>
  <si>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</si>
  <si>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</si>
  <si>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</si>
  <si>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</si>
  <si>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</si>
  <si>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</si>
  <si>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</si>
  <si>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</si>
  <si>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</si>
  <si>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</si>
  <si>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</si>
  <si>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</si>
  <si>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Всего</t>
  </si>
  <si>
    <t>Город</t>
  </si>
  <si>
    <t>Село</t>
  </si>
  <si>
    <t>отк.</t>
  </si>
  <si>
    <t>Место среди районов</t>
  </si>
  <si>
    <t>Среднее количество населения на одну библиотеку в муниципальных образованиях (тыс.чел.)</t>
  </si>
  <si>
    <t>Читаемость</t>
  </si>
  <si>
    <t>в том числе</t>
  </si>
  <si>
    <t>Центр татарск.культуры</t>
  </si>
  <si>
    <t>Российско-немецкий Дом</t>
  </si>
  <si>
    <t>% зданий в неудовлетворит. состоянии</t>
  </si>
  <si>
    <t>Наименование</t>
  </si>
  <si>
    <t>Колпашевский краеведческий музей</t>
  </si>
  <si>
    <t>Асиновский краеведческий музей</t>
  </si>
  <si>
    <t>Каргасокский музей искусств народов Севера</t>
  </si>
  <si>
    <t>Чаинская картинная галерея</t>
  </si>
  <si>
    <t>а)</t>
  </si>
  <si>
    <t>б)</t>
  </si>
  <si>
    <t>в)</t>
  </si>
  <si>
    <t>г)</t>
  </si>
  <si>
    <t>2.</t>
  </si>
  <si>
    <t>1.</t>
  </si>
  <si>
    <t>3.</t>
  </si>
  <si>
    <t>Место среди музе-ев</t>
  </si>
  <si>
    <t>Персонал музеев</t>
  </si>
  <si>
    <t>из них</t>
  </si>
  <si>
    <t>Фортепиано</t>
  </si>
  <si>
    <t>Народные инструменты</t>
  </si>
  <si>
    <t>Прочие</t>
  </si>
  <si>
    <t>Областной театр драмы</t>
  </si>
  <si>
    <t>Областной театр юного зрителя</t>
  </si>
  <si>
    <t>Областная государственная филармония</t>
  </si>
  <si>
    <t>из них на мероприятиях для детей</t>
  </si>
  <si>
    <t>Всего по учебным заведениям</t>
  </si>
  <si>
    <t>Очная форма обучения</t>
  </si>
  <si>
    <t>Заочная форма обучения</t>
  </si>
  <si>
    <t>Подано заявлений</t>
  </si>
  <si>
    <t>Всего принято</t>
  </si>
  <si>
    <t>Итого обучаются на всех курсах</t>
  </si>
  <si>
    <t>Выбыло студентов за отчетный год</t>
  </si>
  <si>
    <t>ф</t>
  </si>
  <si>
    <t>Обращаемость</t>
  </si>
  <si>
    <t>Количество помещений (зданий) - всего, ед.</t>
  </si>
  <si>
    <t>всего</t>
  </si>
  <si>
    <t>№ п/п</t>
  </si>
  <si>
    <t>Всего обучено</t>
  </si>
  <si>
    <t>в том числе:</t>
  </si>
  <si>
    <t>из них преподаватели учреждений:</t>
  </si>
  <si>
    <t>специалисты, всего</t>
  </si>
  <si>
    <t>из них специалисты:</t>
  </si>
  <si>
    <t>среднего профессионального образования</t>
  </si>
  <si>
    <t>музеев</t>
  </si>
  <si>
    <t>библиотек</t>
  </si>
  <si>
    <t>прочие</t>
  </si>
  <si>
    <t>Курсы повышения квалификации</t>
  </si>
  <si>
    <t>Профессиональная переподготовка</t>
  </si>
  <si>
    <t>4.</t>
  </si>
  <si>
    <t>библиотеки</t>
  </si>
  <si>
    <t>ВСЕГО</t>
  </si>
  <si>
    <t>ВСЕГО:</t>
  </si>
  <si>
    <t xml:space="preserve">Наименование </t>
  </si>
  <si>
    <t>из общей суммы поступлений</t>
  </si>
  <si>
    <t>Израсходовано, всего</t>
  </si>
  <si>
    <t>ДНТ"Авангард"</t>
  </si>
  <si>
    <t>% экскурсионного обслуживания посетителей</t>
  </si>
  <si>
    <t>Наименование учреждений</t>
  </si>
  <si>
    <t xml:space="preserve">Клубы </t>
  </si>
  <si>
    <t>Библиотеки</t>
  </si>
  <si>
    <t>ДМШ, ДШИ, ДХШ</t>
  </si>
  <si>
    <t>Театры</t>
  </si>
  <si>
    <t>Филармония</t>
  </si>
  <si>
    <t xml:space="preserve">Персонал библиотек </t>
  </si>
  <si>
    <t>Среднее количество населения на одно клубное учреждение в муниципальных образованиях (тыс.чел.)</t>
  </si>
  <si>
    <t xml:space="preserve">Персонал учреждений </t>
  </si>
  <si>
    <t>Дом искусств</t>
  </si>
  <si>
    <t>Очно-заочная форма обучения</t>
  </si>
  <si>
    <t>Северский природный парк (зоопарк)</t>
  </si>
  <si>
    <t>ЗАТО Северск</t>
  </si>
  <si>
    <t>1</t>
  </si>
  <si>
    <t>Итого ЗАТО Северск:</t>
  </si>
  <si>
    <t>дополнительного образования детей</t>
  </si>
  <si>
    <t>Нарымский музей политической ссылки</t>
  </si>
  <si>
    <t>5.</t>
  </si>
  <si>
    <t>6.</t>
  </si>
  <si>
    <t>МУК "Муниципальный музей" с. Парабель</t>
  </si>
  <si>
    <t>7.</t>
  </si>
  <si>
    <t>8.</t>
  </si>
  <si>
    <t>МУК "Краеведческий музей Шегарского р-на"</t>
  </si>
  <si>
    <t>МУ "Первомайский р-ный краеведческий музей"</t>
  </si>
  <si>
    <t>9.</t>
  </si>
  <si>
    <t xml:space="preserve">г.Томск </t>
  </si>
  <si>
    <t>Другие регионы</t>
  </si>
  <si>
    <t>22</t>
  </si>
  <si>
    <t>Нагрузка на одного библиотечного работника</t>
  </si>
  <si>
    <t>Средний объем финанс. поступлений на 1 клуб</t>
  </si>
  <si>
    <t>из них штатных</t>
  </si>
  <si>
    <t>клубных учреждений</t>
  </si>
  <si>
    <t>г.Томск</t>
  </si>
  <si>
    <t>д)</t>
  </si>
  <si>
    <t>Томский областной художественный музей - всего (с филиалами)</t>
  </si>
  <si>
    <t>Северский природный парк (ЗАТО Северск)</t>
  </si>
  <si>
    <t xml:space="preserve">Сведения о деятельности зоопарка (зоосада)  </t>
  </si>
  <si>
    <t>Число посещений - всего, тыс.чел.</t>
  </si>
  <si>
    <t>Число экскурсий, ед.</t>
  </si>
  <si>
    <t>Число лекций, ед.</t>
  </si>
  <si>
    <t>Число слушателей на лекциях, чел.</t>
  </si>
  <si>
    <t>Численность животных на конец года, экз.</t>
  </si>
  <si>
    <t>Число зоопарков (зоосадов), ед.</t>
  </si>
  <si>
    <t>Число массовых мероприятий музея, ед.</t>
  </si>
  <si>
    <t>Численность работников - всего, чел.</t>
  </si>
  <si>
    <t>Общая площадь территории музея, га</t>
  </si>
  <si>
    <t>Общая площадь помещений (зданий) музея, кв.м.</t>
  </si>
  <si>
    <t>из нее</t>
  </si>
  <si>
    <t>Площадь и характеристика помещений музея</t>
  </si>
  <si>
    <t>Число выставок - всего, ед.</t>
  </si>
  <si>
    <t>Поступило за год, всего</t>
  </si>
  <si>
    <t>Среднее число посетителей на одном платном мероприятии, чел.</t>
  </si>
  <si>
    <t>Число зданий, ед.</t>
  </si>
  <si>
    <t>Среднее число участников в 1 формировании, чел.</t>
  </si>
  <si>
    <t>Численность постоянного населения на 1 января соотв. года</t>
  </si>
  <si>
    <t>В сред-нем на 1 библиотеку, тыс. руб.</t>
  </si>
  <si>
    <t>на 1 жителя, руб.</t>
  </si>
  <si>
    <t>на 1 читателя, руб.</t>
  </si>
  <si>
    <t>Поступило за год - всего, тыс. руб.</t>
  </si>
  <si>
    <t>% охвата населения библиотечным обслуживанием</t>
  </si>
  <si>
    <t>Выпуск специалистов - всего</t>
  </si>
  <si>
    <t>Количество финансовых средств</t>
  </si>
  <si>
    <t>Томский областной художественный музей                                      (1 гол. + 2 филиала)</t>
  </si>
  <si>
    <t>из них от мероприятий для детей</t>
  </si>
  <si>
    <t>из них преподаватели</t>
  </si>
  <si>
    <t>из числа преподавателей специалисты - с высшим образованием</t>
  </si>
  <si>
    <t>Центр по охране памятников</t>
  </si>
  <si>
    <t>Томский музыкальный колледж им. Э.В.Денисова</t>
  </si>
  <si>
    <t>Среднее число формирований на 1 учреждение, ед.</t>
  </si>
  <si>
    <t>выездные мероприятия</t>
  </si>
  <si>
    <t>на своей (своих) площадке(ах)</t>
  </si>
  <si>
    <t>Областной театр куклы и актера "Скоморох"</t>
  </si>
  <si>
    <t>из них имеют образование</t>
  </si>
  <si>
    <t xml:space="preserve">высшее </t>
  </si>
  <si>
    <t>ТОИУМЦКИ</t>
  </si>
  <si>
    <t>Губернаторский колледж социально-культурных технологий и инноваций</t>
  </si>
  <si>
    <t>зоопарк</t>
  </si>
  <si>
    <t>Учреждения среднего профессионального образования</t>
  </si>
  <si>
    <t>ТОДЮБ</t>
  </si>
  <si>
    <t>ТОУНБ им.А.С.Пушкина</t>
  </si>
  <si>
    <t>Томский областной краеведческий музей им.М.Б.Шатилова - всего (с филиалами)</t>
  </si>
  <si>
    <t>МБУ "Зырянский краеведческий музей" с. Зырянское</t>
  </si>
  <si>
    <t>МБУ "Музей г.Северска"</t>
  </si>
  <si>
    <t>ТОКМ им.М.Б.Шатилова</t>
  </si>
  <si>
    <t>ТОХМ</t>
  </si>
  <si>
    <t>Томский областной краеведческий музей им.М.Б.Шатилова                                                                    (1 гол. + 4 филиала)</t>
  </si>
  <si>
    <t>МБУ "Музей истории Томска"</t>
  </si>
  <si>
    <t xml:space="preserve">индивидуальных </t>
  </si>
  <si>
    <t xml:space="preserve">экскурсионных </t>
  </si>
  <si>
    <t>КДУ</t>
  </si>
  <si>
    <t>Итого ОУ:</t>
  </si>
  <si>
    <t>среднее профессиональное</t>
  </si>
  <si>
    <t>высшее</t>
  </si>
  <si>
    <t>штатных</t>
  </si>
  <si>
    <t>работников, относящихся к основному персоналу</t>
  </si>
  <si>
    <t>Число пользователей, чел.</t>
  </si>
  <si>
    <t>Работа с пользователями</t>
  </si>
  <si>
    <t xml:space="preserve">среднее профессиональноое </t>
  </si>
  <si>
    <t>преподаватели образовательных учреждений профессионального образования, всего</t>
  </si>
  <si>
    <t>Асиновский</t>
  </si>
  <si>
    <t>Колпашевский</t>
  </si>
  <si>
    <t>% работников осн. перс. с высшим и ср.проф. образованием</t>
  </si>
  <si>
    <t>Архивы</t>
  </si>
  <si>
    <t>Сведения о результатах приема и выпуска студентов, по состоянию на 1 октября  (чел.)</t>
  </si>
  <si>
    <t xml:space="preserve">Общие сведения по библиотекам </t>
  </si>
  <si>
    <t>Число преподавателей в средних профессиональных учебных заведениях, по состоянию на 1 октября (чел.)</t>
  </si>
  <si>
    <t>МКУ "Бакчарский краеведческий музей северного садоводства"</t>
  </si>
  <si>
    <t>Электронные ресурсы библиотек</t>
  </si>
  <si>
    <t>бюджетные ассигнования учредителя</t>
  </si>
  <si>
    <t>финансирование из бюджетов других уровней</t>
  </si>
  <si>
    <t>от сдачи имущества в аренду</t>
  </si>
  <si>
    <t>от предпринимательской и иной принос. доход деят-сти</t>
  </si>
  <si>
    <t>финансирование из бюдж. других уровней</t>
  </si>
  <si>
    <t>общее число записей</t>
  </si>
  <si>
    <t>имеют доступ в Интернет</t>
  </si>
  <si>
    <t xml:space="preserve">Численность работников - всего, чел. </t>
  </si>
  <si>
    <t>аварийные</t>
  </si>
  <si>
    <t>требуют капитального ремонта</t>
  </si>
  <si>
    <t>Число детских библиотек, сет. ед.</t>
  </si>
  <si>
    <t xml:space="preserve">из них </t>
  </si>
  <si>
    <t>Из общего числа библиотек</t>
  </si>
  <si>
    <t>имеют собственный Интернет-сайт или Интернет-страницу</t>
  </si>
  <si>
    <t>из них доступных в Интернете</t>
  </si>
  <si>
    <t>Библиотечный фонд (состоит документов на конец отчетного года), тыс.экз.</t>
  </si>
  <si>
    <t>из общей численности работников - основной персонал</t>
  </si>
  <si>
    <t>Среднее число  специалистов на 1 клубное учр-ие, чел.</t>
  </si>
  <si>
    <t>Численность работников - всего</t>
  </si>
  <si>
    <t>в том числе педагогические работники</t>
  </si>
  <si>
    <t>Кроме того: преподаватели, раб-щие на условиях штатного совместительства (внешние совместители)</t>
  </si>
  <si>
    <t>Число детских музыкальных школ, школ искусств и художественных школ. Характеристика помещений.</t>
  </si>
  <si>
    <t>из общего числа  учащихся</t>
  </si>
  <si>
    <t>Научно-просветительная работа музеев</t>
  </si>
  <si>
    <t>Культурно-досуговая работа</t>
  </si>
  <si>
    <t xml:space="preserve">Объем электронного каталога на конец отчетного года, тыс. ед. </t>
  </si>
  <si>
    <t>Число культурно-массовых мероприятий - всего, ед.</t>
  </si>
  <si>
    <t>из них открытых в отчетном году</t>
  </si>
  <si>
    <t>% строений в неудовлетворит. состоянии</t>
  </si>
  <si>
    <t>из общего числа библиотек имеют</t>
  </si>
  <si>
    <t>ДПП*</t>
  </si>
  <si>
    <t>ДОП**</t>
  </si>
  <si>
    <t>в т.ч.</t>
  </si>
  <si>
    <t>выпущено всего</t>
  </si>
  <si>
    <r>
      <rPr>
        <b/>
        <sz val="9"/>
        <rFont val="Arial Cyr"/>
        <charset val="204"/>
      </rPr>
      <t>ДПП*</t>
    </r>
    <r>
      <rPr>
        <sz val="9"/>
        <rFont val="Arial Cyr"/>
        <charset val="204"/>
      </rPr>
      <t>- дополнительные предпрофессиональные программы в области искусств</t>
    </r>
  </si>
  <si>
    <r>
      <rPr>
        <b/>
        <sz val="9"/>
        <rFont val="Arial Cyr"/>
        <charset val="204"/>
      </rPr>
      <t>ДОП**</t>
    </r>
    <r>
      <rPr>
        <sz val="9"/>
        <rFont val="Arial Cyr"/>
        <charset val="204"/>
      </rPr>
      <t>- дополнительные общеразвивающие программы в области искусств</t>
    </r>
  </si>
  <si>
    <t>Число строений, ед.</t>
  </si>
  <si>
    <t>из общего числа работников - основной персонал</t>
  </si>
  <si>
    <t>Общее число зданий</t>
  </si>
  <si>
    <t>Численность учащихся и выпускников.</t>
  </si>
  <si>
    <t xml:space="preserve"> Всего учащихся на начало учебного года, чел.</t>
  </si>
  <si>
    <t>ИТОГО</t>
  </si>
  <si>
    <t>Израсходовано - всего</t>
  </si>
  <si>
    <t>приобретение  (замену) музыкальных инструментов</t>
  </si>
  <si>
    <t>Количество финансовых средств на одну школу</t>
  </si>
  <si>
    <t xml:space="preserve">принято в первый класс </t>
  </si>
  <si>
    <t xml:space="preserve">выпущено всего </t>
  </si>
  <si>
    <t>в т.ч. в сельской местности</t>
  </si>
  <si>
    <t>откл.</t>
  </si>
  <si>
    <t>Первомайская районная галерея искусств им. Н.В.Витрука</t>
  </si>
  <si>
    <t>Численность работников списочного состава на конец года, чел.</t>
  </si>
  <si>
    <t xml:space="preserve"> Итого:</t>
  </si>
  <si>
    <t>из них благотв-ные и спонсоркие вклады</t>
  </si>
  <si>
    <t>Всего работников</t>
  </si>
  <si>
    <t>Персонал детских музыкальных школ, школ искусств и художественных школ (чел.)</t>
  </si>
  <si>
    <t>% зданий в неудовлетворительном состоянии</t>
  </si>
  <si>
    <t>% охвата детского населения работой школ</t>
  </si>
  <si>
    <t>Среднее число жителей на одно учреждение</t>
  </si>
  <si>
    <t>Среднее число посадочных мест на одно учреждение</t>
  </si>
  <si>
    <t>Среднее число культурно-массовых мероприятий на 1 учреждение, ед.</t>
  </si>
  <si>
    <t xml:space="preserve">% раб-ков основного персонала с высшим и средним профессиональным образованием </t>
  </si>
  <si>
    <t>из них имеют цифровые изображения, ед.</t>
  </si>
  <si>
    <t>Информатизация</t>
  </si>
  <si>
    <t>5/4</t>
  </si>
  <si>
    <t>2/1</t>
  </si>
  <si>
    <t>3/2</t>
  </si>
  <si>
    <t xml:space="preserve">Данные по специализации и выпуску в детских музыкальных школах, школах искусств и художественных школах (чел.) </t>
  </si>
  <si>
    <t>Площадь помещений, кв.м.</t>
  </si>
  <si>
    <t>из них учебных комнат</t>
  </si>
  <si>
    <t>Выставочная деятельность</t>
  </si>
  <si>
    <t>из общего числа выставок проведены</t>
  </si>
  <si>
    <t>в музее</t>
  </si>
  <si>
    <t>вне музея</t>
  </si>
  <si>
    <t>Поступило документов за год в среднем на 1000 жителей, ед.</t>
  </si>
  <si>
    <t>Общие сведения по учреждениям культурно-досугового типа</t>
  </si>
  <si>
    <t>в них участников, чел.</t>
  </si>
  <si>
    <t xml:space="preserve">число  формирований,  ед.  </t>
  </si>
  <si>
    <t>число участников в формированиях, чел.</t>
  </si>
  <si>
    <t>число формирований, ед.</t>
  </si>
  <si>
    <t>МУ "Первомайский районный краеведческий музей" - всего (с филиалом)</t>
  </si>
  <si>
    <t>МУ "Первомайский р-ный краеведческий музей" (1гол.+1ф.)</t>
  </si>
  <si>
    <t>Поступило документов за отчетный год, тыс.экз.</t>
  </si>
  <si>
    <t>Число учреждений культурно-досугового типа (включая обособленные подразделения), сет.ед.</t>
  </si>
  <si>
    <t>из них для улучшения условий доступности для лиц с ОВЗ</t>
  </si>
  <si>
    <t>Движение библиотечного фонда</t>
  </si>
  <si>
    <t>Число пунктов вне стационарного обслуживания пользователей б-ки, ед.</t>
  </si>
  <si>
    <t>Выдача фонда, тыс.экз.</t>
  </si>
  <si>
    <t>благотворительные и спонсорские вклады</t>
  </si>
  <si>
    <t>Общий музейный фонд, ед.</t>
  </si>
  <si>
    <t xml:space="preserve">Число посещений выставок, экспозиций и экскурсионных посещений, тыс. чел.
</t>
  </si>
  <si>
    <r>
      <t>ЦДСО "Томь"</t>
    </r>
    <r>
      <rPr>
        <b/>
        <sz val="10"/>
        <rFont val="Arial Cyr"/>
        <charset val="204"/>
      </rPr>
      <t xml:space="preserve"> *</t>
    </r>
  </si>
  <si>
    <t>из них имеют доступ посетители</t>
  </si>
  <si>
    <t>% библиотек, имеющих доступ в Интернет</t>
  </si>
  <si>
    <t xml:space="preserve">из них число записей, доступных в Интернете </t>
  </si>
  <si>
    <t>Обеспеченность пользователей фондами библиотек, экз.</t>
  </si>
  <si>
    <t>Израсходовано за год - всего, тыс. руб.</t>
  </si>
  <si>
    <t xml:space="preserve"> формирования для детей до 14 лет</t>
  </si>
  <si>
    <t>формирования самодеятельного народного творчества</t>
  </si>
  <si>
    <t>из них, для детей до 14 лет</t>
  </si>
  <si>
    <t>из них детей до 14 лет</t>
  </si>
  <si>
    <t xml:space="preserve">из них для улучш. условий доступности для лиц с ОВЗ </t>
  </si>
  <si>
    <t>из него</t>
  </si>
  <si>
    <r>
      <t>число предметов</t>
    </r>
    <r>
      <rPr>
        <i/>
        <sz val="9"/>
        <rFont val="Arial Cyr"/>
        <charset val="204"/>
      </rPr>
      <t xml:space="preserve"> </t>
    </r>
    <r>
      <rPr>
        <sz val="9"/>
        <rFont val="Arial Cyr"/>
        <charset val="204"/>
      </rPr>
      <t>основного фонда</t>
    </r>
  </si>
  <si>
    <t>Число культурно-образовательных мероприятий, ед.</t>
  </si>
  <si>
    <t>Число предметов основного фонда, которые экспонировались в течение отчетного периода, ед.</t>
  </si>
  <si>
    <t>% предметов, экспонировавшихся из основного фонда</t>
  </si>
  <si>
    <t>Численность сотрудников по штатному расписанию</t>
  </si>
  <si>
    <t>Израсходовано за отчетный период, всего</t>
  </si>
  <si>
    <t>из них для улучшения условий доступности для инвалидов и лиц с ОВЗ</t>
  </si>
  <si>
    <r>
      <t xml:space="preserve">Число предметов </t>
    </r>
    <r>
      <rPr>
        <u/>
        <sz val="9"/>
        <rFont val="Arial Cyr"/>
        <charset val="204"/>
      </rPr>
      <t>основного</t>
    </r>
    <r>
      <rPr>
        <i/>
        <sz val="9"/>
        <rFont val="Arial Cyr"/>
        <charset val="204"/>
      </rPr>
      <t xml:space="preserve"> </t>
    </r>
    <r>
      <rPr>
        <sz val="9"/>
        <rFont val="Arial Cyr"/>
        <charset val="204"/>
      </rPr>
      <t>фонда, требующих реставрации, ед.</t>
    </r>
  </si>
  <si>
    <t>число музеев, имеющих в наличии</t>
  </si>
  <si>
    <t>доступ в Интернет</t>
  </si>
  <si>
    <t>Среднее число жителей на одну библиотеку</t>
  </si>
  <si>
    <t xml:space="preserve">из них для улучш. условий доступности для инвалидов и лиц с ОВЗ </t>
  </si>
  <si>
    <t>из численности работников, относящихся к основному персоналу, имеют образование</t>
  </si>
  <si>
    <t>из них благотв. и спонсорские вклады</t>
  </si>
  <si>
    <t>экспозиционно-выставочная площадь</t>
  </si>
  <si>
    <t xml:space="preserve"> Общие сведения о деятельности концертной организации. Основные показатели работы концертной организации</t>
  </si>
  <si>
    <t>Поступило за отчетный период, всего</t>
  </si>
  <si>
    <t xml:space="preserve">Количество строений зоопарка, ед. </t>
  </si>
  <si>
    <r>
      <t xml:space="preserve">Число </t>
    </r>
    <r>
      <rPr>
        <u/>
        <sz val="9"/>
        <rFont val="Arial Cyr"/>
        <charset val="204"/>
      </rPr>
      <t xml:space="preserve">клубных </t>
    </r>
    <r>
      <rPr>
        <sz val="9"/>
        <rFont val="Arial Cyr"/>
        <charset val="204"/>
      </rPr>
      <t>формирований, ед.</t>
    </r>
  </si>
  <si>
    <t>Число клубных формирований. Среднее число формирований на одно учреждение. Участники клубных формирований.</t>
  </si>
  <si>
    <t>Число участников клубных формирований, чел.</t>
  </si>
  <si>
    <t>из общего числа клубных формирований</t>
  </si>
  <si>
    <t>10.</t>
  </si>
  <si>
    <t xml:space="preserve">ИКМ г.Стрежевой - стр.подразд. МБУК МСК </t>
  </si>
  <si>
    <t>Число музейных предметов, внесенных в Государственный каталог Музейного фонда РФ, ед</t>
  </si>
  <si>
    <t>17/7/1</t>
  </si>
  <si>
    <t>Численность участников массовых мероприятий, тыс.чел.</t>
  </si>
  <si>
    <t>иные поступления</t>
  </si>
  <si>
    <t>Областные учреждения</t>
  </si>
  <si>
    <t>учреждения среднего профессионального образования</t>
  </si>
  <si>
    <t>театрально-зрелищные учреждения</t>
  </si>
  <si>
    <t>культурно-досуговые учреждения</t>
  </si>
  <si>
    <t>Асиновская ДШИ</t>
  </si>
  <si>
    <t>Зырянская ДШИ</t>
  </si>
  <si>
    <t>Тегульдетская ДШИ</t>
  </si>
  <si>
    <t>Духовые и ударные инструменты</t>
  </si>
  <si>
    <t>Струнные инструменты</t>
  </si>
  <si>
    <t>Хоровое пение</t>
  </si>
  <si>
    <t>Хореографическое творчество</t>
  </si>
  <si>
    <t>Искусство театра</t>
  </si>
  <si>
    <t>средства бюджетов всех уровней</t>
  </si>
  <si>
    <t>Поступило за год - всего</t>
  </si>
  <si>
    <t>доходы от собственности</t>
  </si>
  <si>
    <t>архивы</t>
  </si>
  <si>
    <t>% бюджетного финансирования</t>
  </si>
  <si>
    <t>ДШИ Верхнекет.р-на</t>
  </si>
  <si>
    <t>ДШИ с.Мельниково</t>
  </si>
  <si>
    <t>26</t>
  </si>
  <si>
    <t>27</t>
  </si>
  <si>
    <t>28</t>
  </si>
  <si>
    <t>29</t>
  </si>
  <si>
    <t>Всего учащихся на начало уч. года</t>
  </si>
  <si>
    <t>от оказания услуг (выполн. работ) на платной осн. и от иной, приносящей доход деят-сти</t>
  </si>
  <si>
    <t>поступл. от оказания услуг (выполнения  работ) на платной основе и от иной приносящей доход деят-сти, всего</t>
  </si>
  <si>
    <t xml:space="preserve">поступл. от оказания услуг (выполн. работ) на платной основе и от иной приносящей доход деят-сти, всего </t>
  </si>
  <si>
    <t>Количество муниципальных учреждений (МУ)</t>
  </si>
  <si>
    <t xml:space="preserve">Количество областных учреждений (ОУ) </t>
  </si>
  <si>
    <t>Итого МУ:</t>
  </si>
  <si>
    <r>
      <t xml:space="preserve">Число посещений музея - </t>
    </r>
    <r>
      <rPr>
        <b/>
        <u/>
        <sz val="9"/>
        <rFont val="Arial Cyr"/>
        <charset val="204"/>
      </rPr>
      <t>всего</t>
    </r>
    <r>
      <rPr>
        <b/>
        <sz val="9"/>
        <rFont val="Arial Cyr"/>
        <charset val="204"/>
      </rPr>
      <t>, тыс. чел.</t>
    </r>
    <r>
      <rPr>
        <b/>
        <i/>
        <sz val="9"/>
        <rFont val="Arial Cyr"/>
        <charset val="204"/>
      </rPr>
      <t xml:space="preserve"> </t>
    </r>
  </si>
  <si>
    <t>артистический персонал</t>
  </si>
  <si>
    <t>художественный персонал</t>
  </si>
  <si>
    <t>отк. (гр13-гр.10)</t>
  </si>
  <si>
    <t>отк. (гр.20-гр.17)</t>
  </si>
  <si>
    <t>Мероприятия, проведенные силами сторонних организаций на площадках театра</t>
  </si>
  <si>
    <t>гранты, субсидии в виде грантов из бюджетов бюдж.системы РФ (за искл.ср-в учредителя)</t>
  </si>
  <si>
    <t xml:space="preserve">поступл. от оказания услуг (выполнения  работ) на платной основе и иной приносящей доход деят-сти, всего </t>
  </si>
  <si>
    <t>Поступило  доходов за год всего</t>
  </si>
  <si>
    <t>средства (субсидии), полученные от учредителя</t>
  </si>
  <si>
    <t xml:space="preserve"> благотворительные вклады от физ.и юр.лиц, гранты юр.лиц</t>
  </si>
  <si>
    <t>Число специализированных транспортных средств, ед.</t>
  </si>
  <si>
    <r>
      <t xml:space="preserve">Отреставрировано, из числа предметов </t>
    </r>
    <r>
      <rPr>
        <u/>
        <sz val="9"/>
        <rFont val="Arial Cyr"/>
        <charset val="204"/>
      </rPr>
      <t>основного</t>
    </r>
    <r>
      <rPr>
        <sz val="9"/>
        <rFont val="Arial Cyr"/>
        <charset val="204"/>
      </rPr>
      <t xml:space="preserve"> музейного фонда, ед. </t>
    </r>
  </si>
  <si>
    <t xml:space="preserve">Число музейных предметов, внесенных в автоматизированную музейную систему (АМС), ед. </t>
  </si>
  <si>
    <t>площадь под хранение фонда</t>
  </si>
  <si>
    <t>Численность участников культурно-образовательных мероприятий, тыс.чел.</t>
  </si>
  <si>
    <t>из них расходы на:</t>
  </si>
  <si>
    <t>оплату труда</t>
  </si>
  <si>
    <t>кап. ремонт и реконструкцию</t>
  </si>
  <si>
    <t>приобретение (замену) оборудования</t>
  </si>
  <si>
    <t>комплектование фонда</t>
  </si>
  <si>
    <t>организацию и провед. мероприятий</t>
  </si>
  <si>
    <t>информатизацию библ-ной деят-сти</t>
  </si>
  <si>
    <t>кап. ремонт и реставрацию</t>
  </si>
  <si>
    <t>социально-значимые мероприятия</t>
  </si>
  <si>
    <t>пополнение фонда музея</t>
  </si>
  <si>
    <t>организацию и провед. выставок</t>
  </si>
  <si>
    <t>реставр. предметов осн. и научно-вспом. музейных фондов</t>
  </si>
  <si>
    <t>информатизацию музейной деят-сти</t>
  </si>
  <si>
    <t>обеспечение безопасности экспозиции, фондохранилищ, посетителей</t>
  </si>
  <si>
    <t>капитальный ремонт и реставрацию</t>
  </si>
  <si>
    <t>приобретение оборудования</t>
  </si>
  <si>
    <t>приобретение костюмов</t>
  </si>
  <si>
    <t>пополнение библиотечных фондов</t>
  </si>
  <si>
    <t>организацию творческих мероприятий и/или участие в них учащихся школы</t>
  </si>
  <si>
    <t>% преподавателей с высшим  образованием</t>
  </si>
  <si>
    <r>
      <t xml:space="preserve">из общей численности работников - </t>
    </r>
    <r>
      <rPr>
        <b/>
        <sz val="9"/>
        <rFont val="Arial Cyr"/>
        <charset val="204"/>
      </rPr>
      <t>ПРЕПОДАВАТЕЛИ</t>
    </r>
  </si>
  <si>
    <t>Общее число библиотек и библиотек-филиалов на конец отч. года, всего (сет. ед.)</t>
  </si>
  <si>
    <t xml:space="preserve">Число обращений к библиотеке удаленных пользователей - всего, тыс. ед. </t>
  </si>
  <si>
    <t>собственный Интернет-сайт или Интернет-стр.</t>
  </si>
  <si>
    <t>Число детских школ дополнительного образования - всего, ед.</t>
  </si>
  <si>
    <t>б-ки кду</t>
  </si>
  <si>
    <t>КДУ 2019</t>
  </si>
  <si>
    <t>к-во посещений плат.меропр.</t>
  </si>
  <si>
    <t>к-во уч. КДФ</t>
  </si>
  <si>
    <t>КДУ 2018</t>
  </si>
  <si>
    <t>к-во посещ.меропр.с пр.сп.тр. Из общего числа</t>
  </si>
  <si>
    <t>музеи 2019</t>
  </si>
  <si>
    <t xml:space="preserve">число посещений КИБО            </t>
  </si>
  <si>
    <t>Число посещений библиотеки</t>
  </si>
  <si>
    <t>библиотеки 2019</t>
  </si>
  <si>
    <t>библиотеки 2018</t>
  </si>
  <si>
    <t>Число посещений музея - всего</t>
  </si>
  <si>
    <t>музеи 2018</t>
  </si>
  <si>
    <t>театры 2019</t>
  </si>
  <si>
    <t>Численность зрителей на мероп, провед.собств.силами</t>
  </si>
  <si>
    <t>негос театры</t>
  </si>
  <si>
    <t>театры 2018</t>
  </si>
  <si>
    <t>Концертн.орг.2019</t>
  </si>
  <si>
    <t>Число зрителей на мер-х, провед.в пред.своего субъекта РФ</t>
  </si>
  <si>
    <t>Концертн.орг.2018</t>
  </si>
  <si>
    <t>зоопарки 2019</t>
  </si>
  <si>
    <t>Число посещений - всего</t>
  </si>
  <si>
    <t>числ.насел получ.услуги автоклубов</t>
  </si>
  <si>
    <t>Из общего числа за счет бюджета</t>
  </si>
  <si>
    <t>Из общего числа по договорам</t>
  </si>
  <si>
    <t>Живопись</t>
  </si>
  <si>
    <t>2/1ф</t>
  </si>
  <si>
    <t>Мероприятия, проведенные силами сторонних организаций на площадке(ах) концертной организации, ед.</t>
  </si>
  <si>
    <t xml:space="preserve">в т.ч.на финансирование государственного (муниц.) задания </t>
  </si>
  <si>
    <t>в том числе списочного состава (без внешних совместителей)</t>
  </si>
  <si>
    <t xml:space="preserve"> Общие сведения о деятельности театров</t>
  </si>
  <si>
    <t>Основные показатели работы театров</t>
  </si>
  <si>
    <t>Коммерческая вместимость зрительного зала (площадки), мест</t>
  </si>
  <si>
    <t>Число новых постановок, ед.</t>
  </si>
  <si>
    <t>Число капитально возобновленных постановок, ед.</t>
  </si>
  <si>
    <t>Численность работников списочного состава на конец отчетного года, чел.</t>
  </si>
  <si>
    <t>Поступило доходов всего</t>
  </si>
  <si>
    <t>средства (субсидии) полученные от учредителя</t>
  </si>
  <si>
    <t>гранты, субсидии в виде грантов из бюджетов бюдж. системы РФ (за искл. ср-в учредителя)</t>
  </si>
  <si>
    <t>новые постановки</t>
  </si>
  <si>
    <t>на выездных мероприятиях</t>
  </si>
  <si>
    <t>благотворительные вклады от физ.и юр.лиц, гранты юр.лиц</t>
  </si>
  <si>
    <t>основного</t>
  </si>
  <si>
    <t>дополнительных</t>
  </si>
  <si>
    <t>Северский музыкальный театр</t>
  </si>
  <si>
    <t>Театр для детей и юношества</t>
  </si>
  <si>
    <t xml:space="preserve">Всего профессиональные театры: </t>
  </si>
  <si>
    <t>2021-2022 уч. год</t>
  </si>
  <si>
    <t>Число библиотечных мероприятий, ед.</t>
  </si>
  <si>
    <r>
      <t>Выдано (просмотрено) документов из фондов данной библиотеки - ВСЕГО (в стационарном, во внестационарном и удаленном режиме), тыс.ед.</t>
    </r>
    <r>
      <rPr>
        <i/>
        <sz val="9"/>
        <rFont val="Arial Cyr"/>
        <charset val="204"/>
      </rPr>
      <t xml:space="preserve"> </t>
    </r>
  </si>
  <si>
    <t xml:space="preserve">Выполнено справок и консультаций - ВСЕГО (в стационарном, во внестационарном и удаленном режиме), тыс.ед. </t>
  </si>
  <si>
    <r>
      <rPr>
        <i/>
        <u/>
        <sz val="9"/>
        <rFont val="Arial Cyr"/>
        <charset val="204"/>
      </rPr>
      <t>Кроме того</t>
    </r>
    <r>
      <rPr>
        <sz val="9"/>
        <rFont val="Arial Cyr"/>
        <charset val="204"/>
      </rPr>
      <t>, число посещений выставок вне музея, тыс.чел.</t>
    </r>
  </si>
  <si>
    <t>Число помещений (зданий) - всего, ед.</t>
  </si>
  <si>
    <t>Кроме того:</t>
  </si>
  <si>
    <t>Сторонние учреждения культуры</t>
  </si>
  <si>
    <t xml:space="preserve">Выдано (просмотрено) документов из фондов других библиотек - ВСЕГО (в стационарном, во внестационарном и удаленном режиме), тыс.ед. </t>
  </si>
  <si>
    <t>Коммерческая вместимость концертных залов,  мест</t>
  </si>
  <si>
    <t>Число учебных комнат, ед.</t>
  </si>
  <si>
    <t>Выпущено всего</t>
  </si>
  <si>
    <t>по договорам</t>
  </si>
  <si>
    <t>Вместимость зрительных залов, мест</t>
  </si>
  <si>
    <t xml:space="preserve">Всего мероприятий в Российской Федерации, проведенных собственными силами, ед. </t>
  </si>
  <si>
    <t xml:space="preserve">на своей (своих)площадках </t>
  </si>
  <si>
    <t>Обеспеченность жителей фондами библиотек (на 1 жителя), экз.</t>
  </si>
  <si>
    <t xml:space="preserve">Число  зарегистрированных пользователей библиотеки - всего, тыс. чел. </t>
  </si>
  <si>
    <t>из них пользователей, обслуженных в стационарных условиях</t>
  </si>
  <si>
    <t>Сведения о повышении квалификации и профессиональной переподготовке слушателей (чел.)</t>
  </si>
  <si>
    <t>Число музеев всего/ в т.ч. филиалов/в т.ч.структурных подразделений</t>
  </si>
  <si>
    <t>Число музеев всего/ в т.ч. филиалов/в т.ч.структурных подразделений. Фонды музеев. Информатизация.</t>
  </si>
  <si>
    <t>стр. подр.</t>
  </si>
  <si>
    <t xml:space="preserve"> 9/1/1</t>
  </si>
  <si>
    <t xml:space="preserve"> 8/6</t>
  </si>
  <si>
    <t>Музеи  (всего / в т.ч. филиалы / в т.ч.структурные подразделения)</t>
  </si>
  <si>
    <r>
      <t>1</t>
    </r>
    <r>
      <rPr>
        <sz val="8"/>
        <rFont val="Arial Cyr"/>
        <charset val="204"/>
      </rPr>
      <t>стр.подр.</t>
    </r>
  </si>
  <si>
    <t>музеи (всего / в т.ч. филиалы  / в т.ч.структурные подразделения)</t>
  </si>
  <si>
    <t xml:space="preserve"> 17/7/1</t>
  </si>
  <si>
    <t>Всего слушателей</t>
  </si>
  <si>
    <t xml:space="preserve">Музей кулайской культуры </t>
  </si>
  <si>
    <t>Музей кулайской культуры</t>
  </si>
  <si>
    <r>
      <rPr>
        <i/>
        <u/>
        <sz val="9"/>
        <rFont val="Arial Cyr"/>
        <charset val="204"/>
      </rPr>
      <t>В том числе:</t>
    </r>
    <r>
      <rPr>
        <i/>
        <sz val="9"/>
        <rFont val="Arial Cyr"/>
        <charset val="204"/>
      </rPr>
      <t xml:space="preserve"> Структурные подразделения учр-ний культуры, осуществляющие библиотечную деятельность  (справочно)</t>
    </r>
  </si>
  <si>
    <t>ИКМ г.Стрежевой - стр.подразд. МБУК "МСК"</t>
  </si>
  <si>
    <t>Итого учреждений культуры (в т.ч. филиалы и структурные подразделения):</t>
  </si>
  <si>
    <t>Численность детского населения от 5 до 18 лет на 1 января соответствующего года, чел.</t>
  </si>
  <si>
    <t>2022 г.</t>
  </si>
  <si>
    <t>Всего 2022-2023 уч.год:</t>
  </si>
  <si>
    <t>2022-2023 уч. год</t>
  </si>
  <si>
    <r>
      <rPr>
        <i/>
        <u/>
        <sz val="9"/>
        <rFont val="Arial Cyr"/>
        <charset val="204"/>
      </rPr>
      <t>В том числе</t>
    </r>
    <r>
      <rPr>
        <i/>
        <sz val="9"/>
        <rFont val="Arial Cyr"/>
        <charset val="204"/>
      </rPr>
      <t>: Структурные подразделения учр-ний культуры, осуществляющие библиотечную деятельность</t>
    </r>
  </si>
  <si>
    <t>создают, приобретают электронные каталогии</t>
  </si>
  <si>
    <t>из общего числа</t>
  </si>
  <si>
    <t xml:space="preserve"> за счет бюджета</t>
  </si>
  <si>
    <t>13.07.2023 разговаривала с Курто Е.В. - общее число посещений нужно добавить в ст.сборник; далее решить самим: что оставить, что убрать</t>
  </si>
  <si>
    <t>Всего мероприятий в пределах субъекта РФ на территории которого осуществляет деятельность концертная организация, ед.</t>
  </si>
  <si>
    <t>Кожевниковская ДШИ</t>
  </si>
  <si>
    <t>30</t>
  </si>
  <si>
    <t>31</t>
  </si>
  <si>
    <t>Количество специалистов, прошедших повышение квалификации (чел.)</t>
  </si>
  <si>
    <t>2021-2022 уч.год</t>
  </si>
  <si>
    <t>пункты вне стационарного обслуживания пользователей библиотеки</t>
  </si>
  <si>
    <t>посадочные места для пользователей</t>
  </si>
  <si>
    <t>повышение квалификации/переподготовку</t>
  </si>
  <si>
    <r>
      <rPr>
        <b/>
        <sz val="9"/>
        <rFont val="Arial Cyr"/>
        <charset val="204"/>
      </rPr>
      <t xml:space="preserve">*) </t>
    </r>
    <r>
      <rPr>
        <sz val="9"/>
        <rFont val="Arial Cyr"/>
        <charset val="204"/>
      </rPr>
      <t>- Численность населения представлена с учётом итогов Всероссийской переписи населения 2020 года</t>
    </r>
  </si>
  <si>
    <t>2022*</t>
  </si>
  <si>
    <t>в том числе в стационарных условиях - всего</t>
  </si>
  <si>
    <t>Число посещений библиотеки - всего, тыс.ед</t>
  </si>
  <si>
    <t>2023 г.</t>
  </si>
  <si>
    <t>Отклонения к 2022 г.</t>
  </si>
  <si>
    <t>Поступление и использование финансовых средств за 2023г. (тыс.руб.)</t>
  </si>
  <si>
    <t>МБУ "Музей истории и культуры"Александровского района</t>
  </si>
  <si>
    <t>Поступление и использование финансовых средств музеев за 2023 г. (тыс.руб.)</t>
  </si>
  <si>
    <t>18/7/1</t>
  </si>
  <si>
    <t>Поступление и использование финансовых средств театров за 2023 г. (тыс.руб.)</t>
  </si>
  <si>
    <t>Поступление и использование финансовых средств концертной организации за 2023 г. (тыс.руб.)</t>
  </si>
  <si>
    <t>Всего 2023-2024 уч.год:</t>
  </si>
  <si>
    <t>2023-2024 уч. год</t>
  </si>
  <si>
    <t xml:space="preserve">Поступление и использование финансовых средств детских музыкальных школ, школ искусств и художественных школ за 2022 финансовый год (тыс.руб.) </t>
  </si>
  <si>
    <t>Поступление и использование финансовых средств библиотек за 2023 г.</t>
  </si>
  <si>
    <t>добавила</t>
  </si>
  <si>
    <t xml:space="preserve"> 10/1/1</t>
  </si>
  <si>
    <t xml:space="preserve"> 18/7/1</t>
  </si>
  <si>
    <t>11.</t>
  </si>
  <si>
    <t>Сведения о результатах приема и выпуска студентов, по состоянию на 1 октября 2023  (чел.)</t>
  </si>
  <si>
    <t>Томский Губернаторский колледж культуры и искусств</t>
  </si>
  <si>
    <t>2022-2023 уч.год</t>
  </si>
  <si>
    <t>Откл.к 2021-2022уч.г.:</t>
  </si>
  <si>
    <t>из них компьютеризированные (из гр.23 и гр.24 соотв-но)</t>
  </si>
  <si>
    <t>из них с возможностью выхода в Интернет (из гр.26 и гр.27 соотв-но)</t>
  </si>
  <si>
    <t xml:space="preserve"> на гастролях в пределах своего субъекта РФ</t>
  </si>
  <si>
    <t>на гастролях за пределами своего субъекта в РФ</t>
  </si>
  <si>
    <t>Иные мероприятия, проведенные силами театра, ед.</t>
  </si>
  <si>
    <t xml:space="preserve">Иные мероприятия, проведенные концертной организацией, ед </t>
  </si>
  <si>
    <t>на гастролях в пределах своего субъекта РФ</t>
  </si>
  <si>
    <t>гр.5-13; 18-32 поменяла формулировку - как в ст.сборнике ГИВЦ</t>
  </si>
  <si>
    <t>из них для детей, ед.</t>
  </si>
  <si>
    <t>Число посетителей на мероприятиях всего, чел.</t>
  </si>
  <si>
    <t>из них на мероприятииях для детей, чел.</t>
  </si>
  <si>
    <t>Число мероприятий на платной основе - всего, ед.</t>
  </si>
  <si>
    <t xml:space="preserve">% платных мероприятий от общего числа </t>
  </si>
  <si>
    <t>Число посетителей на платных мероприятиях, чел.</t>
  </si>
  <si>
    <t>из них на мероприятиях для детей, чел.</t>
  </si>
  <si>
    <t>число предметов научно-вспомогательного и прочих фондов</t>
  </si>
  <si>
    <r>
      <t>Количество учреждений культуры и образования сферы культуры Томской области</t>
    </r>
    <r>
      <rPr>
        <b/>
        <sz val="11"/>
        <rFont val="Arial Cyr"/>
        <charset val="204"/>
      </rPr>
      <t xml:space="preserve"> (сет.ед.)</t>
    </r>
  </si>
  <si>
    <t>Количество учреждений культуры, искусства и образования сферы культуры Томской области в разрезе муниципальных образований</t>
  </si>
  <si>
    <t>Отклон.к 2022-2023 уч.г.:</t>
  </si>
  <si>
    <t>*)  ЦДСО "Томь"- основной ОКВЭД: 55.90 (Деятельность по предоставлению прочих мест для временного проживания)</t>
  </si>
  <si>
    <t>% библиотек, работающих в помещениях, находящихся в неудовлетв. состоянии</t>
  </si>
  <si>
    <t>из общего числа библиотек имеют помещения</t>
  </si>
  <si>
    <t>в оперативном управлении</t>
  </si>
  <si>
    <t xml:space="preserve">  Численность зрителей (в т.ч. на иных мероприятиях), тыс.чел.</t>
  </si>
  <si>
    <t xml:space="preserve">Мероприятия, проведенные концертной орг.на гастролях за пределами своего субъекта РФ, ед. </t>
  </si>
  <si>
    <t>Мероприятия, проведенные  для детей (вкл. иные мероприятия), ед.</t>
  </si>
  <si>
    <t>Наличие собств. Интернет-сайта или Интернет-страницы 2023 г. (да-1, нет-0)</t>
  </si>
  <si>
    <t>Количество учреждений культуры, искусства и образования сферы культуры , сет.ед.</t>
  </si>
  <si>
    <t>из общего числа (из гр.26) - основной персонал</t>
  </si>
  <si>
    <t>из них имеют образование (из гр.28)</t>
  </si>
  <si>
    <t>Численность зрителей на мероприятиях в РФ, проведенных собственными силами (за исключением иных мероприятий), тыс.чел.</t>
  </si>
  <si>
    <t>Число билетов на мероприятия, провед. театром, поступивших в продажу (за исключением иных мероприятий), тыс.шт.</t>
  </si>
  <si>
    <t>Всего мероприятий (вкл. иные мероприятия), ед.</t>
  </si>
  <si>
    <t>Поступления от мероприятий, всего (вкл. иные меропр. театра и меропр., провед. силами сторонних организаций)</t>
  </si>
  <si>
    <t>ВСЕГО мероприятий (вкл. иные меропр. театра и меропр., провед. силами сторонних организаций на площадках театра), ед.</t>
  </si>
  <si>
    <t>Всего мероприятий для детей (вкл. иные меропр. театра и меропр., провед. силами сторонних организаций на площадках театра), ед.</t>
  </si>
  <si>
    <t>Численность зрителей (в т.ч. на иных мероприятиях театра и мероприятиях, проведенных силами сторонних организаций на площадках театра), тыс.чел.</t>
  </si>
  <si>
    <t>Поступления от мероприятий, всего (в т.ч. иные меропр. и меропр., провед. силами сторонних организаций)</t>
  </si>
  <si>
    <t>% работников осн. перс. с высш. и ср.професс. образованием 2023 г.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</si>
</sst>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0.000"/>
  </numFmts>
  <fonts count="6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b/>
      <sz val="11"/>
      <name val="Arial Cyr"/>
      <family val="2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sz val="8"/>
      <name val="Arial Cyr"/>
      <charset val="204"/>
    </font>
    <font>
      <sz val="8"/>
      <color indexed="81"/>
      <name val="Tahoma"/>
      <family val="2"/>
      <charset val="204"/>
    </font>
    <font>
      <b/>
      <sz val="11"/>
      <name val="Arial Cyr"/>
      <charset val="204"/>
    </font>
    <font>
      <b/>
      <u/>
      <sz val="10"/>
      <name val="Arial Cyr"/>
      <charset val="204"/>
    </font>
    <font>
      <i/>
      <sz val="9"/>
      <name val="Arial Cyr"/>
      <charset val="204"/>
    </font>
    <font>
      <b/>
      <i/>
      <sz val="9"/>
      <name val="Arial Cyr"/>
      <charset val="204"/>
    </font>
    <font>
      <b/>
      <i/>
      <sz val="10"/>
      <name val="Arial Cyr"/>
      <charset val="204"/>
    </font>
    <font>
      <sz val="11"/>
      <name val="Arial Cyr"/>
      <family val="2"/>
      <charset val="204"/>
    </font>
    <font>
      <sz val="11"/>
      <name val="Arial Cyr"/>
      <charset val="204"/>
    </font>
    <font>
      <sz val="10"/>
      <color rgb="FFFF0000"/>
      <name val="Arial Cyr"/>
      <charset val="204"/>
    </font>
    <font>
      <b/>
      <sz val="10"/>
      <color rgb="FFFF0000"/>
      <name val="Arial Cyr"/>
      <charset val="204"/>
    </font>
    <font>
      <sz val="9"/>
      <color rgb="FFFF0000"/>
      <name val="Arial Cyr"/>
      <charset val="204"/>
    </font>
    <font>
      <i/>
      <sz val="10"/>
      <color rgb="FFFF0000"/>
      <name val="Arial Cyr"/>
      <charset val="204"/>
    </font>
    <font>
      <sz val="8"/>
      <color rgb="FFFF0000"/>
      <name val="Arial Cyr"/>
      <charset val="204"/>
    </font>
    <font>
      <sz val="10"/>
      <color rgb="FFFF0000"/>
      <name val="Arial Cyr"/>
      <family val="2"/>
      <charset val="204"/>
    </font>
    <font>
      <b/>
      <sz val="10"/>
      <color rgb="FFFF0000"/>
      <name val="Arial Cyr"/>
      <family val="2"/>
      <charset val="204"/>
    </font>
    <font>
      <b/>
      <sz val="8"/>
      <name val="Arial Cyr"/>
      <charset val="204"/>
    </font>
    <font>
      <i/>
      <sz val="10"/>
      <name val="Arial Cyr"/>
      <charset val="204"/>
    </font>
    <font>
      <i/>
      <sz val="8"/>
      <name val="Arial Cyr"/>
      <charset val="204"/>
    </font>
    <font>
      <i/>
      <sz val="8"/>
      <color rgb="FFFF0000"/>
      <name val="Arial Cyr"/>
      <charset val="204"/>
    </font>
    <font>
      <b/>
      <sz val="12"/>
      <name val="Arial Cyr"/>
      <charset val="204"/>
    </font>
    <font>
      <b/>
      <sz val="11"/>
      <color rgb="FFFF0000"/>
      <name val="Arial Cyr"/>
      <charset val="204"/>
    </font>
    <font>
      <sz val="10"/>
      <name val="Arial"/>
      <family val="2"/>
      <charset val="204"/>
    </font>
    <font>
      <sz val="10"/>
      <color rgb="FFC00000"/>
      <name val="Arial Cyr"/>
      <charset val="204"/>
    </font>
    <font>
      <u/>
      <sz val="9"/>
      <name val="Arial Cyr"/>
      <charset val="204"/>
    </font>
    <font>
      <b/>
      <sz val="10"/>
      <color theme="1"/>
      <name val="Arial Cyr"/>
      <charset val="204"/>
    </font>
    <font>
      <b/>
      <u/>
      <sz val="9"/>
      <name val="Arial Cyr"/>
      <charset val="204"/>
    </font>
    <font>
      <u/>
      <sz val="10"/>
      <name val="Arial Cyr"/>
      <charset val="204"/>
    </font>
    <font>
      <u/>
      <sz val="10"/>
      <color theme="10"/>
      <name val="Arial Cyr"/>
      <charset val="204"/>
    </font>
    <font>
      <b/>
      <sz val="8"/>
      <color rgb="FFFF0000"/>
      <name val="Arial Cyr"/>
      <charset val="204"/>
    </font>
    <font>
      <sz val="10"/>
      <color theme="0" tint="-0.499984740745262"/>
      <name val="Arial Cyr"/>
      <charset val="204"/>
    </font>
    <font>
      <sz val="9"/>
      <color theme="0" tint="-0.499984740745262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i/>
      <u/>
      <sz val="9"/>
      <name val="Arial Cyr"/>
      <charset val="204"/>
    </font>
    <font>
      <b/>
      <sz val="10"/>
      <color theme="0" tint="-0.499984740745262"/>
      <name val="Arial Cyr"/>
      <charset val="204"/>
    </font>
    <font>
      <b/>
      <i/>
      <sz val="9"/>
      <name val="Arial Cyr"/>
      <family val="2"/>
      <charset val="204"/>
    </font>
    <font>
      <sz val="9"/>
      <color theme="1"/>
      <name val="Arial Cyr"/>
      <charset val="204"/>
    </font>
    <font>
      <sz val="8"/>
      <color theme="0" tint="-0.499984740745262"/>
      <name val="Arial Cyr"/>
      <charset val="204"/>
    </font>
    <font>
      <vertAlign val="superscript"/>
      <sz val="12"/>
      <name val="Arial Cyr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Cambria"/>
      <family val="1"/>
      <charset val="204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10" fillId="0" borderId="0"/>
    <xf numFmtId="0" fontId="11" fillId="0" borderId="0"/>
    <xf numFmtId="0" fontId="9" fillId="0" borderId="0"/>
    <xf numFmtId="0" fontId="8" fillId="0" borderId="0"/>
    <xf numFmtId="43" fontId="11" fillId="0" borderId="0" applyFont="0" applyFill="0" applyBorder="0" applyAlignment="0" applyProtection="0"/>
    <xf numFmtId="0" fontId="7" fillId="0" borderId="0"/>
    <xf numFmtId="0" fontId="6" fillId="0" borderId="0"/>
    <xf numFmtId="0" fontId="43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9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43" fillId="0" borderId="0"/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2" fillId="0" borderId="0"/>
    <xf numFmtId="0" fontId="1" fillId="0" borderId="0"/>
    <xf numFmtId="0" fontId="43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59">
    <xf numFmtId="0" fontId="0" fillId="0" borderId="0" xfId="0"/>
    <xf numFmtId="0" fontId="12" fillId="0" borderId="0" xfId="0" applyFont="1"/>
    <xf numFmtId="0" fontId="0" fillId="0" borderId="1" xfId="0" applyBorder="1"/>
    <xf numFmtId="0" fontId="13" fillId="0" borderId="0" xfId="0" applyFont="1"/>
    <xf numFmtId="0" fontId="0" fillId="0" borderId="0" xfId="0" applyBorder="1"/>
    <xf numFmtId="0" fontId="16" fillId="0" borderId="0" xfId="0" applyFont="1"/>
    <xf numFmtId="0" fontId="15" fillId="0" borderId="1" xfId="0" applyFont="1" applyFill="1" applyBorder="1"/>
    <xf numFmtId="0" fontId="12" fillId="0" borderId="1" xfId="0" applyFont="1" applyFill="1" applyBorder="1"/>
    <xf numFmtId="0" fontId="12" fillId="0" borderId="0" xfId="0" applyFont="1" applyFill="1"/>
    <xf numFmtId="0" fontId="0" fillId="0" borderId="0" xfId="0" applyFill="1"/>
    <xf numFmtId="0" fontId="18" fillId="0" borderId="1" xfId="0" applyFont="1" applyBorder="1"/>
    <xf numFmtId="0" fontId="18" fillId="0" borderId="0" xfId="0" applyFont="1"/>
    <xf numFmtId="0" fontId="18" fillId="0" borderId="1" xfId="0" applyFont="1" applyFill="1" applyBorder="1"/>
    <xf numFmtId="164" fontId="15" fillId="0" borderId="1" xfId="0" applyNumberFormat="1" applyFont="1" applyFill="1" applyBorder="1"/>
    <xf numFmtId="0" fontId="15" fillId="0" borderId="0" xfId="0" applyFont="1"/>
    <xf numFmtId="0" fontId="0" fillId="0" borderId="1" xfId="0" applyFill="1" applyBorder="1"/>
    <xf numFmtId="0" fontId="18" fillId="0" borderId="0" xfId="0" applyFont="1" applyFill="1"/>
    <xf numFmtId="0" fontId="18" fillId="0" borderId="4" xfId="0" applyFont="1" applyFill="1" applyBorder="1"/>
    <xf numFmtId="164" fontId="18" fillId="2" borderId="1" xfId="0" applyNumberFormat="1" applyFont="1" applyFill="1" applyBorder="1"/>
    <xf numFmtId="0" fontId="0" fillId="0" borderId="0" xfId="0" applyProtection="1"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 wrapText="1"/>
      <protection locked="0"/>
    </xf>
    <xf numFmtId="0" fontId="18" fillId="0" borderId="0" xfId="0" applyFont="1" applyProtection="1">
      <protection locked="0"/>
    </xf>
    <xf numFmtId="0" fontId="18" fillId="0" borderId="0" xfId="0" applyFont="1" applyFill="1" applyProtection="1">
      <protection locked="0"/>
    </xf>
    <xf numFmtId="0" fontId="18" fillId="0" borderId="0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19" fillId="0" borderId="0" xfId="0" applyFont="1" applyFill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Protection="1">
      <protection locked="0"/>
    </xf>
    <xf numFmtId="0" fontId="19" fillId="0" borderId="0" xfId="0" applyFont="1" applyFill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0" fillId="0" borderId="1" xfId="0" applyFont="1" applyFill="1" applyBorder="1" applyProtection="1">
      <protection locked="0"/>
    </xf>
    <xf numFmtId="1" fontId="0" fillId="0" borderId="1" xfId="0" applyNumberFormat="1" applyFont="1" applyFill="1" applyBorder="1" applyProtection="1">
      <protection locked="0"/>
    </xf>
    <xf numFmtId="164" fontId="0" fillId="0" borderId="1" xfId="0" applyNumberFormat="1" applyFont="1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1" xfId="0" applyFont="1" applyFill="1" applyBorder="1" applyAlignment="1" applyProtection="1">
      <alignment wrapText="1"/>
      <protection locked="0"/>
    </xf>
    <xf numFmtId="49" fontId="19" fillId="0" borderId="0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Font="1" applyFill="1" applyBorder="1" applyProtection="1">
      <protection locked="0"/>
    </xf>
    <xf numFmtId="2" fontId="0" fillId="0" borderId="0" xfId="0" applyNumberFormat="1" applyFont="1" applyFill="1" applyBorder="1" applyProtection="1">
      <protection locked="0"/>
    </xf>
    <xf numFmtId="0" fontId="18" fillId="0" borderId="0" xfId="0" applyFont="1" applyFill="1" applyBorder="1" applyAlignment="1" applyProtection="1">
      <alignment horizontal="left" wrapText="1"/>
      <protection locked="0"/>
    </xf>
    <xf numFmtId="49" fontId="20" fillId="0" borderId="0" xfId="0" applyNumberFormat="1" applyFont="1" applyFill="1" applyBorder="1" applyAlignment="1" applyProtection="1">
      <alignment horizontal="center"/>
      <protection locked="0"/>
    </xf>
    <xf numFmtId="2" fontId="18" fillId="0" borderId="0" xfId="0" applyNumberFormat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15" fillId="0" borderId="0" xfId="0" applyFont="1" applyFill="1" applyProtection="1">
      <protection locked="0"/>
    </xf>
    <xf numFmtId="164" fontId="0" fillId="2" borderId="1" xfId="0" applyNumberFormat="1" applyFont="1" applyFill="1" applyBorder="1" applyProtection="1"/>
    <xf numFmtId="164" fontId="18" fillId="2" borderId="1" xfId="0" applyNumberFormat="1" applyFont="1" applyFill="1" applyBorder="1" applyProtection="1"/>
    <xf numFmtId="2" fontId="0" fillId="2" borderId="1" xfId="0" applyNumberFormat="1" applyFont="1" applyFill="1" applyBorder="1" applyProtection="1"/>
    <xf numFmtId="0" fontId="0" fillId="0" borderId="8" xfId="0" applyFont="1" applyFill="1" applyBorder="1" applyProtection="1">
      <protection locked="0"/>
    </xf>
    <xf numFmtId="0" fontId="19" fillId="0" borderId="1" xfId="0" applyFont="1" applyFill="1" applyBorder="1" applyAlignment="1" applyProtection="1">
      <alignment horizontal="center"/>
      <protection locked="0"/>
    </xf>
    <xf numFmtId="0" fontId="31" fillId="0" borderId="0" xfId="0" applyFont="1" applyFill="1" applyBorder="1" applyProtection="1">
      <protection locked="0"/>
    </xf>
    <xf numFmtId="0" fontId="0" fillId="0" borderId="1" xfId="0" applyFont="1" applyFill="1" applyBorder="1" applyProtection="1"/>
    <xf numFmtId="1" fontId="0" fillId="0" borderId="1" xfId="0" applyNumberFormat="1" applyFont="1" applyFill="1" applyBorder="1" applyProtection="1"/>
    <xf numFmtId="0" fontId="15" fillId="0" borderId="0" xfId="0" applyFont="1" applyProtection="1">
      <protection locked="0"/>
    </xf>
    <xf numFmtId="0" fontId="15" fillId="0" borderId="1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left" vertical="top" wrapText="1"/>
      <protection locked="0"/>
    </xf>
    <xf numFmtId="49" fontId="13" fillId="0" borderId="1" xfId="0" applyNumberFormat="1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center" vertical="top"/>
      <protection locked="0"/>
    </xf>
    <xf numFmtId="0" fontId="15" fillId="0" borderId="3" xfId="0" applyFont="1" applyFill="1" applyBorder="1" applyProtection="1">
      <protection locked="0"/>
    </xf>
    <xf numFmtId="2" fontId="15" fillId="0" borderId="3" xfId="0" applyNumberFormat="1" applyFont="1" applyFill="1" applyBorder="1" applyProtection="1">
      <protection locked="0"/>
    </xf>
    <xf numFmtId="164" fontId="15" fillId="0" borderId="3" xfId="0" applyNumberFormat="1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49" fontId="15" fillId="0" borderId="1" xfId="0" applyNumberFormat="1" applyFont="1" applyFill="1" applyBorder="1" applyAlignment="1" applyProtection="1">
      <alignment horizontal="right"/>
      <protection locked="0"/>
    </xf>
    <xf numFmtId="2" fontId="15" fillId="0" borderId="1" xfId="0" applyNumberFormat="1" applyFont="1" applyFill="1" applyBorder="1" applyProtection="1">
      <protection locked="0"/>
    </xf>
    <xf numFmtId="0" fontId="15" fillId="0" borderId="7" xfId="0" applyFont="1" applyFill="1" applyBorder="1" applyProtection="1">
      <protection locked="0"/>
    </xf>
    <xf numFmtId="2" fontId="15" fillId="0" borderId="7" xfId="0" applyNumberFormat="1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right"/>
      <protection locked="0"/>
    </xf>
    <xf numFmtId="0" fontId="12" fillId="0" borderId="0" xfId="0" applyFont="1" applyFill="1" applyBorder="1" applyAlignment="1" applyProtection="1">
      <alignment horizontal="left" wrapText="1"/>
      <protection locked="0"/>
    </xf>
    <xf numFmtId="49" fontId="14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>
      <protection locked="0"/>
    </xf>
    <xf numFmtId="164" fontId="12" fillId="0" borderId="0" xfId="0" applyNumberFormat="1" applyFont="1" applyFill="1" applyBorder="1" applyAlignment="1" applyProtection="1">
      <protection locked="0"/>
    </xf>
    <xf numFmtId="0" fontId="18" fillId="0" borderId="1" xfId="0" applyFont="1" applyFill="1" applyBorder="1" applyProtection="1">
      <protection locked="0"/>
    </xf>
    <xf numFmtId="0" fontId="21" fillId="0" borderId="0" xfId="0" applyFont="1" applyFill="1" applyProtection="1">
      <protection locked="0"/>
    </xf>
    <xf numFmtId="0" fontId="0" fillId="0" borderId="1" xfId="0" applyFont="1" applyFill="1" applyBorder="1" applyAlignment="1" applyProtection="1">
      <alignment horizontal="center" vertical="top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1" fontId="0" fillId="0" borderId="1" xfId="0" applyNumberFormat="1" applyFont="1" applyFill="1" applyBorder="1" applyAlignment="1" applyProtection="1">
      <alignment horizontal="right"/>
      <protection locked="0"/>
    </xf>
    <xf numFmtId="164" fontId="0" fillId="0" borderId="1" xfId="0" applyNumberFormat="1" applyFont="1" applyFill="1" applyBorder="1" applyAlignment="1" applyProtection="1">
      <alignment horizontal="right"/>
      <protection locked="0"/>
    </xf>
    <xf numFmtId="0" fontId="0" fillId="0" borderId="1" xfId="0" applyFont="1" applyFill="1" applyBorder="1" applyAlignment="1" applyProtection="1">
      <alignment horizontal="left" wrapText="1"/>
      <protection locked="0"/>
    </xf>
    <xf numFmtId="0" fontId="0" fillId="0" borderId="3" xfId="0" applyFont="1" applyFill="1" applyBorder="1" applyProtection="1">
      <protection locked="0"/>
    </xf>
    <xf numFmtId="0" fontId="0" fillId="0" borderId="0" xfId="0" applyFont="1"/>
    <xf numFmtId="0" fontId="0" fillId="0" borderId="1" xfId="0" applyFont="1" applyFill="1" applyBorder="1"/>
    <xf numFmtId="0" fontId="30" fillId="0" borderId="1" xfId="0" applyFont="1" applyFill="1" applyBorder="1"/>
    <xf numFmtId="1" fontId="0" fillId="0" borderId="1" xfId="0" applyNumberFormat="1" applyFill="1" applyBorder="1"/>
    <xf numFmtId="1" fontId="0" fillId="0" borderId="1" xfId="0" applyNumberFormat="1" applyFont="1" applyFill="1" applyBorder="1"/>
    <xf numFmtId="49" fontId="19" fillId="0" borderId="1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/>
    <xf numFmtId="0" fontId="0" fillId="0" borderId="0" xfId="0" applyFill="1" applyBorder="1"/>
    <xf numFmtId="0" fontId="11" fillId="0" borderId="0" xfId="0" applyFont="1" applyFill="1" applyBorder="1"/>
    <xf numFmtId="0" fontId="11" fillId="0" borderId="0" xfId="0" applyFont="1" applyFill="1"/>
    <xf numFmtId="0" fontId="30" fillId="0" borderId="0" xfId="0" applyFont="1" applyProtection="1">
      <protection locked="0"/>
    </xf>
    <xf numFmtId="0" fontId="16" fillId="0" borderId="0" xfId="0" applyFont="1" applyFill="1"/>
    <xf numFmtId="0" fontId="0" fillId="0" borderId="3" xfId="0" applyFont="1" applyFill="1" applyBorder="1"/>
    <xf numFmtId="49" fontId="19" fillId="0" borderId="16" xfId="0" applyNumberFormat="1" applyFont="1" applyFill="1" applyBorder="1" applyAlignment="1">
      <alignment horizontal="center"/>
    </xf>
    <xf numFmtId="164" fontId="18" fillId="2" borderId="3" xfId="0" applyNumberFormat="1" applyFont="1" applyFill="1" applyBorder="1" applyProtection="1"/>
    <xf numFmtId="49" fontId="19" fillId="0" borderId="1" xfId="0" applyNumberFormat="1" applyFont="1" applyFill="1" applyBorder="1" applyAlignment="1" applyProtection="1">
      <alignment horizontal="right"/>
      <protection locked="0"/>
    </xf>
    <xf numFmtId="0" fontId="19" fillId="0" borderId="1" xfId="0" applyNumberFormat="1" applyFont="1" applyFill="1" applyBorder="1" applyAlignment="1" applyProtection="1">
      <alignment horizontal="right"/>
      <protection locked="0"/>
    </xf>
    <xf numFmtId="0" fontId="0" fillId="0" borderId="7" xfId="0" applyFont="1" applyFill="1" applyBorder="1" applyProtection="1"/>
    <xf numFmtId="164" fontId="0" fillId="0" borderId="1" xfId="0" applyNumberFormat="1" applyFont="1" applyFill="1" applyBorder="1"/>
    <xf numFmtId="0" fontId="15" fillId="0" borderId="1" xfId="0" applyFont="1" applyFill="1" applyBorder="1" applyAlignment="1" applyProtection="1">
      <alignment horizontal="right" vertical="top"/>
      <protection locked="0"/>
    </xf>
    <xf numFmtId="164" fontId="0" fillId="0" borderId="0" xfId="0" applyNumberFormat="1" applyFont="1" applyFill="1" applyProtection="1">
      <protection locked="0"/>
    </xf>
    <xf numFmtId="49" fontId="18" fillId="0" borderId="1" xfId="0" applyNumberFormat="1" applyFont="1" applyFill="1" applyBorder="1" applyAlignment="1" applyProtection="1">
      <alignment horizontal="right"/>
      <protection locked="0"/>
    </xf>
    <xf numFmtId="0" fontId="0" fillId="0" borderId="0" xfId="0" applyFont="1" applyFill="1" applyBorder="1" applyProtection="1"/>
    <xf numFmtId="0" fontId="18" fillId="0" borderId="0" xfId="0" applyFont="1" applyFill="1" applyBorder="1" applyProtection="1"/>
    <xf numFmtId="164" fontId="18" fillId="0" borderId="0" xfId="0" applyNumberFormat="1" applyFont="1" applyFill="1" applyBorder="1" applyProtection="1"/>
    <xf numFmtId="0" fontId="15" fillId="0" borderId="0" xfId="0" applyFont="1" applyFill="1" applyBorder="1" applyAlignment="1" applyProtection="1">
      <alignment horizontal="left" vertical="top" wrapText="1"/>
      <protection locked="0"/>
    </xf>
    <xf numFmtId="0" fontId="30" fillId="0" borderId="0" xfId="0" applyFont="1" applyFill="1"/>
    <xf numFmtId="0" fontId="30" fillId="0" borderId="0" xfId="0" applyFont="1" applyFill="1" applyBorder="1"/>
    <xf numFmtId="0" fontId="31" fillId="0" borderId="0" xfId="0" applyFont="1" applyFill="1" applyBorder="1"/>
    <xf numFmtId="0" fontId="0" fillId="0" borderId="1" xfId="0" applyFont="1" applyFill="1" applyBorder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37" fillId="0" borderId="0" xfId="0" applyFont="1" applyFill="1" applyProtection="1">
      <protection locked="0"/>
    </xf>
    <xf numFmtId="0" fontId="37" fillId="0" borderId="0" xfId="0" applyFont="1" applyFill="1" applyBorder="1" applyProtection="1">
      <protection locked="0"/>
    </xf>
    <xf numFmtId="0" fontId="30" fillId="0" borderId="0" xfId="0" applyFont="1" applyFill="1" applyProtection="1">
      <protection locked="0"/>
    </xf>
    <xf numFmtId="0" fontId="30" fillId="0" borderId="0" xfId="0" applyFont="1"/>
    <xf numFmtId="0" fontId="31" fillId="0" borderId="0" xfId="0" applyFont="1" applyFill="1" applyProtection="1">
      <protection locked="0"/>
    </xf>
    <xf numFmtId="0" fontId="30" fillId="0" borderId="0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alignment horizontal="center"/>
    </xf>
    <xf numFmtId="0" fontId="12" fillId="0" borderId="0" xfId="0" applyFont="1" applyFill="1" applyProtection="1">
      <protection locked="0"/>
    </xf>
    <xf numFmtId="0" fontId="0" fillId="0" borderId="0" xfId="0" applyFont="1" applyFill="1" applyAlignment="1" applyProtection="1">
      <alignment horizontal="center"/>
      <protection locked="0"/>
    </xf>
    <xf numFmtId="1" fontId="0" fillId="0" borderId="1" xfId="0" applyNumberFormat="1" applyFont="1" applyFill="1" applyBorder="1" applyAlignment="1" applyProtection="1">
      <alignment horizontal="center"/>
      <protection locked="0"/>
    </xf>
    <xf numFmtId="1" fontId="0" fillId="0" borderId="3" xfId="0" applyNumberFormat="1" applyFont="1" applyFill="1" applyBorder="1" applyAlignment="1" applyProtection="1">
      <alignment horizontal="center"/>
      <protection locked="0"/>
    </xf>
    <xf numFmtId="0" fontId="23" fillId="0" borderId="0" xfId="0" applyFont="1" applyFill="1" applyProtection="1">
      <protection locked="0"/>
    </xf>
    <xf numFmtId="0" fontId="25" fillId="0" borderId="0" xfId="0" applyFont="1" applyFill="1" applyBorder="1" applyProtection="1">
      <protection locked="0"/>
    </xf>
    <xf numFmtId="49" fontId="20" fillId="0" borderId="1" xfId="0" applyNumberFormat="1" applyFont="1" applyFill="1" applyBorder="1" applyAlignment="1" applyProtection="1">
      <alignment horizontal="center"/>
      <protection locked="0"/>
    </xf>
    <xf numFmtId="0" fontId="18" fillId="0" borderId="1" xfId="0" applyFont="1" applyFill="1" applyBorder="1" applyAlignment="1" applyProtection="1">
      <alignment horizontal="left" vertical="top" wrapText="1"/>
      <protection locked="0"/>
    </xf>
    <xf numFmtId="0" fontId="0" fillId="0" borderId="7" xfId="0" applyFont="1" applyFill="1" applyBorder="1"/>
    <xf numFmtId="0" fontId="18" fillId="0" borderId="0" xfId="0" applyFont="1" applyFill="1" applyBorder="1" applyAlignment="1" applyProtection="1">
      <alignment horizontal="right" vertical="top"/>
      <protection locked="0"/>
    </xf>
    <xf numFmtId="0" fontId="18" fillId="0" borderId="0" xfId="0" applyFont="1" applyFill="1" applyBorder="1" applyAlignment="1" applyProtection="1">
      <alignment vertical="top" wrapText="1"/>
      <protection locked="0"/>
    </xf>
    <xf numFmtId="0" fontId="18" fillId="0" borderId="1" xfId="0" applyFont="1" applyFill="1" applyBorder="1" applyAlignment="1" applyProtection="1">
      <alignment horizontal="center" vertical="top"/>
      <protection locked="0"/>
    </xf>
    <xf numFmtId="0" fontId="18" fillId="0" borderId="0" xfId="0" applyFont="1" applyFill="1" applyBorder="1" applyAlignment="1" applyProtection="1">
      <alignment horizontal="right"/>
      <protection locked="0"/>
    </xf>
    <xf numFmtId="0" fontId="18" fillId="0" borderId="7" xfId="0" applyFont="1" applyFill="1" applyBorder="1" applyAlignment="1" applyProtection="1">
      <alignment horizontal="left" vertical="top" wrapText="1"/>
      <protection locked="0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2" fontId="41" fillId="0" borderId="0" xfId="0" applyNumberFormat="1" applyFont="1" applyFill="1" applyBorder="1" applyProtection="1">
      <protection locked="0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35" fillId="0" borderId="1" xfId="0" applyFont="1" applyFill="1" applyBorder="1"/>
    <xf numFmtId="0" fontId="38" fillId="0" borderId="0" xfId="0" applyFont="1"/>
    <xf numFmtId="0" fontId="32" fillId="0" borderId="0" xfId="0" applyFont="1" applyFill="1" applyProtection="1">
      <protection locked="0"/>
    </xf>
    <xf numFmtId="0" fontId="0" fillId="0" borderId="0" xfId="0" applyFont="1" applyFill="1"/>
    <xf numFmtId="165" fontId="0" fillId="0" borderId="1" xfId="0" applyNumberFormat="1" applyFont="1" applyFill="1" applyBorder="1" applyProtection="1">
      <protection locked="0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Protection="1"/>
    <xf numFmtId="0" fontId="18" fillId="0" borderId="15" xfId="0" applyFont="1" applyFill="1" applyBorder="1"/>
    <xf numFmtId="0" fontId="11" fillId="0" borderId="0" xfId="0" applyFont="1"/>
    <xf numFmtId="1" fontId="0" fillId="0" borderId="0" xfId="0" applyNumberFormat="1" applyFont="1" applyFill="1" applyBorder="1" applyProtection="1"/>
    <xf numFmtId="1" fontId="18" fillId="0" borderId="0" xfId="0" applyNumberFormat="1" applyFont="1" applyFill="1" applyBorder="1" applyProtection="1"/>
    <xf numFmtId="164" fontId="0" fillId="0" borderId="1" xfId="0" applyNumberFormat="1" applyFont="1" applyFill="1" applyBorder="1" applyProtection="1"/>
    <xf numFmtId="0" fontId="23" fillId="0" borderId="0" xfId="0" applyFont="1" applyFill="1" applyBorder="1" applyProtection="1">
      <protection locked="0"/>
    </xf>
    <xf numFmtId="0" fontId="41" fillId="0" borderId="0" xfId="0" applyFont="1" applyFill="1" applyProtection="1">
      <protection locked="0"/>
    </xf>
    <xf numFmtId="0" fontId="0" fillId="0" borderId="1" xfId="0" applyFont="1" applyFill="1" applyBorder="1" applyAlignment="1" applyProtection="1">
      <alignment horizontal="right" vertical="top"/>
      <protection locked="0"/>
    </xf>
    <xf numFmtId="0" fontId="0" fillId="0" borderId="0" xfId="0"/>
    <xf numFmtId="0" fontId="0" fillId="0" borderId="1" xfId="0" applyFont="1" applyFill="1" applyBorder="1" applyAlignment="1" applyProtection="1">
      <alignment horizontal="center" vertical="top" wrapText="1"/>
      <protection locked="0"/>
    </xf>
    <xf numFmtId="49" fontId="0" fillId="0" borderId="1" xfId="0" applyNumberFormat="1" applyFont="1" applyFill="1" applyBorder="1" applyAlignment="1" applyProtection="1">
      <alignment horizontal="right"/>
      <protection locked="0"/>
    </xf>
    <xf numFmtId="2" fontId="0" fillId="0" borderId="3" xfId="0" applyNumberFormat="1" applyFont="1" applyFill="1" applyBorder="1" applyProtection="1">
      <protection locked="0"/>
    </xf>
    <xf numFmtId="0" fontId="32" fillId="0" borderId="0" xfId="0" applyFont="1" applyFill="1" applyBorder="1" applyProtection="1"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6" xfId="0" applyFont="1" applyFill="1" applyBorder="1" applyAlignment="1" applyProtection="1">
      <alignment horizontal="center" vertical="top"/>
      <protection locked="0"/>
    </xf>
    <xf numFmtId="0" fontId="0" fillId="0" borderId="6" xfId="0" applyFont="1" applyFill="1" applyBorder="1" applyAlignment="1" applyProtection="1">
      <alignment horizontal="right" vertical="top"/>
      <protection locked="0"/>
    </xf>
    <xf numFmtId="0" fontId="15" fillId="0" borderId="6" xfId="0" applyFont="1" applyFill="1" applyBorder="1" applyAlignment="1" applyProtection="1">
      <alignment horizontal="right" vertical="top"/>
      <protection locked="0"/>
    </xf>
    <xf numFmtId="0" fontId="32" fillId="0" borderId="3" xfId="0" applyFont="1" applyFill="1" applyBorder="1" applyAlignment="1" applyProtection="1">
      <alignment horizontal="center" vertical="center" wrapText="1"/>
      <protection locked="0"/>
    </xf>
    <xf numFmtId="0" fontId="32" fillId="0" borderId="8" xfId="0" applyFont="1" applyFill="1" applyBorder="1" applyAlignment="1" applyProtection="1">
      <alignment horizontal="center" vertical="center" wrapText="1"/>
      <protection locked="0"/>
    </xf>
    <xf numFmtId="0" fontId="32" fillId="0" borderId="8" xfId="0" applyFont="1" applyFill="1" applyBorder="1" applyAlignment="1" applyProtection="1">
      <alignment horizontal="center" vertical="center"/>
      <protection locked="0"/>
    </xf>
    <xf numFmtId="0" fontId="34" fillId="0" borderId="8" xfId="0" applyFont="1" applyFill="1" applyBorder="1" applyAlignment="1" applyProtection="1">
      <alignment horizontal="center" vertical="center" wrapText="1"/>
      <protection locked="0"/>
    </xf>
    <xf numFmtId="164" fontId="31" fillId="0" borderId="8" xfId="0" applyNumberFormat="1" applyFont="1" applyFill="1" applyBorder="1" applyProtection="1"/>
    <xf numFmtId="164" fontId="30" fillId="0" borderId="8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right"/>
      <protection locked="0"/>
    </xf>
    <xf numFmtId="0" fontId="15" fillId="0" borderId="1" xfId="0" applyFont="1" applyFill="1" applyBorder="1" applyProtection="1"/>
    <xf numFmtId="0" fontId="35" fillId="0" borderId="3" xfId="0" applyFont="1" applyFill="1" applyBorder="1" applyProtection="1"/>
    <xf numFmtId="164" fontId="15" fillId="0" borderId="0" xfId="0" applyNumberFormat="1" applyFont="1" applyFill="1" applyBorder="1" applyProtection="1"/>
    <xf numFmtId="0" fontId="18" fillId="0" borderId="0" xfId="0" applyFont="1" applyFill="1" applyBorder="1" applyAlignment="1" applyProtection="1">
      <alignment horizontal="left" vertical="top" wrapText="1"/>
      <protection locked="0"/>
    </xf>
    <xf numFmtId="0" fontId="15" fillId="0" borderId="0" xfId="0" applyFont="1" applyFill="1" applyAlignment="1" applyProtection="1">
      <alignment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>
      <alignment horizontal="center" vertical="center" wrapText="1"/>
    </xf>
    <xf numFmtId="0" fontId="34" fillId="0" borderId="0" xfId="0" applyFont="1" applyFill="1" applyAlignment="1" applyProtection="1">
      <alignment horizontal="center" vertical="center" wrapText="1"/>
      <protection locked="0"/>
    </xf>
    <xf numFmtId="165" fontId="0" fillId="0" borderId="1" xfId="0" applyNumberFormat="1" applyFont="1" applyFill="1" applyBorder="1" applyProtection="1"/>
    <xf numFmtId="165" fontId="0" fillId="0" borderId="1" xfId="0" applyNumberFormat="1" applyFont="1" applyFill="1" applyBorder="1"/>
    <xf numFmtId="1" fontId="25" fillId="0" borderId="0" xfId="0" applyNumberFormat="1" applyFont="1" applyFill="1" applyProtection="1"/>
    <xf numFmtId="1" fontId="26" fillId="0" borderId="0" xfId="0" applyNumberFormat="1" applyFont="1" applyFill="1" applyProtection="1"/>
    <xf numFmtId="0" fontId="18" fillId="0" borderId="1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/>
    <xf numFmtId="0" fontId="39" fillId="0" borderId="0" xfId="0" applyFont="1"/>
    <xf numFmtId="0" fontId="19" fillId="0" borderId="1" xfId="0" applyFont="1" applyFill="1" applyBorder="1"/>
    <xf numFmtId="164" fontId="15" fillId="0" borderId="3" xfId="0" applyNumberFormat="1" applyFont="1" applyFill="1" applyBorder="1" applyProtection="1"/>
    <xf numFmtId="164" fontId="18" fillId="0" borderId="3" xfId="0" applyNumberFormat="1" applyFont="1" applyFill="1" applyBorder="1"/>
    <xf numFmtId="0" fontId="20" fillId="0" borderId="0" xfId="0" applyFont="1" applyFill="1" applyProtection="1">
      <protection locked="0"/>
    </xf>
    <xf numFmtId="49" fontId="23" fillId="0" borderId="0" xfId="0" applyNumberFormat="1" applyFont="1" applyFill="1" applyBorder="1" applyAlignment="1" applyProtection="1">
      <alignment horizontal="center"/>
      <protection locked="0"/>
    </xf>
    <xf numFmtId="164" fontId="0" fillId="0" borderId="3" xfId="0" applyNumberFormat="1" applyFont="1" applyFill="1" applyBorder="1"/>
    <xf numFmtId="0" fontId="34" fillId="0" borderId="0" xfId="0" applyFont="1" applyFill="1" applyProtection="1">
      <protection locked="0"/>
    </xf>
    <xf numFmtId="0" fontId="50" fillId="0" borderId="0" xfId="0" applyFont="1" applyFill="1" applyProtection="1"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33" fillId="0" borderId="0" xfId="0" applyFont="1" applyFill="1" applyProtection="1">
      <protection locked="0"/>
    </xf>
    <xf numFmtId="0" fontId="40" fillId="0" borderId="0" xfId="0" applyFont="1" applyFill="1" applyProtection="1">
      <protection locked="0"/>
    </xf>
    <xf numFmtId="2" fontId="48" fillId="0" borderId="0" xfId="0" applyNumberFormat="1" applyFont="1" applyFill="1" applyBorder="1" applyProtection="1">
      <protection locked="0"/>
    </xf>
    <xf numFmtId="49" fontId="23" fillId="0" borderId="0" xfId="0" applyNumberFormat="1" applyFont="1" applyFill="1" applyBorder="1" applyAlignment="1" applyProtection="1">
      <alignment horizontal="right"/>
      <protection locked="0"/>
    </xf>
    <xf numFmtId="0" fontId="23" fillId="0" borderId="0" xfId="0" applyFont="1" applyFill="1" applyBorder="1" applyProtection="1"/>
    <xf numFmtId="0" fontId="23" fillId="0" borderId="20" xfId="0" applyFont="1" applyFill="1" applyBorder="1" applyProtection="1"/>
    <xf numFmtId="2" fontId="23" fillId="0" borderId="0" xfId="0" applyNumberFormat="1" applyFont="1" applyFill="1" applyBorder="1" applyProtection="1"/>
    <xf numFmtId="1" fontId="23" fillId="0" borderId="0" xfId="0" applyNumberFormat="1" applyFont="1" applyFill="1" applyBorder="1" applyProtection="1"/>
    <xf numFmtId="164" fontId="23" fillId="0" borderId="0" xfId="0" applyNumberFormat="1" applyFont="1" applyFill="1" applyBorder="1" applyProtection="1"/>
    <xf numFmtId="164" fontId="42" fillId="0" borderId="0" xfId="0" applyNumberFormat="1" applyFont="1" applyFill="1" applyBorder="1" applyProtection="1"/>
    <xf numFmtId="0" fontId="29" fillId="0" borderId="0" xfId="0" applyFont="1" applyFill="1" applyProtection="1">
      <protection locked="0"/>
    </xf>
    <xf numFmtId="0" fontId="25" fillId="0" borderId="0" xfId="0" applyFont="1" applyFill="1" applyBorder="1"/>
    <xf numFmtId="0" fontId="39" fillId="0" borderId="0" xfId="0" applyFont="1" applyFill="1" applyBorder="1" applyAlignment="1" applyProtection="1">
      <alignment horizontal="left" wrapText="1"/>
      <protection locked="0"/>
    </xf>
    <xf numFmtId="49" fontId="18" fillId="0" borderId="0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right"/>
    </xf>
    <xf numFmtId="0" fontId="51" fillId="0" borderId="1" xfId="0" applyFont="1" applyFill="1" applyBorder="1" applyProtection="1">
      <protection locked="0"/>
    </xf>
    <xf numFmtId="49" fontId="52" fillId="0" borderId="1" xfId="0" applyNumberFormat="1" applyFont="1" applyFill="1" applyBorder="1" applyAlignment="1" applyProtection="1">
      <alignment horizontal="center"/>
      <protection locked="0"/>
    </xf>
    <xf numFmtId="0" fontId="51" fillId="0" borderId="1" xfId="0" applyFont="1" applyFill="1" applyBorder="1" applyProtection="1"/>
    <xf numFmtId="0" fontId="51" fillId="0" borderId="0" xfId="0" applyFont="1" applyFill="1" applyBorder="1" applyProtection="1"/>
    <xf numFmtId="49" fontId="51" fillId="0" borderId="1" xfId="0" applyNumberFormat="1" applyFont="1" applyFill="1" applyBorder="1" applyAlignment="1" applyProtection="1">
      <alignment horizontal="center"/>
      <protection locked="0"/>
    </xf>
    <xf numFmtId="0" fontId="15" fillId="0" borderId="0" xfId="0" applyFont="1" applyFill="1" applyAlignment="1" applyProtection="1">
      <alignment horizontal="center" wrapText="1"/>
      <protection locked="0"/>
    </xf>
    <xf numFmtId="164" fontId="18" fillId="0" borderId="1" xfId="0" applyNumberFormat="1" applyFont="1" applyBorder="1"/>
    <xf numFmtId="0" fontId="31" fillId="0" borderId="0" xfId="0" applyFont="1" applyFill="1"/>
    <xf numFmtId="0" fontId="34" fillId="0" borderId="0" xfId="0" applyFont="1" applyFill="1"/>
    <xf numFmtId="0" fontId="30" fillId="0" borderId="0" xfId="0" applyFont="1" applyFill="1" applyBorder="1" applyAlignment="1">
      <alignment wrapText="1"/>
    </xf>
    <xf numFmtId="0" fontId="30" fillId="0" borderId="1" xfId="0" applyFont="1" applyBorder="1"/>
    <xf numFmtId="0" fontId="30" fillId="0" borderId="1" xfId="0" applyFont="1" applyFill="1" applyBorder="1" applyAlignment="1">
      <alignment wrapText="1"/>
    </xf>
    <xf numFmtId="0" fontId="30" fillId="0" borderId="0" xfId="0" applyFont="1" applyBorder="1"/>
    <xf numFmtId="0" fontId="0" fillId="0" borderId="1" xfId="0" applyBorder="1" applyAlignment="1">
      <alignment wrapText="1"/>
    </xf>
    <xf numFmtId="0" fontId="21" fillId="0" borderId="1" xfId="0" applyFont="1" applyBorder="1" applyAlignment="1">
      <alignment wrapText="1"/>
    </xf>
    <xf numFmtId="0" fontId="0" fillId="6" borderId="0" xfId="0" applyFont="1" applyFill="1"/>
    <xf numFmtId="0" fontId="0" fillId="6" borderId="0" xfId="0" applyFill="1"/>
    <xf numFmtId="0" fontId="21" fillId="0" borderId="1" xfId="0" applyFont="1" applyFill="1" applyBorder="1" applyAlignment="1">
      <alignment wrapText="1"/>
    </xf>
    <xf numFmtId="0" fontId="31" fillId="0" borderId="1" xfId="0" applyFont="1" applyFill="1" applyBorder="1"/>
    <xf numFmtId="0" fontId="31" fillId="0" borderId="0" xfId="0" applyFont="1"/>
    <xf numFmtId="0" fontId="13" fillId="0" borderId="1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0" fillId="7" borderId="1" xfId="0" applyFont="1" applyFill="1" applyBorder="1"/>
    <xf numFmtId="0" fontId="0" fillId="7" borderId="9" xfId="0" applyFont="1" applyFill="1" applyBorder="1"/>
    <xf numFmtId="0" fontId="18" fillId="0" borderId="3" xfId="0" applyFont="1" applyFill="1" applyBorder="1"/>
    <xf numFmtId="0" fontId="18" fillId="0" borderId="11" xfId="0" applyFont="1" applyFill="1" applyBorder="1"/>
    <xf numFmtId="49" fontId="20" fillId="0" borderId="11" xfId="0" applyNumberFormat="1" applyFont="1" applyFill="1" applyBorder="1" applyAlignment="1">
      <alignment horizontal="center"/>
    </xf>
    <xf numFmtId="0" fontId="18" fillId="7" borderId="11" xfId="0" applyFont="1" applyFill="1" applyBorder="1"/>
    <xf numFmtId="0" fontId="46" fillId="4" borderId="11" xfId="0" applyFont="1" applyFill="1" applyBorder="1"/>
    <xf numFmtId="0" fontId="18" fillId="7" borderId="9" xfId="0" applyFont="1" applyFill="1" applyBorder="1"/>
    <xf numFmtId="49" fontId="20" fillId="0" borderId="13" xfId="0" applyNumberFormat="1" applyFont="1" applyFill="1" applyBorder="1" applyAlignment="1">
      <alignment horizontal="center"/>
    </xf>
    <xf numFmtId="0" fontId="18" fillId="4" borderId="11" xfId="0" applyFont="1" applyFill="1" applyBorder="1"/>
    <xf numFmtId="0" fontId="18" fillId="7" borderId="12" xfId="0" applyFont="1" applyFill="1" applyBorder="1"/>
    <xf numFmtId="0" fontId="18" fillId="0" borderId="16" xfId="0" applyFont="1" applyFill="1" applyBorder="1" applyAlignment="1">
      <alignment horizontal="left" vertical="center" wrapText="1"/>
    </xf>
    <xf numFmtId="49" fontId="20" fillId="0" borderId="37" xfId="0" applyNumberFormat="1" applyFont="1" applyFill="1" applyBorder="1" applyAlignment="1">
      <alignment horizontal="center"/>
    </xf>
    <xf numFmtId="0" fontId="18" fillId="7" borderId="16" xfId="0" applyFont="1" applyFill="1" applyBorder="1"/>
    <xf numFmtId="0" fontId="18" fillId="4" borderId="16" xfId="0" applyFont="1" applyFill="1" applyBorder="1"/>
    <xf numFmtId="0" fontId="18" fillId="7" borderId="36" xfId="0" applyFont="1" applyFill="1" applyBorder="1"/>
    <xf numFmtId="1" fontId="0" fillId="0" borderId="7" xfId="0" applyNumberFormat="1" applyFont="1" applyFill="1" applyBorder="1"/>
    <xf numFmtId="0" fontId="0" fillId="0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right"/>
    </xf>
    <xf numFmtId="164" fontId="0" fillId="0" borderId="1" xfId="0" applyNumberFormat="1" applyFont="1" applyFill="1" applyBorder="1" applyAlignment="1"/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/>
    <xf numFmtId="0" fontId="12" fillId="0" borderId="4" xfId="0" applyFont="1" applyFill="1" applyBorder="1"/>
    <xf numFmtId="0" fontId="12" fillId="0" borderId="1" xfId="0" applyFont="1" applyFill="1" applyBorder="1" applyProtection="1">
      <protection locked="0"/>
    </xf>
    <xf numFmtId="2" fontId="12" fillId="0" borderId="1" xfId="0" applyNumberFormat="1" applyFont="1" applyFill="1" applyBorder="1" applyProtection="1">
      <protection locked="0"/>
    </xf>
    <xf numFmtId="2" fontId="12" fillId="0" borderId="1" xfId="0" applyNumberFormat="1" applyFont="1" applyFill="1" applyBorder="1"/>
    <xf numFmtId="0" fontId="43" fillId="0" borderId="1" xfId="21" applyFont="1" applyFill="1" applyBorder="1" applyAlignment="1" applyProtection="1">
      <alignment horizontal="right" wrapText="1"/>
    </xf>
    <xf numFmtId="164" fontId="17" fillId="0" borderId="0" xfId="0" applyNumberFormat="1" applyFont="1" applyFill="1" applyBorder="1" applyProtection="1"/>
    <xf numFmtId="164" fontId="12" fillId="0" borderId="1" xfId="0" applyNumberFormat="1" applyFont="1" applyFill="1" applyBorder="1"/>
    <xf numFmtId="164" fontId="15" fillId="0" borderId="7" xfId="0" applyNumberFormat="1" applyFont="1" applyFill="1" applyBorder="1"/>
    <xf numFmtId="164" fontId="12" fillId="0" borderId="3" xfId="0" applyNumberFormat="1" applyFont="1" applyFill="1" applyBorder="1"/>
    <xf numFmtId="164" fontId="0" fillId="0" borderId="8" xfId="0" applyNumberFormat="1" applyFont="1" applyFill="1" applyBorder="1" applyAlignment="1"/>
    <xf numFmtId="164" fontId="0" fillId="0" borderId="3" xfId="0" applyNumberFormat="1" applyFont="1" applyFill="1" applyBorder="1" applyAlignment="1"/>
    <xf numFmtId="164" fontId="18" fillId="0" borderId="3" xfId="0" applyNumberFormat="1" applyFont="1" applyFill="1" applyBorder="1" applyAlignment="1"/>
    <xf numFmtId="164" fontId="0" fillId="0" borderId="8" xfId="0" applyNumberFormat="1" applyFont="1" applyFill="1" applyBorder="1"/>
    <xf numFmtId="0" fontId="12" fillId="0" borderId="1" xfId="0" applyFont="1" applyFill="1" applyBorder="1" applyProtection="1"/>
    <xf numFmtId="0" fontId="27" fillId="0" borderId="0" xfId="0" applyFont="1" applyFill="1" applyProtection="1">
      <protection locked="0"/>
    </xf>
    <xf numFmtId="0" fontId="51" fillId="0" borderId="0" xfId="0" applyFont="1" applyFill="1" applyBorder="1" applyProtection="1">
      <protection locked="0"/>
    </xf>
    <xf numFmtId="0" fontId="51" fillId="0" borderId="0" xfId="0" applyFont="1" applyFill="1" applyProtection="1">
      <protection locked="0"/>
    </xf>
    <xf numFmtId="0" fontId="51" fillId="0" borderId="3" xfId="0" applyFont="1" applyFill="1" applyBorder="1" applyProtection="1"/>
    <xf numFmtId="164" fontId="11" fillId="0" borderId="0" xfId="0" applyNumberFormat="1" applyFont="1" applyFill="1" applyProtection="1"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5" fillId="0" borderId="16" xfId="0" applyFont="1" applyFill="1" applyBorder="1"/>
    <xf numFmtId="0" fontId="12" fillId="7" borderId="13" xfId="0" applyFont="1" applyFill="1" applyBorder="1"/>
    <xf numFmtId="0" fontId="16" fillId="0" borderId="11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5" fillId="0" borderId="15" xfId="0" applyFont="1" applyFill="1" applyBorder="1" applyAlignment="1">
      <alignment vertical="top"/>
    </xf>
    <xf numFmtId="0" fontId="15" fillId="0" borderId="16" xfId="0" applyFont="1" applyFill="1" applyBorder="1" applyAlignment="1">
      <alignment horizontal="left" vertical="center" wrapText="1"/>
    </xf>
    <xf numFmtId="49" fontId="13" fillId="0" borderId="16" xfId="0" applyNumberFormat="1" applyFont="1" applyFill="1" applyBorder="1" applyAlignment="1">
      <alignment horizontal="center"/>
    </xf>
    <xf numFmtId="0" fontId="12" fillId="0" borderId="16" xfId="0" applyFont="1" applyFill="1" applyBorder="1"/>
    <xf numFmtId="0" fontId="15" fillId="7" borderId="16" xfId="0" applyFont="1" applyFill="1" applyBorder="1"/>
    <xf numFmtId="0" fontId="15" fillId="7" borderId="36" xfId="0" applyFont="1" applyFill="1" applyBorder="1"/>
    <xf numFmtId="0" fontId="15" fillId="0" borderId="15" xfId="0" applyFont="1" applyFill="1" applyBorder="1" applyAlignment="1">
      <alignment horizontal="right" vertical="top"/>
    </xf>
    <xf numFmtId="0" fontId="15" fillId="0" borderId="16" xfId="0" applyFont="1" applyFill="1" applyBorder="1" applyAlignment="1">
      <alignment vertical="center" wrapText="1"/>
    </xf>
    <xf numFmtId="0" fontId="12" fillId="0" borderId="14" xfId="0" applyFont="1" applyFill="1" applyBorder="1"/>
    <xf numFmtId="0" fontId="12" fillId="0" borderId="13" xfId="0" applyFont="1" applyFill="1" applyBorder="1"/>
    <xf numFmtId="49" fontId="14" fillId="0" borderId="13" xfId="0" applyNumberFormat="1" applyFont="1" applyFill="1" applyBorder="1" applyAlignment="1">
      <alignment horizontal="center"/>
    </xf>
    <xf numFmtId="0" fontId="12" fillId="7" borderId="17" xfId="0" applyFont="1" applyFill="1" applyBorder="1"/>
    <xf numFmtId="0" fontId="11" fillId="0" borderId="0" xfId="0" applyFont="1" applyFill="1" applyBorder="1" applyProtection="1">
      <protection locked="0"/>
    </xf>
    <xf numFmtId="0" fontId="20" fillId="0" borderId="0" xfId="0" applyFont="1" applyFill="1" applyBorder="1" applyAlignment="1" applyProtection="1">
      <protection locked="0"/>
    </xf>
    <xf numFmtId="164" fontId="51" fillId="0" borderId="1" xfId="0" applyNumberFormat="1" applyFont="1" applyFill="1" applyBorder="1" applyProtection="1"/>
    <xf numFmtId="1" fontId="0" fillId="0" borderId="1" xfId="0" applyNumberFormat="1" applyFont="1" applyFill="1" applyBorder="1" applyAlignment="1" applyProtection="1">
      <alignment horizontal="right"/>
    </xf>
    <xf numFmtId="164" fontId="0" fillId="0" borderId="1" xfId="0" applyNumberFormat="1" applyFont="1" applyFill="1" applyBorder="1" applyAlignment="1" applyProtection="1">
      <alignment horizontal="right"/>
    </xf>
    <xf numFmtId="0" fontId="0" fillId="0" borderId="15" xfId="0" applyFont="1" applyFill="1" applyBorder="1" applyAlignment="1">
      <alignment vertical="top"/>
    </xf>
    <xf numFmtId="0" fontId="0" fillId="0" borderId="16" xfId="0" applyFont="1" applyFill="1" applyBorder="1" applyAlignment="1">
      <alignment horizontal="left" vertical="center" wrapText="1"/>
    </xf>
    <xf numFmtId="0" fontId="0" fillId="0" borderId="15" xfId="0" applyFont="1" applyFill="1" applyBorder="1" applyAlignment="1">
      <alignment horizontal="right" vertical="top"/>
    </xf>
    <xf numFmtId="0" fontId="18" fillId="0" borderId="14" xfId="0" applyFont="1" applyFill="1" applyBorder="1"/>
    <xf numFmtId="0" fontId="18" fillId="0" borderId="13" xfId="0" applyFont="1" applyFill="1" applyBorder="1"/>
    <xf numFmtId="0" fontId="17" fillId="0" borderId="0" xfId="0" applyFont="1" applyFill="1" applyBorder="1" applyProtection="1"/>
    <xf numFmtId="0" fontId="17" fillId="0" borderId="0" xfId="0" applyFont="1" applyFill="1" applyBorder="1" applyProtection="1">
      <protection locked="0"/>
    </xf>
    <xf numFmtId="1" fontId="15" fillId="0" borderId="0" xfId="0" applyNumberFormat="1" applyFont="1" applyFill="1" applyBorder="1" applyProtection="1">
      <protection locked="0"/>
    </xf>
    <xf numFmtId="0" fontId="17" fillId="0" borderId="0" xfId="0" applyFont="1" applyFill="1" applyProtection="1">
      <protection locked="0"/>
    </xf>
    <xf numFmtId="0" fontId="12" fillId="0" borderId="0" xfId="0" applyFont="1" applyFill="1" applyBorder="1" applyProtection="1">
      <protection locked="0"/>
    </xf>
    <xf numFmtId="1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protection locked="0"/>
    </xf>
    <xf numFmtId="164" fontId="12" fillId="0" borderId="0" xfId="0" applyNumberFormat="1" applyFont="1" applyFill="1" applyBorder="1" applyAlignment="1" applyProtection="1">
      <alignment horizontal="right"/>
      <protection locked="0"/>
    </xf>
    <xf numFmtId="0" fontId="19" fillId="0" borderId="0" xfId="0" applyFont="1" applyFill="1"/>
    <xf numFmtId="2" fontId="0" fillId="0" borderId="1" xfId="0" applyNumberFormat="1" applyFont="1" applyFill="1" applyBorder="1" applyProtection="1">
      <protection locked="0"/>
    </xf>
    <xf numFmtId="0" fontId="25" fillId="0" borderId="1" xfId="0" applyFont="1" applyFill="1" applyBorder="1" applyAlignment="1" applyProtection="1">
      <alignment horizontal="left" vertical="center" wrapText="1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164" fontId="25" fillId="0" borderId="0" xfId="0" applyNumberFormat="1" applyFont="1" applyFill="1" applyBorder="1" applyProtection="1"/>
    <xf numFmtId="164" fontId="25" fillId="0" borderId="0" xfId="0" applyNumberFormat="1" applyFont="1" applyFill="1" applyBorder="1" applyProtection="1">
      <protection locked="0"/>
    </xf>
    <xf numFmtId="0" fontId="35" fillId="0" borderId="7" xfId="0" applyFont="1" applyFill="1" applyBorder="1"/>
    <xf numFmtId="0" fontId="36" fillId="0" borderId="4" xfId="0" applyFont="1" applyFill="1" applyBorder="1"/>
    <xf numFmtId="0" fontId="36" fillId="0" borderId="1" xfId="0" applyFont="1" applyFill="1" applyBorder="1"/>
    <xf numFmtId="0" fontId="18" fillId="0" borderId="0" xfId="0" applyFont="1" applyFill="1" applyBorder="1" applyAlignment="1" applyProtection="1">
      <alignment horizontal="center"/>
    </xf>
    <xf numFmtId="0" fontId="25" fillId="0" borderId="0" xfId="0" applyFont="1" applyFill="1" applyAlignment="1" applyProtection="1">
      <alignment vertical="center"/>
      <protection locked="0"/>
    </xf>
    <xf numFmtId="0" fontId="25" fillId="0" borderId="1" xfId="0" applyFont="1" applyFill="1" applyBorder="1" applyAlignment="1" applyProtection="1">
      <alignment vertical="center"/>
      <protection locked="0"/>
    </xf>
    <xf numFmtId="164" fontId="25" fillId="0" borderId="1" xfId="0" applyNumberFormat="1" applyFont="1" applyFill="1" applyBorder="1" applyAlignment="1" applyProtection="1">
      <alignment vertical="center"/>
      <protection locked="0"/>
    </xf>
    <xf numFmtId="0" fontId="25" fillId="0" borderId="2" xfId="0" applyFont="1" applyFill="1" applyBorder="1" applyAlignment="1" applyProtection="1">
      <alignment vertical="center"/>
      <protection locked="0"/>
    </xf>
    <xf numFmtId="165" fontId="25" fillId="0" borderId="0" xfId="0" applyNumberFormat="1" applyFont="1" applyFill="1" applyBorder="1" applyAlignment="1" applyProtection="1">
      <alignment vertical="center"/>
      <protection locked="0"/>
    </xf>
    <xf numFmtId="165" fontId="25" fillId="0" borderId="0" xfId="0" applyNumberFormat="1" applyFont="1" applyFill="1" applyAlignment="1" applyProtection="1">
      <alignment vertical="center"/>
      <protection locked="0"/>
    </xf>
    <xf numFmtId="0" fontId="25" fillId="0" borderId="0" xfId="0" applyNumberFormat="1" applyFont="1" applyFill="1" applyAlignment="1" applyProtection="1">
      <alignment vertical="center"/>
      <protection locked="0"/>
    </xf>
    <xf numFmtId="164" fontId="25" fillId="0" borderId="1" xfId="0" applyNumberFormat="1" applyFont="1" applyFill="1" applyBorder="1" applyAlignment="1" applyProtection="1">
      <alignment vertical="center"/>
    </xf>
    <xf numFmtId="164" fontId="25" fillId="0" borderId="0" xfId="0" applyNumberFormat="1" applyFont="1" applyFill="1" applyAlignment="1" applyProtection="1">
      <alignment vertical="center"/>
      <protection locked="0"/>
    </xf>
    <xf numFmtId="1" fontId="25" fillId="0" borderId="0" xfId="0" applyNumberFormat="1" applyFont="1" applyFill="1" applyBorder="1" applyAlignment="1" applyProtection="1">
      <alignment vertical="center"/>
      <protection locked="0"/>
    </xf>
    <xf numFmtId="164" fontId="25" fillId="0" borderId="0" xfId="0" applyNumberFormat="1" applyFont="1" applyFill="1" applyBorder="1" applyAlignment="1" applyProtection="1">
      <alignment vertical="center"/>
      <protection locked="0"/>
    </xf>
    <xf numFmtId="0" fontId="25" fillId="0" borderId="1" xfId="0" applyFont="1" applyFill="1" applyBorder="1" applyProtection="1">
      <protection locked="0"/>
    </xf>
    <xf numFmtId="0" fontId="25" fillId="0" borderId="1" xfId="0" applyFont="1" applyFill="1" applyBorder="1"/>
    <xf numFmtId="49" fontId="25" fillId="0" borderId="1" xfId="0" applyNumberFormat="1" applyFont="1" applyFill="1" applyBorder="1" applyAlignment="1" applyProtection="1">
      <alignment horizontal="center"/>
      <protection locked="0"/>
    </xf>
    <xf numFmtId="0" fontId="25" fillId="0" borderId="0" xfId="0" applyFont="1" applyFill="1" applyProtection="1">
      <protection locked="0"/>
    </xf>
    <xf numFmtId="2" fontId="25" fillId="0" borderId="0" xfId="0" applyNumberFormat="1" applyFont="1" applyFill="1" applyBorder="1" applyProtection="1"/>
    <xf numFmtId="1" fontId="25" fillId="0" borderId="0" xfId="0" applyNumberFormat="1" applyFont="1" applyFill="1" applyBorder="1" applyProtection="1">
      <protection locked="0"/>
    </xf>
    <xf numFmtId="0" fontId="19" fillId="0" borderId="0" xfId="0" applyFont="1" applyFill="1" applyAlignment="1" applyProtection="1">
      <alignment vertical="center"/>
      <protection locked="0"/>
    </xf>
    <xf numFmtId="0" fontId="19" fillId="0" borderId="18" xfId="0" applyFont="1" applyFill="1" applyBorder="1" applyAlignment="1" applyProtection="1">
      <alignment vertical="center"/>
      <protection locked="0"/>
    </xf>
    <xf numFmtId="0" fontId="31" fillId="0" borderId="15" xfId="0" applyFont="1" applyFill="1" applyBorder="1"/>
    <xf numFmtId="164" fontId="18" fillId="0" borderId="1" xfId="0" applyNumberFormat="1" applyFont="1" applyFill="1" applyBorder="1"/>
    <xf numFmtId="0" fontId="0" fillId="0" borderId="7" xfId="0" applyFont="1" applyFill="1" applyBorder="1" applyAlignment="1">
      <alignment horizontal="right"/>
    </xf>
    <xf numFmtId="49" fontId="18" fillId="0" borderId="1" xfId="0" applyNumberFormat="1" applyFont="1" applyFill="1" applyBorder="1" applyAlignment="1" applyProtection="1">
      <alignment horizontal="center"/>
      <protection locked="0"/>
    </xf>
    <xf numFmtId="164" fontId="15" fillId="0" borderId="1" xfId="0" applyNumberFormat="1" applyFont="1" applyFill="1" applyBorder="1" applyProtection="1">
      <protection locked="0"/>
    </xf>
    <xf numFmtId="164" fontId="0" fillId="0" borderId="7" xfId="0" applyNumberFormat="1" applyFont="1" applyFill="1" applyBorder="1"/>
    <xf numFmtId="0" fontId="51" fillId="0" borderId="1" xfId="0" applyNumberFormat="1" applyFont="1" applyFill="1" applyBorder="1" applyAlignment="1" applyProtection="1">
      <alignment horizontal="right"/>
      <protection locked="0"/>
    </xf>
    <xf numFmtId="0" fontId="0" fillId="0" borderId="16" xfId="0" applyFont="1" applyFill="1" applyBorder="1"/>
    <xf numFmtId="165" fontId="0" fillId="0" borderId="1" xfId="0" applyNumberFormat="1" applyFont="1" applyFill="1" applyBorder="1" applyAlignment="1" applyProtection="1">
      <alignment horizontal="right"/>
      <protection locked="0"/>
    </xf>
    <xf numFmtId="165" fontId="0" fillId="0" borderId="0" xfId="0" applyNumberFormat="1" applyFont="1" applyFill="1" applyBorder="1" applyAlignment="1" applyProtection="1">
      <alignment horizontal="right"/>
      <protection locked="0"/>
    </xf>
    <xf numFmtId="164" fontId="30" fillId="0" borderId="1" xfId="5" applyNumberFormat="1" applyFont="1" applyFill="1" applyBorder="1" applyAlignment="1" applyProtection="1">
      <alignment horizontal="right"/>
      <protection locked="0"/>
    </xf>
    <xf numFmtId="0" fontId="32" fillId="0" borderId="0" xfId="0" applyFont="1" applyFill="1" applyBorder="1" applyAlignment="1" applyProtection="1">
      <alignment vertical="center" wrapText="1"/>
      <protection locked="0"/>
    </xf>
    <xf numFmtId="0" fontId="0" fillId="0" borderId="1" xfId="0" applyNumberFormat="1" applyFont="1" applyFill="1" applyBorder="1" applyProtection="1">
      <protection locked="0"/>
    </xf>
    <xf numFmtId="164" fontId="0" fillId="0" borderId="1" xfId="5" applyNumberFormat="1" applyFont="1" applyFill="1" applyBorder="1"/>
    <xf numFmtId="164" fontId="0" fillId="0" borderId="1" xfId="5" applyNumberFormat="1" applyFont="1" applyFill="1" applyBorder="1" applyProtection="1">
      <protection locked="0"/>
    </xf>
    <xf numFmtId="164" fontId="18" fillId="0" borderId="1" xfId="5" applyNumberFormat="1" applyFont="1" applyFill="1" applyBorder="1"/>
    <xf numFmtId="164" fontId="18" fillId="0" borderId="1" xfId="5" applyNumberFormat="1" applyFont="1" applyFill="1" applyBorder="1" applyProtection="1">
      <protection locked="0"/>
    </xf>
    <xf numFmtId="164" fontId="0" fillId="0" borderId="1" xfId="0" applyNumberFormat="1" applyFont="1" applyFill="1" applyBorder="1" applyAlignment="1">
      <alignment horizontal="right"/>
    </xf>
    <xf numFmtId="164" fontId="0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/>
    <xf numFmtId="164" fontId="0" fillId="0" borderId="1" xfId="5" applyNumberFormat="1" applyFont="1" applyFill="1" applyBorder="1" applyAlignment="1" applyProtection="1">
      <alignment horizontal="right"/>
      <protection locked="0"/>
    </xf>
    <xf numFmtId="164" fontId="18" fillId="0" borderId="1" xfId="0" applyNumberFormat="1" applyFont="1" applyFill="1" applyBorder="1" applyAlignment="1">
      <alignment horizontal="right"/>
    </xf>
    <xf numFmtId="164" fontId="0" fillId="0" borderId="1" xfId="5" applyNumberFormat="1" applyFont="1" applyFill="1" applyBorder="1" applyAlignment="1">
      <alignment horizontal="right"/>
    </xf>
    <xf numFmtId="0" fontId="57" fillId="0" borderId="1" xfId="0" applyFont="1" applyFill="1" applyBorder="1" applyAlignment="1" applyProtection="1">
      <alignment horizontal="center"/>
      <protection locked="0"/>
    </xf>
    <xf numFmtId="164" fontId="11" fillId="0" borderId="1" xfId="5" applyNumberFormat="1" applyFont="1" applyFill="1" applyBorder="1"/>
    <xf numFmtId="164" fontId="11" fillId="0" borderId="1" xfId="5" applyNumberFormat="1" applyFont="1" applyFill="1" applyBorder="1" applyProtection="1">
      <protection locked="0"/>
    </xf>
    <xf numFmtId="164" fontId="51" fillId="0" borderId="1" xfId="5" applyNumberFormat="1" applyFont="1" applyFill="1" applyBorder="1"/>
    <xf numFmtId="164" fontId="51" fillId="0" borderId="1" xfId="5" applyNumberFormat="1" applyFont="1" applyFill="1" applyBorder="1" applyProtection="1">
      <protection locked="0"/>
    </xf>
    <xf numFmtId="164" fontId="56" fillId="0" borderId="1" xfId="5" applyNumberFormat="1" applyFont="1" applyFill="1" applyBorder="1" applyProtection="1">
      <protection locked="0"/>
    </xf>
    <xf numFmtId="164" fontId="11" fillId="0" borderId="1" xfId="5" applyNumberFormat="1" applyFont="1" applyFill="1" applyBorder="1" applyProtection="1"/>
    <xf numFmtId="164" fontId="18" fillId="0" borderId="1" xfId="5" applyNumberFormat="1" applyFont="1" applyFill="1" applyBorder="1" applyProtection="1"/>
    <xf numFmtId="164" fontId="11" fillId="0" borderId="1" xfId="0" applyNumberFormat="1" applyFont="1" applyFill="1" applyBorder="1"/>
    <xf numFmtId="164" fontId="11" fillId="0" borderId="1" xfId="0" applyNumberFormat="1" applyFont="1" applyFill="1" applyBorder="1" applyProtection="1">
      <protection locked="0"/>
    </xf>
    <xf numFmtId="164" fontId="18" fillId="0" borderId="1" xfId="0" applyNumberFormat="1" applyFont="1" applyFill="1" applyBorder="1" applyProtection="1">
      <protection locked="0"/>
    </xf>
    <xf numFmtId="49" fontId="12" fillId="0" borderId="1" xfId="0" applyNumberFormat="1" applyFont="1" applyFill="1" applyBorder="1" applyAlignment="1" applyProtection="1">
      <alignment horizontal="right"/>
      <protection locked="0"/>
    </xf>
    <xf numFmtId="49" fontId="17" fillId="0" borderId="0" xfId="0" applyNumberFormat="1" applyFont="1" applyFill="1" applyBorder="1" applyAlignment="1" applyProtection="1">
      <alignment horizontal="right"/>
      <protection locked="0"/>
    </xf>
    <xf numFmtId="0" fontId="17" fillId="0" borderId="20" xfId="0" applyFont="1" applyFill="1" applyBorder="1" applyProtection="1"/>
    <xf numFmtId="0" fontId="28" fillId="0" borderId="0" xfId="0" applyFont="1" applyFill="1" applyProtection="1">
      <protection locked="0"/>
    </xf>
    <xf numFmtId="0" fontId="0" fillId="0" borderId="1" xfId="0" applyFill="1" applyBorder="1" applyAlignment="1" applyProtection="1">
      <alignment horizontal="right" vertical="center"/>
      <protection locked="0"/>
    </xf>
    <xf numFmtId="2" fontId="17" fillId="0" borderId="0" xfId="0" applyNumberFormat="1" applyFont="1" applyFill="1" applyBorder="1" applyProtection="1"/>
    <xf numFmtId="1" fontId="17" fillId="0" borderId="0" xfId="0" applyNumberFormat="1" applyFont="1" applyFill="1" applyBorder="1" applyProtection="1"/>
    <xf numFmtId="164" fontId="12" fillId="0" borderId="0" xfId="0" applyNumberFormat="1" applyFont="1" applyFill="1" applyBorder="1" applyProtection="1"/>
    <xf numFmtId="0" fontId="15" fillId="0" borderId="0" xfId="0" applyFont="1" applyFill="1" applyAlignment="1" applyProtection="1">
      <alignment horizontal="center"/>
      <protection locked="0"/>
    </xf>
    <xf numFmtId="1" fontId="15" fillId="0" borderId="3" xfId="0" applyNumberFormat="1" applyFont="1" applyFill="1" applyBorder="1" applyAlignment="1" applyProtection="1">
      <alignment horizontal="center"/>
      <protection locked="0"/>
    </xf>
    <xf numFmtId="164" fontId="28" fillId="0" borderId="0" xfId="0" applyNumberFormat="1" applyFont="1" applyFill="1" applyBorder="1" applyAlignment="1" applyProtection="1">
      <alignment horizontal="center"/>
    </xf>
    <xf numFmtId="0" fontId="15" fillId="0" borderId="3" xfId="0" applyFont="1" applyFill="1" applyBorder="1" applyProtection="1"/>
    <xf numFmtId="1" fontId="15" fillId="0" borderId="1" xfId="0" applyNumberFormat="1" applyFont="1" applyFill="1" applyBorder="1" applyProtection="1"/>
    <xf numFmtId="164" fontId="11" fillId="0" borderId="1" xfId="5" applyNumberFormat="1" applyFont="1" applyFill="1" applyBorder="1" applyAlignment="1" applyProtection="1">
      <alignment horizontal="right"/>
      <protection locked="0"/>
    </xf>
    <xf numFmtId="164" fontId="0" fillId="0" borderId="1" xfId="0" applyNumberFormat="1" applyFont="1" applyFill="1" applyBorder="1" applyAlignment="1" applyProtection="1">
      <alignment horizontal="right" wrapText="1"/>
      <protection locked="0"/>
    </xf>
    <xf numFmtId="164" fontId="18" fillId="0" borderId="1" xfId="5" applyNumberFormat="1" applyFont="1" applyFill="1" applyBorder="1" applyAlignment="1" applyProtection="1">
      <alignment horizontal="right"/>
      <protection locked="0"/>
    </xf>
    <xf numFmtId="0" fontId="18" fillId="0" borderId="1" xfId="0" applyFont="1" applyFill="1" applyBorder="1" applyProtection="1"/>
    <xf numFmtId="0" fontId="0" fillId="0" borderId="0" xfId="0" applyFont="1" applyFill="1" applyAlignment="1" applyProtection="1">
      <protection locked="0"/>
    </xf>
    <xf numFmtId="164" fontId="51" fillId="0" borderId="1" xfId="0" applyNumberFormat="1" applyFont="1" applyFill="1" applyBorder="1" applyProtection="1">
      <protection locked="0"/>
    </xf>
    <xf numFmtId="0" fontId="0" fillId="0" borderId="16" xfId="0" applyFont="1" applyFill="1" applyBorder="1" applyAlignment="1">
      <alignment vertical="center" wrapText="1"/>
    </xf>
    <xf numFmtId="0" fontId="11" fillId="0" borderId="1" xfId="0" applyFont="1" applyFill="1" applyBorder="1" applyProtection="1"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1" fontId="18" fillId="0" borderId="1" xfId="0" applyNumberFormat="1" applyFont="1" applyFill="1" applyBorder="1" applyAlignment="1" applyProtection="1">
      <alignment horizontal="right"/>
      <protection locked="0"/>
    </xf>
    <xf numFmtId="0" fontId="2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1" fontId="54" fillId="0" borderId="1" xfId="25" applyNumberFormat="1" applyFont="1" applyFill="1" applyBorder="1" applyAlignment="1" applyProtection="1">
      <alignment horizontal="right" wrapText="1"/>
      <protection locked="0"/>
    </xf>
    <xf numFmtId="164" fontId="54" fillId="0" borderId="1" xfId="25" applyNumberFormat="1" applyFont="1" applyFill="1" applyBorder="1" applyAlignment="1" applyProtection="1">
      <alignment horizontal="right" wrapText="1"/>
      <protection locked="0"/>
    </xf>
    <xf numFmtId="0" fontId="39" fillId="0" borderId="0" xfId="0" applyFont="1" applyFill="1"/>
    <xf numFmtId="0" fontId="58" fillId="0" borderId="1" xfId="0" applyFont="1" applyFill="1" applyBorder="1" applyAlignment="1" applyProtection="1">
      <alignment horizontal="center" vertical="center" wrapText="1"/>
      <protection locked="0"/>
    </xf>
    <xf numFmtId="0" fontId="51" fillId="0" borderId="1" xfId="0" applyFont="1" applyFill="1" applyBorder="1" applyAlignment="1" applyProtection="1">
      <alignment horizontal="center"/>
      <protection locked="0"/>
    </xf>
    <xf numFmtId="164" fontId="56" fillId="0" borderId="1" xfId="5" applyNumberFormat="1" applyFont="1" applyFill="1" applyBorder="1"/>
    <xf numFmtId="0" fontId="51" fillId="0" borderId="1" xfId="0" applyFont="1" applyFill="1" applyBorder="1"/>
    <xf numFmtId="0" fontId="51" fillId="0" borderId="3" xfId="0" applyFont="1" applyFill="1" applyBorder="1" applyProtection="1">
      <protection locked="0"/>
    </xf>
    <xf numFmtId="1" fontId="15" fillId="0" borderId="1" xfId="5" applyNumberFormat="1" applyFont="1" applyFill="1" applyBorder="1" applyAlignment="1"/>
    <xf numFmtId="1" fontId="15" fillId="0" borderId="1" xfId="5" applyNumberFormat="1" applyFont="1" applyFill="1" applyBorder="1" applyAlignment="1" applyProtection="1">
      <protection locked="0"/>
    </xf>
    <xf numFmtId="1" fontId="35" fillId="0" borderId="1" xfId="5" applyNumberFormat="1" applyFont="1" applyFill="1" applyBorder="1" applyAlignment="1" applyProtection="1">
      <protection locked="0"/>
    </xf>
    <xf numFmtId="1" fontId="15" fillId="0" borderId="4" xfId="5" applyNumberFormat="1" applyFont="1" applyFill="1" applyBorder="1" applyAlignment="1" applyProtection="1">
      <protection locked="0"/>
    </xf>
    <xf numFmtId="1" fontId="35" fillId="0" borderId="24" xfId="5" applyNumberFormat="1" applyFont="1" applyFill="1" applyBorder="1" applyAlignment="1" applyProtection="1">
      <protection locked="0"/>
    </xf>
    <xf numFmtId="1" fontId="12" fillId="0" borderId="1" xfId="5" applyNumberFormat="1" applyFont="1" applyFill="1" applyBorder="1" applyAlignment="1" applyProtection="1">
      <protection locked="0"/>
    </xf>
    <xf numFmtId="1" fontId="12" fillId="0" borderId="7" xfId="5" applyNumberFormat="1" applyFont="1" applyFill="1" applyBorder="1" applyAlignment="1"/>
    <xf numFmtId="0" fontId="0" fillId="0" borderId="0" xfId="0"/>
    <xf numFmtId="0" fontId="19" fillId="0" borderId="1" xfId="0" applyFont="1" applyFill="1" applyBorder="1" applyAlignment="1">
      <alignment horizontal="center" vertical="center" wrapText="1"/>
    </xf>
    <xf numFmtId="0" fontId="0" fillId="0" borderId="8" xfId="0" applyFont="1" applyFill="1" applyBorder="1"/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right" wrapText="1"/>
    </xf>
    <xf numFmtId="0" fontId="19" fillId="0" borderId="1" xfId="0" applyFont="1" applyFill="1" applyBorder="1" applyAlignment="1">
      <alignment horizontal="right"/>
    </xf>
    <xf numFmtId="0" fontId="53" fillId="0" borderId="0" xfId="67" applyFont="1" applyBorder="1" applyAlignment="1"/>
    <xf numFmtId="0" fontId="0" fillId="0" borderId="0" xfId="0"/>
    <xf numFmtId="1" fontId="63" fillId="0" borderId="1" xfId="0" applyNumberFormat="1" applyFont="1" applyFill="1" applyBorder="1" applyAlignment="1" applyProtection="1">
      <alignment horizontal="right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1" fontId="35" fillId="0" borderId="7" xfId="5" applyNumberFormat="1" applyFont="1" applyFill="1" applyBorder="1" applyAlignment="1" applyProtection="1">
      <protection locked="0"/>
    </xf>
    <xf numFmtId="1" fontId="15" fillId="0" borderId="7" xfId="5" applyNumberFormat="1" applyFont="1" applyFill="1" applyBorder="1" applyAlignment="1" applyProtection="1">
      <protection locked="0"/>
    </xf>
    <xf numFmtId="1" fontId="12" fillId="0" borderId="7" xfId="5" applyNumberFormat="1" applyFont="1" applyFill="1" applyBorder="1" applyAlignment="1" applyProtection="1">
      <protection locked="0"/>
    </xf>
    <xf numFmtId="0" fontId="0" fillId="0" borderId="3" xfId="0" applyFill="1" applyBorder="1" applyAlignment="1" applyProtection="1">
      <alignment horizontal="right" vertical="center"/>
      <protection locked="0"/>
    </xf>
    <xf numFmtId="0" fontId="0" fillId="0" borderId="3" xfId="0" applyFont="1" applyFill="1" applyBorder="1" applyAlignment="1" applyProtection="1">
      <alignment horizontal="left" wrapText="1"/>
      <protection locked="0"/>
    </xf>
    <xf numFmtId="0" fontId="0" fillId="0" borderId="7" xfId="0" applyFont="1" applyFill="1" applyBorder="1" applyAlignment="1" applyProtection="1">
      <alignment horizontal="left" wrapText="1"/>
      <protection locked="0"/>
    </xf>
    <xf numFmtId="0" fontId="0" fillId="0" borderId="1" xfId="0" applyFont="1" applyFill="1" applyBorder="1" applyAlignment="1" applyProtection="1">
      <alignment horizontal="right" vertical="center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right"/>
    </xf>
    <xf numFmtId="0" fontId="0" fillId="0" borderId="4" xfId="0" applyFont="1" applyFill="1" applyBorder="1"/>
    <xf numFmtId="0" fontId="15" fillId="0" borderId="1" xfId="0" applyFont="1" applyFill="1" applyBorder="1" applyAlignment="1" applyProtection="1">
      <alignment horizontal="center"/>
    </xf>
    <xf numFmtId="49" fontId="15" fillId="0" borderId="1" xfId="0" applyNumberFormat="1" applyFont="1" applyFill="1" applyBorder="1" applyAlignment="1" applyProtection="1">
      <alignment horizontal="center"/>
    </xf>
    <xf numFmtId="0" fontId="18" fillId="0" borderId="1" xfId="0" applyFont="1" applyFill="1" applyBorder="1" applyAlignment="1" applyProtection="1">
      <alignment horizontal="left" wrapText="1"/>
      <protection locked="0"/>
    </xf>
    <xf numFmtId="0" fontId="12" fillId="0" borderId="1" xfId="0" applyFont="1" applyFill="1" applyBorder="1" applyAlignment="1" applyProtection="1">
      <alignment horizontal="center"/>
    </xf>
    <xf numFmtId="0" fontId="13" fillId="0" borderId="1" xfId="0" applyFont="1" applyFill="1" applyBorder="1" applyAlignment="1" applyProtection="1">
      <alignment horizontal="center"/>
      <protection locked="0"/>
    </xf>
    <xf numFmtId="0" fontId="13" fillId="0" borderId="1" xfId="0" applyFont="1" applyFill="1" applyBorder="1" applyAlignment="1" applyProtection="1">
      <alignment horizontal="center"/>
    </xf>
    <xf numFmtId="0" fontId="60" fillId="0" borderId="0" xfId="0" applyFont="1" applyFill="1" applyAlignment="1" applyProtection="1">
      <alignment horizontal="left"/>
      <protection locked="0"/>
    </xf>
    <xf numFmtId="0" fontId="19" fillId="0" borderId="7" xfId="0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Protection="1"/>
    <xf numFmtId="164" fontId="11" fillId="0" borderId="1" xfId="0" applyNumberFormat="1" applyFont="1" applyFill="1" applyBorder="1" applyProtection="1"/>
    <xf numFmtId="0" fontId="11" fillId="0" borderId="1" xfId="5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  <protection locked="0"/>
    </xf>
    <xf numFmtId="1" fontId="11" fillId="0" borderId="1" xfId="5" applyNumberFormat="1" applyFont="1" applyFill="1" applyBorder="1" applyProtection="1"/>
    <xf numFmtId="164" fontId="18" fillId="0" borderId="1" xfId="0" applyNumberFormat="1" applyFont="1" applyFill="1" applyBorder="1" applyProtection="1"/>
    <xf numFmtId="49" fontId="18" fillId="0" borderId="1" xfId="0" applyNumberFormat="1" applyFont="1" applyFill="1" applyBorder="1" applyAlignment="1" applyProtection="1">
      <alignment horizontal="right"/>
    </xf>
    <xf numFmtId="165" fontId="18" fillId="0" borderId="1" xfId="0" applyNumberFormat="1" applyFont="1" applyFill="1" applyBorder="1" applyProtection="1"/>
    <xf numFmtId="2" fontId="18" fillId="0" borderId="1" xfId="0" applyNumberFormat="1" applyFont="1" applyFill="1" applyBorder="1" applyProtection="1"/>
    <xf numFmtId="0" fontId="18" fillId="0" borderId="1" xfId="0" applyNumberFormat="1" applyFont="1" applyFill="1" applyBorder="1" applyProtection="1"/>
    <xf numFmtId="165" fontId="18" fillId="0" borderId="1" xfId="0" applyNumberFormat="1" applyFont="1" applyFill="1" applyBorder="1" applyAlignment="1" applyProtection="1">
      <alignment horizontal="right"/>
    </xf>
    <xf numFmtId="1" fontId="18" fillId="0" borderId="1" xfId="0" applyNumberFormat="1" applyFont="1" applyFill="1" applyBorder="1" applyProtection="1"/>
    <xf numFmtId="0" fontId="18" fillId="0" borderId="1" xfId="5" applyNumberFormat="1" applyFont="1" applyFill="1" applyBorder="1" applyProtection="1"/>
    <xf numFmtId="1" fontId="18" fillId="0" borderId="1" xfId="5" applyNumberFormat="1" applyFont="1" applyFill="1" applyBorder="1" applyProtection="1"/>
    <xf numFmtId="0" fontId="18" fillId="0" borderId="3" xfId="0" applyFont="1" applyFill="1" applyBorder="1" applyProtection="1">
      <protection locked="0"/>
    </xf>
    <xf numFmtId="49" fontId="20" fillId="0" borderId="3" xfId="0" applyNumberFormat="1" applyFont="1" applyFill="1" applyBorder="1" applyAlignment="1" applyProtection="1">
      <alignment horizontal="center"/>
      <protection locked="0"/>
    </xf>
    <xf numFmtId="0" fontId="18" fillId="0" borderId="3" xfId="0" applyFont="1" applyFill="1" applyBorder="1" applyProtection="1"/>
    <xf numFmtId="165" fontId="18" fillId="0" borderId="3" xfId="0" applyNumberFormat="1" applyFont="1" applyFill="1" applyBorder="1" applyProtection="1"/>
    <xf numFmtId="0" fontId="18" fillId="0" borderId="3" xfId="0" applyNumberFormat="1" applyFont="1" applyFill="1" applyBorder="1" applyProtection="1"/>
    <xf numFmtId="164" fontId="18" fillId="0" borderId="3" xfId="0" applyNumberFormat="1" applyFont="1" applyFill="1" applyBorder="1" applyProtection="1"/>
    <xf numFmtId="165" fontId="18" fillId="0" borderId="3" xfId="0" applyNumberFormat="1" applyFont="1" applyFill="1" applyBorder="1" applyProtection="1">
      <protection locked="0"/>
    </xf>
    <xf numFmtId="0" fontId="0" fillId="0" borderId="3" xfId="0" applyNumberFormat="1" applyFont="1" applyFill="1" applyBorder="1" applyProtection="1"/>
    <xf numFmtId="0" fontId="18" fillId="0" borderId="3" xfId="0" applyNumberFormat="1" applyFont="1" applyFill="1" applyBorder="1" applyProtection="1">
      <protection locked="0"/>
    </xf>
    <xf numFmtId="0" fontId="0" fillId="0" borderId="3" xfId="0" applyFont="1" applyFill="1" applyBorder="1" applyProtection="1"/>
    <xf numFmtId="1" fontId="0" fillId="0" borderId="3" xfId="0" applyNumberFormat="1" applyFont="1" applyFill="1" applyBorder="1" applyProtection="1"/>
    <xf numFmtId="0" fontId="18" fillId="0" borderId="3" xfId="5" applyNumberFormat="1" applyFont="1" applyFill="1" applyBorder="1" applyProtection="1"/>
    <xf numFmtId="165" fontId="18" fillId="0" borderId="1" xfId="0" applyNumberFormat="1" applyFont="1" applyFill="1" applyBorder="1" applyProtection="1">
      <protection locked="0"/>
    </xf>
    <xf numFmtId="1" fontId="18" fillId="0" borderId="1" xfId="0" applyNumberFormat="1" applyFont="1" applyFill="1" applyBorder="1" applyProtection="1">
      <protection locked="0"/>
    </xf>
    <xf numFmtId="0" fontId="26" fillId="0" borderId="1" xfId="0" applyFont="1" applyFill="1" applyBorder="1" applyProtection="1">
      <protection locked="0"/>
    </xf>
    <xf numFmtId="164" fontId="25" fillId="0" borderId="1" xfId="0" applyNumberFormat="1" applyFont="1" applyFill="1" applyBorder="1" applyProtection="1">
      <protection locked="0"/>
    </xf>
    <xf numFmtId="165" fontId="25" fillId="0" borderId="1" xfId="0" applyNumberFormat="1" applyFont="1" applyFill="1" applyBorder="1" applyProtection="1">
      <protection locked="0"/>
    </xf>
    <xf numFmtId="0" fontId="25" fillId="0" borderId="0" xfId="5" applyNumberFormat="1" applyFont="1" applyFill="1" applyBorder="1" applyProtection="1"/>
    <xf numFmtId="0" fontId="25" fillId="0" borderId="0" xfId="0" applyNumberFormat="1" applyFont="1" applyFill="1" applyBorder="1" applyProtection="1">
      <protection locked="0"/>
    </xf>
    <xf numFmtId="164" fontId="0" fillId="0" borderId="1" xfId="5" applyNumberFormat="1" applyFont="1" applyFill="1" applyBorder="1" applyProtection="1"/>
    <xf numFmtId="164" fontId="18" fillId="0" borderId="1" xfId="0" applyNumberFormat="1" applyFont="1" applyFill="1" applyBorder="1" applyAlignment="1" applyProtection="1">
      <alignment horizontal="right"/>
    </xf>
    <xf numFmtId="0" fontId="20" fillId="0" borderId="1" xfId="0" applyFont="1" applyFill="1" applyBorder="1" applyAlignment="1" applyProtection="1">
      <alignment horizontal="center"/>
      <protection locked="0"/>
    </xf>
    <xf numFmtId="0" fontId="18" fillId="0" borderId="2" xfId="0" applyFont="1" applyFill="1" applyBorder="1" applyProtection="1"/>
    <xf numFmtId="164" fontId="18" fillId="0" borderId="6" xfId="0" applyNumberFormat="1" applyFont="1" applyFill="1" applyBorder="1" applyProtection="1"/>
    <xf numFmtId="164" fontId="12" fillId="0" borderId="6" xfId="0" applyNumberFormat="1" applyFont="1" applyFill="1" applyBorder="1" applyProtection="1"/>
    <xf numFmtId="0" fontId="13" fillId="0" borderId="0" xfId="0" applyFont="1" applyFill="1" applyProtection="1">
      <protection locked="0"/>
    </xf>
    <xf numFmtId="0" fontId="16" fillId="0" borderId="1" xfId="0" applyFont="1" applyFill="1" applyBorder="1" applyAlignment="1" applyProtection="1">
      <alignment horizontal="center"/>
      <protection locked="0"/>
    </xf>
    <xf numFmtId="0" fontId="16" fillId="0" borderId="0" xfId="0" applyFont="1" applyFill="1" applyProtection="1">
      <protection locked="0"/>
    </xf>
    <xf numFmtId="0" fontId="16" fillId="0" borderId="1" xfId="0" applyFont="1" applyFill="1" applyBorder="1" applyProtection="1">
      <protection locked="0"/>
    </xf>
    <xf numFmtId="0" fontId="11" fillId="0" borderId="1" xfId="0" applyFont="1" applyFill="1" applyBorder="1" applyAlignment="1" applyProtection="1">
      <alignment horizontal="right" vertical="top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Protection="1"/>
    <xf numFmtId="0" fontId="18" fillId="0" borderId="1" xfId="0" applyFont="1" applyFill="1" applyBorder="1" applyAlignment="1" applyProtection="1">
      <alignment horizontal="right"/>
      <protection locked="0"/>
    </xf>
    <xf numFmtId="0" fontId="0" fillId="0" borderId="9" xfId="0" applyFont="1" applyFill="1" applyBorder="1"/>
    <xf numFmtId="0" fontId="18" fillId="0" borderId="9" xfId="0" applyFont="1" applyFill="1" applyBorder="1"/>
    <xf numFmtId="0" fontId="18" fillId="0" borderId="12" xfId="0" applyFont="1" applyFill="1" applyBorder="1"/>
    <xf numFmtId="0" fontId="18" fillId="0" borderId="16" xfId="0" applyFont="1" applyFill="1" applyBorder="1"/>
    <xf numFmtId="0" fontId="18" fillId="0" borderId="36" xfId="0" applyFont="1" applyFill="1" applyBorder="1"/>
    <xf numFmtId="0" fontId="0" fillId="0" borderId="36" xfId="0" applyFont="1" applyFill="1" applyBorder="1"/>
    <xf numFmtId="0" fontId="18" fillId="0" borderId="17" xfId="0" applyFont="1" applyFill="1" applyBorder="1"/>
    <xf numFmtId="164" fontId="0" fillId="0" borderId="1" xfId="0" applyNumberFormat="1" applyFill="1" applyBorder="1" applyAlignment="1" applyProtection="1">
      <alignment horizontal="right"/>
      <protection locked="0"/>
    </xf>
    <xf numFmtId="164" fontId="51" fillId="0" borderId="1" xfId="0" applyNumberFormat="1" applyFont="1" applyFill="1" applyBorder="1" applyAlignment="1" applyProtection="1">
      <alignment horizontal="right"/>
      <protection locked="0"/>
    </xf>
    <xf numFmtId="0" fontId="59" fillId="0" borderId="0" xfId="0" applyFont="1" applyFill="1" applyProtection="1">
      <protection locked="0"/>
    </xf>
    <xf numFmtId="0" fontId="56" fillId="0" borderId="1" xfId="0" applyFont="1" applyFill="1" applyBorder="1" applyProtection="1"/>
    <xf numFmtId="164" fontId="56" fillId="0" borderId="1" xfId="5" applyNumberFormat="1" applyFont="1" applyFill="1" applyBorder="1" applyProtection="1"/>
    <xf numFmtId="164" fontId="51" fillId="0" borderId="1" xfId="5" applyNumberFormat="1" applyFont="1" applyFill="1" applyBorder="1" applyProtection="1"/>
    <xf numFmtId="0" fontId="18" fillId="0" borderId="1" xfId="0" applyFont="1" applyFill="1" applyBorder="1" applyAlignment="1" applyProtection="1">
      <alignment horizontal="right"/>
    </xf>
    <xf numFmtId="164" fontId="18" fillId="0" borderId="1" xfId="0" applyNumberFormat="1" applyFont="1" applyFill="1" applyBorder="1" applyAlignment="1" applyProtection="1">
      <alignment horizontal="right"/>
      <protection locked="0"/>
    </xf>
    <xf numFmtId="164" fontId="51" fillId="2" borderId="1" xfId="0" applyNumberFormat="1" applyFont="1" applyFill="1" applyBorder="1" applyProtection="1"/>
    <xf numFmtId="164" fontId="51" fillId="2" borderId="1" xfId="0" applyNumberFormat="1" applyFont="1" applyFill="1" applyBorder="1" applyAlignment="1" applyProtection="1">
      <alignment horizontal="right"/>
      <protection locked="0"/>
    </xf>
    <xf numFmtId="49" fontId="21" fillId="0" borderId="1" xfId="0" applyNumberFormat="1" applyFont="1" applyFill="1" applyBorder="1" applyAlignment="1" applyProtection="1">
      <alignment horizontal="center"/>
      <protection locked="0"/>
    </xf>
    <xf numFmtId="164" fontId="18" fillId="0" borderId="1" xfId="5" applyNumberFormat="1" applyFont="1" applyFill="1" applyBorder="1" applyAlignment="1" applyProtection="1">
      <alignment horizontal="right"/>
    </xf>
    <xf numFmtId="164" fontId="0" fillId="0" borderId="1" xfId="5" applyNumberFormat="1" applyFont="1" applyFill="1" applyBorder="1" applyAlignment="1" applyProtection="1">
      <alignment horizontal="right"/>
    </xf>
    <xf numFmtId="49" fontId="37" fillId="0" borderId="1" xfId="0" applyNumberFormat="1" applyFont="1" applyFill="1" applyBorder="1" applyAlignment="1" applyProtection="1">
      <alignment horizontal="center"/>
      <protection locked="0"/>
    </xf>
    <xf numFmtId="1" fontId="18" fillId="0" borderId="1" xfId="0" applyNumberFormat="1" applyFont="1" applyFill="1" applyBorder="1" applyAlignment="1" applyProtection="1">
      <alignment horizontal="right"/>
    </xf>
    <xf numFmtId="2" fontId="12" fillId="0" borderId="1" xfId="0" applyNumberFormat="1" applyFont="1" applyFill="1" applyBorder="1" applyProtection="1"/>
    <xf numFmtId="1" fontId="12" fillId="0" borderId="1" xfId="0" applyNumberFormat="1" applyFont="1" applyFill="1" applyBorder="1" applyProtection="1"/>
    <xf numFmtId="164" fontId="12" fillId="0" borderId="3" xfId="0" applyNumberFormat="1" applyFont="1" applyFill="1" applyBorder="1" applyProtection="1"/>
    <xf numFmtId="164" fontId="12" fillId="0" borderId="1" xfId="0" applyNumberFormat="1" applyFont="1" applyFill="1" applyBorder="1" applyProtection="1"/>
    <xf numFmtId="1" fontId="15" fillId="0" borderId="3" xfId="0" applyNumberFormat="1" applyFont="1" applyFill="1" applyBorder="1" applyAlignment="1" applyProtection="1">
      <alignment horizontal="center"/>
    </xf>
    <xf numFmtId="1" fontId="18" fillId="0" borderId="3" xfId="0" applyNumberFormat="1" applyFont="1" applyFill="1" applyBorder="1" applyProtection="1"/>
    <xf numFmtId="1" fontId="12" fillId="0" borderId="3" xfId="0" applyNumberFormat="1" applyFont="1" applyFill="1" applyBorder="1" applyProtection="1"/>
    <xf numFmtId="0" fontId="18" fillId="0" borderId="6" xfId="0" applyFont="1" applyFill="1" applyBorder="1" applyAlignment="1" applyProtection="1">
      <alignment horizontal="center" vertical="top"/>
      <protection locked="0"/>
    </xf>
    <xf numFmtId="1" fontId="12" fillId="0" borderId="3" xfId="5" applyNumberFormat="1" applyFont="1" applyFill="1" applyBorder="1" applyAlignment="1" applyProtection="1"/>
    <xf numFmtId="164" fontId="15" fillId="0" borderId="3" xfId="5" applyNumberFormat="1" applyFont="1" applyFill="1" applyBorder="1" applyAlignment="1" applyProtection="1"/>
    <xf numFmtId="164" fontId="18" fillId="0" borderId="3" xfId="0" applyNumberFormat="1" applyFont="1" applyFill="1" applyBorder="1" applyProtection="1">
      <protection locked="0"/>
    </xf>
    <xf numFmtId="164" fontId="12" fillId="0" borderId="3" xfId="0" applyNumberFormat="1" applyFont="1" applyFill="1" applyBorder="1" applyProtection="1">
      <protection locked="0"/>
    </xf>
    <xf numFmtId="164" fontId="0" fillId="0" borderId="3" xfId="0" applyNumberFormat="1" applyFont="1" applyFill="1" applyBorder="1" applyProtection="1"/>
    <xf numFmtId="164" fontId="15" fillId="0" borderId="1" xfId="0" applyNumberFormat="1" applyFont="1" applyFill="1" applyBorder="1" applyProtection="1"/>
    <xf numFmtId="164" fontId="0" fillId="0" borderId="3" xfId="0" applyNumberFormat="1" applyFont="1" applyFill="1" applyBorder="1" applyProtection="1">
      <protection locked="0"/>
    </xf>
    <xf numFmtId="1" fontId="15" fillId="0" borderId="1" xfId="0" applyNumberFormat="1" applyFont="1" applyFill="1" applyBorder="1" applyAlignment="1" applyProtection="1">
      <alignment horizontal="center"/>
      <protection locked="0"/>
    </xf>
    <xf numFmtId="49" fontId="13" fillId="0" borderId="0" xfId="0" applyNumberFormat="1" applyFont="1" applyFill="1" applyAlignment="1" applyProtection="1">
      <alignment horizontal="center"/>
      <protection locked="0"/>
    </xf>
    <xf numFmtId="1" fontId="12" fillId="0" borderId="1" xfId="5" applyNumberFormat="1" applyFont="1" applyFill="1" applyBorder="1" applyAlignment="1" applyProtection="1"/>
    <xf numFmtId="164" fontId="15" fillId="0" borderId="8" xfId="5" applyNumberFormat="1" applyFont="1" applyFill="1" applyBorder="1" applyAlignment="1" applyProtection="1"/>
    <xf numFmtId="1" fontId="15" fillId="0" borderId="7" xfId="0" applyNumberFormat="1" applyFont="1" applyFill="1" applyBorder="1" applyAlignment="1" applyProtection="1">
      <alignment horizontal="center"/>
      <protection locked="0"/>
    </xf>
    <xf numFmtId="0" fontId="12" fillId="0" borderId="3" xfId="0" applyFont="1" applyFill="1" applyBorder="1" applyProtection="1"/>
    <xf numFmtId="1" fontId="12" fillId="0" borderId="7" xfId="5" applyNumberFormat="1" applyFont="1" applyFill="1" applyBorder="1" applyAlignment="1" applyProtection="1"/>
    <xf numFmtId="164" fontId="12" fillId="0" borderId="1" xfId="5" applyNumberFormat="1" applyFont="1" applyFill="1" applyBorder="1" applyAlignment="1" applyProtection="1">
      <alignment horizontal="right"/>
    </xf>
    <xf numFmtId="0" fontId="18" fillId="0" borderId="7" xfId="0" applyFont="1" applyFill="1" applyBorder="1" applyProtection="1">
      <protection locked="0"/>
    </xf>
    <xf numFmtId="164" fontId="15" fillId="0" borderId="1" xfId="0" applyNumberFormat="1" applyFont="1" applyFill="1" applyBorder="1" applyAlignment="1" applyProtection="1">
      <alignment horizontal="center"/>
    </xf>
    <xf numFmtId="164" fontId="31" fillId="0" borderId="7" xfId="0" applyNumberFormat="1" applyFont="1" applyFill="1" applyBorder="1" applyProtection="1"/>
    <xf numFmtId="0" fontId="18" fillId="0" borderId="6" xfId="0" applyFont="1" applyFill="1" applyBorder="1" applyProtection="1">
      <protection locked="0"/>
    </xf>
    <xf numFmtId="0" fontId="18" fillId="0" borderId="1" xfId="0" applyFont="1" applyFill="1" applyBorder="1" applyAlignment="1" applyProtection="1">
      <alignment horizontal="right" vertical="top"/>
      <protection locked="0"/>
    </xf>
    <xf numFmtId="2" fontId="18" fillId="0" borderId="1" xfId="0" applyNumberFormat="1" applyFont="1" applyFill="1" applyBorder="1" applyProtection="1">
      <protection locked="0"/>
    </xf>
    <xf numFmtId="1" fontId="18" fillId="0" borderId="7" xfId="0" applyNumberFormat="1" applyFont="1" applyFill="1" applyBorder="1" applyAlignment="1" applyProtection="1">
      <alignment horizontal="center"/>
      <protection locked="0"/>
    </xf>
    <xf numFmtId="164" fontId="18" fillId="0" borderId="8" xfId="0" applyNumberFormat="1" applyFont="1" applyFill="1" applyBorder="1" applyProtection="1"/>
    <xf numFmtId="0" fontId="18" fillId="0" borderId="1" xfId="0" applyFont="1" applyFill="1" applyBorder="1" applyAlignment="1">
      <alignment horizontal="center" vertical="top"/>
    </xf>
    <xf numFmtId="0" fontId="18" fillId="0" borderId="7" xfId="0" applyFont="1" applyFill="1" applyBorder="1" applyAlignment="1">
      <alignment horizontal="left" vertical="top" wrapText="1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8" fillId="0" borderId="1" xfId="0" applyNumberFormat="1" applyFont="1" applyFill="1" applyBorder="1" applyAlignment="1" applyProtection="1">
      <alignment horizontal="center"/>
      <protection locked="0"/>
    </xf>
    <xf numFmtId="1" fontId="0" fillId="0" borderId="7" xfId="0" applyNumberFormat="1" applyFont="1" applyFill="1" applyBorder="1" applyAlignment="1" applyProtection="1">
      <alignment horizontal="center"/>
      <protection locked="0"/>
    </xf>
    <xf numFmtId="0" fontId="30" fillId="0" borderId="3" xfId="0" applyFont="1" applyFill="1" applyBorder="1" applyProtection="1"/>
    <xf numFmtId="0" fontId="0" fillId="0" borderId="6" xfId="0" applyFont="1" applyFill="1" applyBorder="1" applyAlignment="1" applyProtection="1">
      <alignment horizontal="center" vertical="top"/>
      <protection locked="0"/>
    </xf>
    <xf numFmtId="2" fontId="0" fillId="0" borderId="7" xfId="0" applyNumberFormat="1" applyFont="1" applyFill="1" applyBorder="1" applyProtection="1">
      <protection locked="0"/>
    </xf>
    <xf numFmtId="0" fontId="0" fillId="0" borderId="7" xfId="0" applyFont="1" applyFill="1" applyBorder="1" applyProtection="1">
      <protection locked="0"/>
    </xf>
    <xf numFmtId="0" fontId="30" fillId="0" borderId="4" xfId="0" applyFont="1" applyFill="1" applyBorder="1"/>
    <xf numFmtId="0" fontId="0" fillId="8" borderId="1" xfId="0" applyFont="1" applyFill="1" applyBorder="1" applyProtection="1">
      <protection locked="0"/>
    </xf>
    <xf numFmtId="0" fontId="0" fillId="0" borderId="1" xfId="0" applyFont="1" applyFill="1" applyBorder="1" applyAlignment="1" applyProtection="1">
      <protection locked="0"/>
    </xf>
    <xf numFmtId="0" fontId="0" fillId="0" borderId="1" xfId="0" applyFont="1" applyFill="1" applyBorder="1" applyAlignment="1"/>
    <xf numFmtId="0" fontId="0" fillId="0" borderId="1" xfId="0" applyFont="1" applyFill="1" applyBorder="1" applyAlignment="1" applyProtection="1"/>
    <xf numFmtId="0" fontId="0" fillId="0" borderId="1" xfId="0" applyFont="1" applyFill="1" applyBorder="1" applyAlignment="1">
      <alignment horizontal="right" wrapText="1"/>
    </xf>
    <xf numFmtId="0" fontId="18" fillId="0" borderId="1" xfId="0" applyFont="1" applyFill="1" applyBorder="1" applyAlignment="1" applyProtection="1"/>
    <xf numFmtId="0" fontId="30" fillId="0" borderId="0" xfId="0" applyFont="1" applyAlignment="1">
      <alignment horizontal="center"/>
    </xf>
    <xf numFmtId="0" fontId="17" fillId="0" borderId="18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/>
    <xf numFmtId="0" fontId="0" fillId="0" borderId="6" xfId="0" applyFont="1" applyFill="1" applyBorder="1"/>
    <xf numFmtId="0" fontId="20" fillId="0" borderId="19" xfId="0" applyFont="1" applyFill="1" applyBorder="1" applyAlignment="1">
      <alignment horizontal="center" vertical="center" wrapText="1"/>
    </xf>
    <xf numFmtId="0" fontId="18" fillId="0" borderId="21" xfId="0" applyFont="1" applyFill="1" applyBorder="1"/>
    <xf numFmtId="0" fontId="18" fillId="0" borderId="24" xfId="0" applyFont="1" applyFill="1" applyBorder="1"/>
    <xf numFmtId="0" fontId="18" fillId="0" borderId="4" xfId="0" applyFont="1" applyFill="1" applyBorder="1"/>
    <xf numFmtId="0" fontId="19" fillId="0" borderId="5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9" fillId="0" borderId="20" xfId="0" applyFont="1" applyFill="1" applyBorder="1" applyAlignment="1" applyProtection="1">
      <alignment horizontal="center" vertical="center" wrapText="1"/>
      <protection locked="0"/>
    </xf>
    <xf numFmtId="0" fontId="19" fillId="0" borderId="21" xfId="0" applyFont="1" applyFill="1" applyBorder="1" applyAlignment="1" applyProtection="1">
      <alignment horizontal="center" vertical="center" wrapText="1"/>
      <protection locked="0"/>
    </xf>
    <xf numFmtId="0" fontId="19" fillId="0" borderId="22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23" xfId="0" applyFont="1" applyFill="1" applyBorder="1" applyAlignment="1" applyProtection="1">
      <alignment horizontal="center" vertical="center" wrapText="1"/>
      <protection locked="0"/>
    </xf>
    <xf numFmtId="0" fontId="19" fillId="0" borderId="24" xfId="0" applyFont="1" applyFill="1" applyBorder="1" applyAlignment="1" applyProtection="1">
      <alignment horizontal="center" vertical="center" wrapText="1"/>
      <protection locked="0"/>
    </xf>
    <xf numFmtId="0" fontId="19" fillId="0" borderId="18" xfId="0" applyFont="1" applyFill="1" applyBorder="1" applyAlignment="1" applyProtection="1">
      <alignment horizontal="center" vertical="center" wrapText="1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5" xfId="0" applyFont="1" applyFill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 wrapText="1"/>
      <protection locked="0"/>
    </xf>
    <xf numFmtId="0" fontId="45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3" xfId="0" applyFont="1" applyFill="1" applyBorder="1" applyAlignment="1" applyProtection="1">
      <alignment horizontal="center" vertical="center" wrapText="1"/>
      <protection locked="0"/>
    </xf>
    <xf numFmtId="0" fontId="19" fillId="0" borderId="8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8" xfId="0" applyFont="1" applyFill="1" applyBorder="1" applyAlignment="1" applyProtection="1">
      <alignment horizontal="center" vertical="center" wrapText="1"/>
      <protection locked="0"/>
    </xf>
    <xf numFmtId="0" fontId="20" fillId="0" borderId="7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Alignment="1" applyProtection="1">
      <alignment horizontal="center" wrapText="1"/>
      <protection locked="0"/>
    </xf>
    <xf numFmtId="0" fontId="25" fillId="0" borderId="18" xfId="0" applyFont="1" applyFill="1" applyBorder="1" applyAlignment="1" applyProtection="1">
      <alignment horizontal="center" wrapText="1"/>
      <protection locked="0"/>
    </xf>
    <xf numFmtId="0" fontId="19" fillId="0" borderId="1" xfId="0" applyFont="1" applyFill="1" applyBorder="1"/>
    <xf numFmtId="0" fontId="12" fillId="0" borderId="0" xfId="0" applyFont="1" applyFill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left" wrapText="1"/>
      <protection locked="0"/>
    </xf>
    <xf numFmtId="0" fontId="19" fillId="0" borderId="19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 applyProtection="1">
      <alignment horizontal="center" vertical="center" wrapText="1"/>
      <protection locked="0"/>
    </xf>
    <xf numFmtId="0" fontId="20" fillId="0" borderId="20" xfId="0" applyFont="1" applyFill="1" applyBorder="1" applyAlignment="1" applyProtection="1">
      <alignment horizontal="center" vertical="center" wrapText="1"/>
      <protection locked="0"/>
    </xf>
    <xf numFmtId="0" fontId="20" fillId="0" borderId="21" xfId="0" applyFont="1" applyFill="1" applyBorder="1" applyAlignment="1" applyProtection="1">
      <alignment horizontal="center" vertical="center" wrapText="1"/>
      <protection locked="0"/>
    </xf>
    <xf numFmtId="0" fontId="20" fillId="0" borderId="22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23" xfId="0" applyFont="1" applyFill="1" applyBorder="1" applyAlignment="1" applyProtection="1">
      <alignment horizontal="center" vertical="center" wrapText="1"/>
      <protection locked="0"/>
    </xf>
    <xf numFmtId="0" fontId="20" fillId="0" borderId="24" xfId="0" applyFont="1" applyFill="1" applyBorder="1" applyAlignment="1" applyProtection="1">
      <alignment horizontal="center" vertical="center" wrapText="1"/>
      <protection locked="0"/>
    </xf>
    <xf numFmtId="0" fontId="20" fillId="0" borderId="18" xfId="0" applyFont="1" applyFill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3" xfId="0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Fill="1" applyBorder="1" applyAlignment="1" applyProtection="1">
      <alignment horizontal="center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20" xfId="0" applyFont="1" applyFill="1" applyBorder="1" applyAlignment="1" applyProtection="1">
      <alignment horizontal="center" vertical="center" wrapText="1"/>
      <protection locked="0"/>
    </xf>
    <xf numFmtId="0" fontId="13" fillId="0" borderId="21" xfId="0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13" fillId="0" borderId="23" xfId="0" applyFont="1" applyFill="1" applyBorder="1" applyAlignment="1" applyProtection="1">
      <alignment horizontal="center" vertical="center" wrapText="1"/>
      <protection locked="0"/>
    </xf>
    <xf numFmtId="0" fontId="13" fillId="0" borderId="24" xfId="0" applyFont="1" applyFill="1" applyBorder="1" applyAlignment="1" applyProtection="1">
      <alignment horizontal="center" vertical="center" wrapText="1"/>
      <protection locked="0"/>
    </xf>
    <xf numFmtId="0" fontId="13" fillId="0" borderId="18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164" fontId="15" fillId="0" borderId="3" xfId="5" applyNumberFormat="1" applyFont="1" applyFill="1" applyBorder="1" applyAlignment="1" applyProtection="1">
      <alignment horizontal="right"/>
    </xf>
    <xf numFmtId="164" fontId="15" fillId="0" borderId="7" xfId="5" applyNumberFormat="1" applyFont="1" applyFill="1" applyBorder="1" applyAlignment="1" applyProtection="1">
      <alignment horizontal="right"/>
    </xf>
    <xf numFmtId="1" fontId="12" fillId="0" borderId="3" xfId="0" applyNumberFormat="1" applyFont="1" applyFill="1" applyBorder="1" applyAlignment="1"/>
    <xf numFmtId="1" fontId="12" fillId="0" borderId="7" xfId="0" applyNumberFormat="1" applyFont="1" applyFill="1" applyBorder="1" applyAlignment="1"/>
    <xf numFmtId="1" fontId="15" fillId="0" borderId="3" xfId="0" applyNumberFormat="1" applyFont="1" applyFill="1" applyBorder="1" applyAlignment="1"/>
    <xf numFmtId="1" fontId="15" fillId="0" borderId="7" xfId="0" applyNumberFormat="1" applyFont="1" applyFill="1" applyBorder="1" applyAlignment="1"/>
    <xf numFmtId="1" fontId="35" fillId="0" borderId="3" xfId="5" applyNumberFormat="1" applyFont="1" applyFill="1" applyBorder="1" applyAlignment="1" applyProtection="1">
      <protection locked="0"/>
    </xf>
    <xf numFmtId="1" fontId="35" fillId="0" borderId="7" xfId="5" applyNumberFormat="1" applyFont="1" applyFill="1" applyBorder="1" applyAlignment="1" applyProtection="1">
      <protection locked="0"/>
    </xf>
    <xf numFmtId="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35" fillId="0" borderId="3" xfId="0" applyNumberFormat="1" applyFont="1" applyFill="1" applyBorder="1" applyAlignment="1"/>
    <xf numFmtId="1" fontId="35" fillId="0" borderId="7" xfId="0" applyNumberFormat="1" applyFont="1" applyFill="1" applyBorder="1" applyAlignment="1"/>
    <xf numFmtId="1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1" fontId="15" fillId="0" borderId="3" xfId="5" applyNumberFormat="1" applyFont="1" applyFill="1" applyBorder="1" applyAlignment="1" applyProtection="1">
      <protection locked="0"/>
    </xf>
    <xf numFmtId="1" fontId="15" fillId="0" borderId="7" xfId="5" applyNumberFormat="1" applyFont="1" applyFill="1" applyBorder="1" applyAlignment="1" applyProtection="1">
      <protection locked="0"/>
    </xf>
    <xf numFmtId="1" fontId="15" fillId="0" borderId="3" xfId="5" applyNumberFormat="1" applyFont="1" applyFill="1" applyBorder="1" applyAlignment="1"/>
    <xf numFmtId="1" fontId="15" fillId="0" borderId="7" xfId="5" applyNumberFormat="1" applyFont="1" applyFill="1" applyBorder="1" applyAlignment="1"/>
    <xf numFmtId="0" fontId="0" fillId="0" borderId="1" xfId="0" applyFont="1" applyFill="1" applyBorder="1" applyAlignment="1" applyProtection="1">
      <alignment horizontal="right" vertical="center"/>
      <protection locked="0"/>
    </xf>
    <xf numFmtId="0" fontId="0" fillId="0" borderId="3" xfId="0" applyFont="1" applyFill="1" applyBorder="1" applyAlignment="1" applyProtection="1">
      <alignment horizontal="left" wrapText="1"/>
      <protection locked="0"/>
    </xf>
    <xf numFmtId="0" fontId="0" fillId="0" borderId="7" xfId="0" applyFont="1" applyFill="1" applyBorder="1" applyAlignment="1" applyProtection="1">
      <alignment horizontal="left" wrapText="1"/>
      <protection locked="0"/>
    </xf>
    <xf numFmtId="49" fontId="19" fillId="0" borderId="19" xfId="0" applyNumberFormat="1" applyFont="1" applyFill="1" applyBorder="1" applyAlignment="1" applyProtection="1">
      <alignment horizontal="center"/>
      <protection locked="0"/>
    </xf>
    <xf numFmtId="49" fontId="19" fillId="0" borderId="24" xfId="0" applyNumberFormat="1" applyFont="1" applyFill="1" applyBorder="1" applyAlignment="1" applyProtection="1">
      <alignment horizontal="center"/>
      <protection locked="0"/>
    </xf>
    <xf numFmtId="1" fontId="12" fillId="0" borderId="3" xfId="5" applyNumberFormat="1" applyFont="1" applyFill="1" applyBorder="1" applyAlignment="1" applyProtection="1"/>
    <xf numFmtId="1" fontId="12" fillId="0" borderId="8" xfId="5" applyNumberFormat="1" applyFont="1" applyFill="1" applyBorder="1" applyAlignment="1" applyProtection="1"/>
    <xf numFmtId="1" fontId="12" fillId="0" borderId="3" xfId="5" applyNumberFormat="1" applyFont="1" applyFill="1" applyBorder="1" applyAlignment="1" applyProtection="1">
      <protection locked="0"/>
    </xf>
    <xf numFmtId="1" fontId="12" fillId="0" borderId="7" xfId="5" applyNumberFormat="1" applyFont="1" applyFill="1" applyBorder="1" applyAlignment="1" applyProtection="1">
      <protection locked="0"/>
    </xf>
    <xf numFmtId="0" fontId="0" fillId="0" borderId="3" xfId="0" applyFill="1" applyBorder="1" applyAlignment="1" applyProtection="1">
      <alignment horizontal="right" vertical="center"/>
      <protection locked="0"/>
    </xf>
    <xf numFmtId="0" fontId="0" fillId="0" borderId="7" xfId="0" applyFill="1" applyBorder="1" applyAlignment="1" applyProtection="1">
      <alignment horizontal="right" vertical="center"/>
      <protection locked="0"/>
    </xf>
    <xf numFmtId="49" fontId="19" fillId="0" borderId="2" xfId="0" applyNumberFormat="1" applyFont="1" applyFill="1" applyBorder="1" applyAlignment="1" applyProtection="1">
      <alignment horizontal="center"/>
      <protection locked="0"/>
    </xf>
    <xf numFmtId="1" fontId="12" fillId="0" borderId="7" xfId="5" applyNumberFormat="1" applyFont="1" applyFill="1" applyBorder="1" applyAlignment="1" applyProtection="1"/>
    <xf numFmtId="0" fontId="19" fillId="0" borderId="6" xfId="0" applyFont="1" applyFill="1" applyBorder="1"/>
    <xf numFmtId="0" fontId="19" fillId="0" borderId="20" xfId="0" applyFont="1" applyFill="1" applyBorder="1"/>
    <xf numFmtId="0" fontId="19" fillId="0" borderId="21" xfId="0" applyFont="1" applyFill="1" applyBorder="1"/>
    <xf numFmtId="0" fontId="19" fillId="0" borderId="22" xfId="0" applyFont="1" applyFill="1" applyBorder="1"/>
    <xf numFmtId="0" fontId="19" fillId="0" borderId="0" xfId="0" applyFont="1" applyFill="1"/>
    <xf numFmtId="0" fontId="19" fillId="0" borderId="23" xfId="0" applyFont="1" applyFill="1" applyBorder="1"/>
    <xf numFmtId="0" fontId="19" fillId="0" borderId="24" xfId="0" applyFont="1" applyFill="1" applyBorder="1"/>
    <xf numFmtId="0" fontId="19" fillId="0" borderId="18" xfId="0" applyFont="1" applyFill="1" applyBorder="1"/>
    <xf numFmtId="0" fontId="19" fillId="0" borderId="4" xfId="0" applyFont="1" applyFill="1" applyBorder="1"/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1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Fill="1" applyBorder="1" applyAlignment="1" applyProtection="1">
      <alignment horizontal="center" vertical="center"/>
      <protection locked="0"/>
    </xf>
    <xf numFmtId="0" fontId="20" fillId="0" borderId="5" xfId="0" applyFont="1" applyFill="1" applyBorder="1" applyAlignment="1" applyProtection="1">
      <alignment horizontal="center" vertical="center" wrapText="1"/>
      <protection locked="0"/>
    </xf>
    <xf numFmtId="0" fontId="18" fillId="0" borderId="2" xfId="0" applyFont="1" applyFill="1" applyBorder="1" applyAlignment="1" applyProtection="1">
      <alignment horizontal="left"/>
      <protection locked="0"/>
    </xf>
    <xf numFmtId="0" fontId="18" fillId="0" borderId="6" xfId="0" applyFont="1" applyFill="1" applyBorder="1" applyAlignment="1" applyProtection="1">
      <alignment horizontal="left"/>
      <protection locked="0"/>
    </xf>
    <xf numFmtId="0" fontId="18" fillId="0" borderId="1" xfId="0" applyFont="1" applyFill="1" applyBorder="1" applyAlignment="1" applyProtection="1">
      <alignment horizontal="left"/>
      <protection locked="0"/>
    </xf>
    <xf numFmtId="0" fontId="18" fillId="0" borderId="1" xfId="0" applyFont="1" applyFill="1" applyBorder="1" applyAlignment="1" applyProtection="1">
      <alignment horizontal="center"/>
      <protection locked="0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/>
    </xf>
    <xf numFmtId="49" fontId="19" fillId="0" borderId="3" xfId="0" applyNumberFormat="1" applyFont="1" applyFill="1" applyBorder="1" applyAlignment="1">
      <alignment horizontal="center"/>
    </xf>
    <xf numFmtId="49" fontId="19" fillId="0" borderId="7" xfId="0" applyNumberFormat="1" applyFont="1" applyFill="1" applyBorder="1" applyAlignment="1">
      <alignment horizontal="center"/>
    </xf>
    <xf numFmtId="0" fontId="0" fillId="0" borderId="25" xfId="0" applyFont="1" applyFill="1" applyBorder="1" applyAlignment="1">
      <alignment horizontal="right" vertical="center"/>
    </xf>
    <xf numFmtId="0" fontId="0" fillId="0" borderId="26" xfId="0" applyFont="1" applyFill="1" applyBorder="1" applyAlignment="1">
      <alignment horizontal="right" vertical="center"/>
    </xf>
    <xf numFmtId="0" fontId="0" fillId="0" borderId="14" xfId="0" applyFont="1" applyFill="1" applyBorder="1" applyAlignment="1">
      <alignment horizontal="right" vertical="center"/>
    </xf>
    <xf numFmtId="0" fontId="0" fillId="0" borderId="32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19" fillId="0" borderId="32" xfId="0" applyNumberFormat="1" applyFont="1" applyFill="1" applyBorder="1" applyAlignment="1">
      <alignment horizontal="center"/>
    </xf>
    <xf numFmtId="49" fontId="19" fillId="0" borderId="1" xfId="0" applyNumberFormat="1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49" fontId="19" fillId="0" borderId="8" xfId="0" applyNumberFormat="1" applyFont="1" applyFill="1" applyBorder="1" applyAlignment="1">
      <alignment horizontal="center"/>
    </xf>
    <xf numFmtId="0" fontId="0" fillId="0" borderId="27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49" fontId="19" fillId="0" borderId="27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44" fillId="0" borderId="2" xfId="0" applyFont="1" applyFill="1" applyBorder="1" applyAlignment="1">
      <alignment horizontal="center"/>
    </xf>
    <xf numFmtId="0" fontId="44" fillId="0" borderId="5" xfId="0" applyFont="1" applyFill="1" applyBorder="1" applyAlignment="1">
      <alignment horizontal="center"/>
    </xf>
    <xf numFmtId="0" fontId="44" fillId="0" borderId="31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right" vertical="center"/>
    </xf>
    <xf numFmtId="0" fontId="11" fillId="0" borderId="26" xfId="0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horizontal="right" vertical="center"/>
    </xf>
    <xf numFmtId="0" fontId="11" fillId="0" borderId="3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3" borderId="28" xfId="0" applyFont="1" applyFill="1" applyBorder="1" applyAlignment="1">
      <alignment horizontal="center"/>
    </xf>
    <xf numFmtId="0" fontId="0" fillId="3" borderId="29" xfId="0" applyFont="1" applyFill="1" applyBorder="1" applyAlignment="1">
      <alignment horizontal="center"/>
    </xf>
    <xf numFmtId="0" fontId="0" fillId="3" borderId="30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0" fillId="5" borderId="31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/>
    </xf>
    <xf numFmtId="0" fontId="11" fillId="3" borderId="29" xfId="0" applyFont="1" applyFill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20" fillId="2" borderId="3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 textRotation="90"/>
      <protection locked="0"/>
    </xf>
    <xf numFmtId="0" fontId="13" fillId="0" borderId="1" xfId="0" applyFont="1" applyFill="1" applyBorder="1" applyAlignment="1" applyProtection="1">
      <alignment horizontal="center" textRotation="90"/>
      <protection locked="0"/>
    </xf>
    <xf numFmtId="0" fontId="13" fillId="0" borderId="1" xfId="0" applyFont="1" applyFill="1" applyBorder="1" applyAlignment="1" applyProtection="1">
      <alignment horizontal="center"/>
      <protection locked="0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16" fillId="0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0" applyFont="1" applyFill="1" applyBorder="1" applyAlignment="1" applyProtection="1">
      <alignment horizontal="center" vertical="center" wrapText="1"/>
      <protection locked="0"/>
    </xf>
  </cellXfs>
  <cellStyles count="81">
    <cellStyle name="Normal" xfId="8"/>
    <cellStyle name="Гиперссылка 2" xfId="9"/>
    <cellStyle name="Гиперссылка 2 2" xfId="44"/>
    <cellStyle name="Гиперссылка 3" xfId="45"/>
    <cellStyle name="Гиперссылка 4" xfId="46"/>
    <cellStyle name="Гиперссылка 5" xfId="47"/>
    <cellStyle name="Обычный" xfId="0" builtinId="0"/>
    <cellStyle name="Обычный 10" xfId="48"/>
    <cellStyle name="Обычный 11" xfId="49"/>
    <cellStyle name="Обычный 12" xfId="50"/>
    <cellStyle name="Обычный 2" xfId="1"/>
    <cellStyle name="Обычный 2 10" xfId="12"/>
    <cellStyle name="Обычный 2 10 2" xfId="26"/>
    <cellStyle name="Обычный 2 11" xfId="27"/>
    <cellStyle name="Обычный 2 12" xfId="43"/>
    <cellStyle name="Обычный 2 13" xfId="68"/>
    <cellStyle name="Обычный 2 2" xfId="2"/>
    <cellStyle name="Обычный 2 2 2" xfId="13"/>
    <cellStyle name="Обычный 2 2 2 2" xfId="28"/>
    <cellStyle name="Обычный 2 2 2 2 2" xfId="52"/>
    <cellStyle name="Обычный 2 2 2 2 3" xfId="70"/>
    <cellStyle name="Обычный 2 2 2 3" xfId="51"/>
    <cellStyle name="Обычный 2 2 2 4" xfId="69"/>
    <cellStyle name="Обычный 2 3" xfId="14"/>
    <cellStyle name="Обычный 2 3 2" xfId="29"/>
    <cellStyle name="Обычный 2 4" xfId="15"/>
    <cellStyle name="Обычный 2 4 2" xfId="30"/>
    <cellStyle name="Обычный 2 5" xfId="16"/>
    <cellStyle name="Обычный 2 5 2" xfId="31"/>
    <cellStyle name="Обычный 2 6" xfId="17"/>
    <cellStyle name="Обычный 2 6 2" xfId="32"/>
    <cellStyle name="Обычный 2 7" xfId="18"/>
    <cellStyle name="Обычный 2 7 2" xfId="33"/>
    <cellStyle name="Обычный 2 8" xfId="19"/>
    <cellStyle name="Обычный 2 8 2" xfId="34"/>
    <cellStyle name="Обычный 2 9" xfId="20"/>
    <cellStyle name="Обычный 2 9 2" xfId="35"/>
    <cellStyle name="Обычный 3" xfId="3"/>
    <cellStyle name="Обычный 3 2" xfId="21"/>
    <cellStyle name="Обычный 3 2 2" xfId="53"/>
    <cellStyle name="Обычный 3 2 3" xfId="71"/>
    <cellStyle name="Обычный 3 3" xfId="36"/>
    <cellStyle name="Обычный 3 3 2" xfId="54"/>
    <cellStyle name="Обычный 3 3 3" xfId="72"/>
    <cellStyle name="Обычный 3 4" xfId="42"/>
    <cellStyle name="Обычный 3 5" xfId="67"/>
    <cellStyle name="Обычный 4" xfId="4"/>
    <cellStyle name="Обычный 4 2" xfId="37"/>
    <cellStyle name="Обычный 4 2 2" xfId="56"/>
    <cellStyle name="Обычный 4 2 3" xfId="74"/>
    <cellStyle name="Обычный 4 3" xfId="55"/>
    <cellStyle name="Обычный 4 4" xfId="57"/>
    <cellStyle name="Обычный 4 5" xfId="73"/>
    <cellStyle name="Обычный 5" xfId="6"/>
    <cellStyle name="Обычный 5 2" xfId="38"/>
    <cellStyle name="Обычный 5 2 2" xfId="59"/>
    <cellStyle name="Обычный 5 2 3" xfId="76"/>
    <cellStyle name="Обычный 5 3" xfId="58"/>
    <cellStyle name="Обычный 5 4" xfId="75"/>
    <cellStyle name="Обычный 6" xfId="7"/>
    <cellStyle name="Обычный 6 2" xfId="24"/>
    <cellStyle name="Обычный 6 2 2" xfId="25"/>
    <cellStyle name="Обычный 6 2 3" xfId="61"/>
    <cellStyle name="Обычный 6 2 4" xfId="78"/>
    <cellStyle name="Обычный 6 3" xfId="39"/>
    <cellStyle name="Обычный 6 4" xfId="60"/>
    <cellStyle name="Обычный 6 5" xfId="77"/>
    <cellStyle name="Обычный 7" xfId="11"/>
    <cellStyle name="Обычный 7 2" xfId="40"/>
    <cellStyle name="Обычный 7 2 2" xfId="63"/>
    <cellStyle name="Обычный 7 2 3" xfId="80"/>
    <cellStyle name="Обычный 7 3" xfId="62"/>
    <cellStyle name="Обычный 7 4" xfId="79"/>
    <cellStyle name="Обычный 8" xfId="64"/>
    <cellStyle name="Обычный 8 2" xfId="65"/>
    <cellStyle name="Обычный 9" xfId="66"/>
    <cellStyle name="Процентный 2" xfId="22"/>
    <cellStyle name="Связанная ячейка 2 6" xfId="10"/>
    <cellStyle name="Финансовый" xfId="5" builtinId="3"/>
    <cellStyle name="Финансовый 2" xfId="23"/>
    <cellStyle name="Финансовый 2 2" xfId="41"/>
  </cellStyles>
  <dxfs count="0"/>
  <tableStyles count="0" defaultTableStyle="TableStyleMedium9" defaultPivotStyle="PivotStyleLight16"/>
  <colors>
    <mruColors>
      <color rgb="FF00FF00"/>
      <color rgb="FF66FFFF"/>
      <color rgb="FFFFFFCC"/>
      <color rgb="FFFFCCFF"/>
      <color rgb="FFFFFF99"/>
      <color rgb="FF99FF33"/>
      <color rgb="FFFF99FF"/>
      <color rgb="FF66FF33"/>
      <color rgb="FFCCFFFF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na\&#1052;&#1086;&#1080;%20&#1076;&#1086;&#1082;&#1091;&#1084;&#1077;&#1085;&#1090;&#1099;\&#1057;&#1090;&#1072;&#1090;.&#1089;&#1073;&#1086;&#1088;&#1085;&#1080;&#1082;&#1080;\2022-2023\2019-2020\&#1057;&#1058;&#1040;&#1058;.&#1057;&#1041;.2019-2020%20&#1063;&#106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1 (2)"/>
      <sheetName val="УК гг "/>
      <sheetName val="Кол-во УК"/>
      <sheetName val="биб-ки"/>
      <sheetName val="клубы"/>
      <sheetName val="музеи "/>
      <sheetName val="Театры"/>
      <sheetName val="Конц."/>
      <sheetName val="ДШИ"/>
      <sheetName val="СПО"/>
      <sheetName val="СПО2019-20"/>
      <sheetName val="ТОИУМЦКИ"/>
      <sheetName val="зоопарк"/>
      <sheetName val="Кадры"/>
      <sheetName val="ДШИ (сп.+)"/>
      <sheetName val="ДШИ - ДО"/>
      <sheetName val="Кол.посещ.НПКульт"/>
      <sheetName val="КДМ "/>
      <sheetName val="МТБ"/>
      <sheetName val="для Томскстат"/>
      <sheetName val="Дост.среда"/>
      <sheetName val="УК ю.л."/>
      <sheetName val="ОВЗ перс.ОГУ"/>
      <sheetName val="УК(дин)"/>
      <sheetName val="6,7-нк расш.ед."/>
      <sheetName val="СВОД статистика (3)"/>
      <sheetName val="МТБ (2)"/>
      <sheetName val="УК (2)"/>
      <sheetName val="УК расш."/>
      <sheetName val="ТЗУ+муз"/>
    </sheetNames>
    <sheetDataSet>
      <sheetData sheetId="0" refreshError="1"/>
      <sheetData sheetId="1" refreshError="1"/>
      <sheetData sheetId="2">
        <row r="17">
          <cell r="F17">
            <v>655</v>
          </cell>
          <cell r="G17">
            <v>658</v>
          </cell>
        </row>
      </sheetData>
      <sheetData sheetId="3" refreshError="1"/>
      <sheetData sheetId="4" refreshError="1"/>
      <sheetData sheetId="5">
        <row r="34">
          <cell r="G34">
            <v>4</v>
          </cell>
        </row>
      </sheetData>
      <sheetData sheetId="6" refreshError="1"/>
      <sheetData sheetId="7" refreshError="1"/>
      <sheetData sheetId="8" refreshError="1"/>
      <sheetData sheetId="9">
        <row r="10">
          <cell r="D10">
            <v>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0"/>
  <sheetViews>
    <sheetView workbookViewId="0">
      <selection activeCell="B54" sqref="B54"/>
    </sheetView>
  </sheetViews>
  <sheetFormatPr defaultRowHeight="12.75"/>
  <cols>
    <col min="1" max="1" width="4" customWidth="1"/>
    <col min="2" max="2" width="27.42578125" customWidth="1"/>
    <col min="5" max="5" width="10.140625" style="9" customWidth="1"/>
  </cols>
  <sheetData>
    <row r="1" spans="1:8" ht="18" customHeight="1">
      <c r="A1" s="2"/>
      <c r="B1" s="10" t="s">
        <v>428</v>
      </c>
      <c r="C1" s="2"/>
      <c r="D1" s="2"/>
      <c r="E1" s="12" t="s">
        <v>259</v>
      </c>
      <c r="G1" s="11">
        <v>2018</v>
      </c>
      <c r="H1" s="11">
        <v>2019</v>
      </c>
    </row>
    <row r="2" spans="1:8">
      <c r="A2" s="2">
        <v>1</v>
      </c>
      <c r="B2" s="2" t="s">
        <v>427</v>
      </c>
      <c r="C2" s="2">
        <f>'биб-ки'!DZ34</f>
        <v>3848.2780000000007</v>
      </c>
      <c r="D2" s="2">
        <v>3.2410000000000001</v>
      </c>
      <c r="E2" s="12">
        <f>C2+D2</f>
        <v>3851.5190000000007</v>
      </c>
      <c r="G2" s="2"/>
      <c r="H2" s="2"/>
    </row>
    <row r="3" spans="1:8">
      <c r="A3" s="2"/>
      <c r="B3" s="2" t="s">
        <v>419</v>
      </c>
      <c r="C3" s="2" t="e">
        <f>'биб-ки'!#REF!</f>
        <v>#REF!</v>
      </c>
      <c r="D3" s="2"/>
      <c r="E3" s="12" t="e">
        <f>C3+D3</f>
        <v>#REF!</v>
      </c>
      <c r="G3" s="2"/>
      <c r="H3" s="2"/>
    </row>
    <row r="4" spans="1:8">
      <c r="A4" s="2"/>
      <c r="B4" s="2" t="s">
        <v>103</v>
      </c>
      <c r="C4" s="2"/>
      <c r="D4" s="2"/>
      <c r="E4" s="12" t="e">
        <f>SUM(E2:E3)</f>
        <v>#REF!</v>
      </c>
      <c r="G4" s="2"/>
      <c r="H4" s="2" t="e">
        <f>E4</f>
        <v>#REF!</v>
      </c>
    </row>
    <row r="5" spans="1:8" s="115" customFormat="1">
      <c r="A5" s="222"/>
      <c r="B5" s="115" t="s">
        <v>426</v>
      </c>
      <c r="C5" s="222">
        <v>3.2410000000000001</v>
      </c>
      <c r="D5" s="222"/>
      <c r="E5" s="230">
        <f>C5+D5</f>
        <v>3.2410000000000001</v>
      </c>
      <c r="G5" s="222"/>
      <c r="H5" s="222"/>
    </row>
    <row r="6" spans="1:8">
      <c r="A6" s="2"/>
      <c r="B6" s="10" t="s">
        <v>429</v>
      </c>
      <c r="C6" s="2"/>
      <c r="D6" s="2"/>
      <c r="E6" s="12"/>
      <c r="G6" s="2"/>
      <c r="H6" s="2"/>
    </row>
    <row r="7" spans="1:8">
      <c r="A7" s="2"/>
      <c r="B7" s="2" t="s">
        <v>427</v>
      </c>
      <c r="C7" s="2">
        <f>'биб-ки'!DY34</f>
        <v>3339.5930000000003</v>
      </c>
      <c r="D7" s="2">
        <v>3.121</v>
      </c>
      <c r="E7" s="12">
        <f>C7+D7</f>
        <v>3342.7140000000004</v>
      </c>
      <c r="G7" s="2"/>
      <c r="H7" s="2"/>
    </row>
    <row r="8" spans="1:8">
      <c r="A8" s="2"/>
      <c r="B8" s="2" t="s">
        <v>419</v>
      </c>
      <c r="C8" s="2" t="e">
        <f>'биб-ки'!#REF!</f>
        <v>#REF!</v>
      </c>
      <c r="D8" s="2"/>
      <c r="E8" s="12" t="e">
        <f>C8+D8</f>
        <v>#REF!</v>
      </c>
      <c r="G8" s="2"/>
      <c r="H8" s="2"/>
    </row>
    <row r="9" spans="1:8">
      <c r="A9" s="2"/>
      <c r="B9" s="2" t="s">
        <v>103</v>
      </c>
      <c r="C9" s="2"/>
      <c r="D9" s="2"/>
      <c r="E9" s="12" t="e">
        <f>SUM(E7:E8)</f>
        <v>#REF!</v>
      </c>
      <c r="G9" s="2" t="e">
        <f>E9</f>
        <v>#REF!</v>
      </c>
      <c r="H9" s="2"/>
    </row>
    <row r="10" spans="1:8" s="115" customFormat="1">
      <c r="A10" s="222"/>
      <c r="B10" s="115" t="s">
        <v>426</v>
      </c>
      <c r="C10" s="222">
        <v>3.121</v>
      </c>
      <c r="D10" s="222"/>
      <c r="E10" s="230">
        <f>C10+D10</f>
        <v>3.121</v>
      </c>
      <c r="G10" s="222"/>
      <c r="H10" s="222"/>
    </row>
    <row r="11" spans="1:8" s="115" customFormat="1">
      <c r="A11" s="222"/>
      <c r="C11" s="222"/>
      <c r="D11" s="222"/>
      <c r="E11" s="230"/>
      <c r="G11" s="222"/>
      <c r="H11" s="222"/>
    </row>
    <row r="12" spans="1:8">
      <c r="A12" s="2"/>
      <c r="B12" s="10" t="s">
        <v>420</v>
      </c>
      <c r="C12" s="2"/>
      <c r="D12" s="2"/>
      <c r="E12" s="15"/>
      <c r="G12" s="2"/>
      <c r="H12" s="2"/>
    </row>
    <row r="13" spans="1:8">
      <c r="A13" s="2">
        <v>2</v>
      </c>
      <c r="B13" s="2" t="s">
        <v>421</v>
      </c>
      <c r="C13" s="2" t="e">
        <f>#REF!/1000</f>
        <v>#REF!</v>
      </c>
      <c r="D13" s="2"/>
      <c r="E13" s="12" t="e">
        <f t="shared" ref="E13:E15" si="0">C13+D13</f>
        <v>#REF!</v>
      </c>
      <c r="G13" s="2"/>
      <c r="H13" s="2" t="e">
        <f>E13</f>
        <v>#REF!</v>
      </c>
    </row>
    <row r="14" spans="1:8">
      <c r="A14" s="2"/>
      <c r="B14" s="15" t="s">
        <v>422</v>
      </c>
      <c r="C14" s="2" t="e">
        <f>#REF!/1000</f>
        <v>#REF!</v>
      </c>
      <c r="D14" s="2"/>
      <c r="E14" s="12" t="e">
        <f t="shared" si="0"/>
        <v>#REF!</v>
      </c>
      <c r="G14" s="2"/>
      <c r="H14" s="2" t="e">
        <f>E14</f>
        <v>#REF!</v>
      </c>
    </row>
    <row r="15" spans="1:8" ht="25.5">
      <c r="A15" s="222"/>
      <c r="B15" s="223" t="s">
        <v>424</v>
      </c>
      <c r="C15" s="222">
        <f>1838/1000</f>
        <v>1.8380000000000001</v>
      </c>
      <c r="D15" s="2"/>
      <c r="E15" s="230">
        <f t="shared" si="0"/>
        <v>1.8380000000000001</v>
      </c>
      <c r="G15" s="2"/>
      <c r="H15" s="2"/>
    </row>
    <row r="16" spans="1:8">
      <c r="A16" s="2"/>
      <c r="B16" s="10" t="s">
        <v>423</v>
      </c>
      <c r="C16" s="2"/>
      <c r="D16" s="2"/>
      <c r="E16" s="15"/>
      <c r="G16" s="2"/>
      <c r="H16" s="2"/>
    </row>
    <row r="17" spans="1:8">
      <c r="A17" s="2">
        <v>2</v>
      </c>
      <c r="B17" s="2" t="s">
        <v>421</v>
      </c>
      <c r="C17" s="2" t="e">
        <f>#REF!/1000</f>
        <v>#REF!</v>
      </c>
      <c r="D17" s="2"/>
      <c r="E17" s="12" t="e">
        <f t="shared" ref="E17:E19" si="1">C17+D17</f>
        <v>#REF!</v>
      </c>
      <c r="G17" s="2" t="e">
        <f>E17</f>
        <v>#REF!</v>
      </c>
      <c r="H17" s="2"/>
    </row>
    <row r="18" spans="1:8">
      <c r="A18" s="2"/>
      <c r="B18" s="15" t="s">
        <v>422</v>
      </c>
      <c r="C18" s="2" t="e">
        <f>#REF!/1000</f>
        <v>#REF!</v>
      </c>
      <c r="D18" s="2"/>
      <c r="E18" s="12" t="e">
        <f t="shared" si="1"/>
        <v>#REF!</v>
      </c>
      <c r="G18" s="2" t="e">
        <f>E18</f>
        <v>#REF!</v>
      </c>
      <c r="H18" s="2"/>
    </row>
    <row r="19" spans="1:8" ht="25.5">
      <c r="A19" s="222"/>
      <c r="B19" s="223" t="s">
        <v>424</v>
      </c>
      <c r="C19" s="222">
        <f>2456/1000</f>
        <v>2.456</v>
      </c>
      <c r="D19" s="2"/>
      <c r="E19" s="230">
        <f t="shared" si="1"/>
        <v>2.456</v>
      </c>
      <c r="G19" s="2"/>
      <c r="H19" s="2"/>
    </row>
    <row r="20" spans="1:8" s="155" customFormat="1">
      <c r="A20" s="224"/>
      <c r="B20" s="221"/>
      <c r="C20" s="224"/>
      <c r="D20" s="4"/>
      <c r="E20" s="109"/>
      <c r="G20" s="2"/>
      <c r="H20" s="2"/>
    </row>
    <row r="21" spans="1:8">
      <c r="A21" s="2"/>
      <c r="B21" s="10" t="s">
        <v>425</v>
      </c>
      <c r="C21" s="2"/>
      <c r="D21" s="2"/>
      <c r="E21" s="15"/>
      <c r="G21" s="2"/>
      <c r="H21" s="2"/>
    </row>
    <row r="22" spans="1:8" ht="25.5">
      <c r="A22" s="2"/>
      <c r="B22" s="225" t="s">
        <v>430</v>
      </c>
      <c r="C22" s="2" t="e">
        <f>#REF!</f>
        <v>#REF!</v>
      </c>
      <c r="D22" s="2"/>
      <c r="E22" s="12" t="e">
        <f t="shared" ref="E22:E43" si="2">C22+D22</f>
        <v>#REF!</v>
      </c>
      <c r="G22" s="2"/>
      <c r="H22" s="2" t="e">
        <f>E22</f>
        <v>#REF!</v>
      </c>
    </row>
    <row r="23" spans="1:8">
      <c r="A23" s="2"/>
      <c r="B23" s="10" t="s">
        <v>431</v>
      </c>
      <c r="C23" s="2"/>
      <c r="D23" s="2"/>
      <c r="E23" s="12"/>
      <c r="G23" s="2"/>
      <c r="H23" s="2"/>
    </row>
    <row r="24" spans="1:8" ht="25.5">
      <c r="A24" s="2"/>
      <c r="B24" s="225" t="s">
        <v>430</v>
      </c>
      <c r="C24" s="2" t="e">
        <f>#REF!</f>
        <v>#REF!</v>
      </c>
      <c r="D24" s="2"/>
      <c r="E24" s="12" t="e">
        <f t="shared" si="2"/>
        <v>#REF!</v>
      </c>
      <c r="G24" s="2" t="e">
        <f>E24</f>
        <v>#REF!</v>
      </c>
      <c r="H24" s="2"/>
    </row>
    <row r="25" spans="1:8">
      <c r="E25" s="12"/>
      <c r="G25" s="2"/>
      <c r="H25" s="2"/>
    </row>
    <row r="26" spans="1:8">
      <c r="A26" s="2"/>
      <c r="B26" s="10" t="s">
        <v>432</v>
      </c>
      <c r="C26" s="2"/>
      <c r="D26" s="2"/>
      <c r="E26" s="12"/>
      <c r="G26" s="2"/>
      <c r="H26" s="2"/>
    </row>
    <row r="27" spans="1:8" ht="22.5">
      <c r="A27" s="2"/>
      <c r="B27" s="226" t="s">
        <v>433</v>
      </c>
      <c r="C27" s="2" t="e">
        <f>#REF!</f>
        <v>#REF!</v>
      </c>
      <c r="D27" s="2"/>
      <c r="E27" s="12" t="e">
        <f t="shared" si="2"/>
        <v>#REF!</v>
      </c>
      <c r="F27" s="228">
        <v>330.20000000000005</v>
      </c>
      <c r="G27" s="2"/>
      <c r="H27" s="2"/>
    </row>
    <row r="28" spans="1:8">
      <c r="A28" s="2"/>
      <c r="B28" s="2" t="s">
        <v>434</v>
      </c>
      <c r="C28" s="2"/>
      <c r="D28" s="2">
        <v>34.299999999999997</v>
      </c>
      <c r="E28" s="12">
        <f t="shared" si="2"/>
        <v>34.299999999999997</v>
      </c>
      <c r="G28" s="2"/>
      <c r="H28" s="2"/>
    </row>
    <row r="29" spans="1:8">
      <c r="A29" s="2"/>
      <c r="B29" s="2" t="s">
        <v>259</v>
      </c>
      <c r="C29" s="2" t="e">
        <f>C27+C28</f>
        <v>#REF!</v>
      </c>
      <c r="D29" s="2">
        <f>D27+D28</f>
        <v>34.299999999999997</v>
      </c>
      <c r="E29" s="12" t="e">
        <f t="shared" si="2"/>
        <v>#REF!</v>
      </c>
      <c r="G29" s="2"/>
      <c r="H29" s="2" t="e">
        <f>E29</f>
        <v>#REF!</v>
      </c>
    </row>
    <row r="30" spans="1:8">
      <c r="A30" s="2"/>
      <c r="B30" s="10" t="s">
        <v>435</v>
      </c>
      <c r="C30" s="2"/>
      <c r="D30" s="2"/>
      <c r="E30" s="12"/>
      <c r="G30" s="2"/>
      <c r="H30" s="2"/>
    </row>
    <row r="31" spans="1:8" ht="22.5">
      <c r="A31" s="2"/>
      <c r="B31" s="226" t="s">
        <v>433</v>
      </c>
      <c r="C31" s="2" t="e">
        <f>#REF!</f>
        <v>#REF!</v>
      </c>
      <c r="D31" s="2"/>
      <c r="E31" s="12" t="e">
        <f t="shared" ref="E31:E33" si="3">C31+D31</f>
        <v>#REF!</v>
      </c>
      <c r="F31" s="227">
        <v>399.4</v>
      </c>
      <c r="G31" s="2"/>
      <c r="H31" s="2"/>
    </row>
    <row r="32" spans="1:8">
      <c r="A32" s="2"/>
      <c r="B32" s="2" t="s">
        <v>434</v>
      </c>
      <c r="C32" s="2"/>
      <c r="D32" s="2">
        <v>36.700000000000003</v>
      </c>
      <c r="E32" s="12">
        <f t="shared" si="3"/>
        <v>36.700000000000003</v>
      </c>
      <c r="G32" s="2"/>
      <c r="H32" s="2"/>
    </row>
    <row r="33" spans="1:8">
      <c r="A33" s="2"/>
      <c r="B33" s="2" t="s">
        <v>259</v>
      </c>
      <c r="C33" s="2" t="e">
        <f>C31+C32</f>
        <v>#REF!</v>
      </c>
      <c r="D33" s="2">
        <f>D31+D32</f>
        <v>36.700000000000003</v>
      </c>
      <c r="E33" s="12" t="e">
        <f t="shared" si="3"/>
        <v>#REF!</v>
      </c>
      <c r="G33" s="2" t="e">
        <f>E33</f>
        <v>#REF!</v>
      </c>
      <c r="H33" s="2"/>
    </row>
    <row r="34" spans="1:8">
      <c r="E34" s="12"/>
      <c r="G34" s="2"/>
      <c r="H34" s="2"/>
    </row>
    <row r="35" spans="1:8">
      <c r="A35" s="2"/>
      <c r="B35" s="10" t="s">
        <v>436</v>
      </c>
      <c r="C35" s="2"/>
      <c r="D35" s="2"/>
      <c r="E35" s="12"/>
      <c r="G35" s="2"/>
      <c r="H35" s="2"/>
    </row>
    <row r="36" spans="1:8" ht="22.5">
      <c r="A36" s="2"/>
      <c r="B36" s="229" t="s">
        <v>437</v>
      </c>
      <c r="C36" s="2">
        <f>Конц.!AK12</f>
        <v>178.5</v>
      </c>
      <c r="D36" s="2"/>
      <c r="E36" s="12">
        <f t="shared" si="2"/>
        <v>178.5</v>
      </c>
      <c r="G36" s="2"/>
      <c r="H36" s="2">
        <f>E36</f>
        <v>178.5</v>
      </c>
    </row>
    <row r="37" spans="1:8">
      <c r="A37" s="2"/>
      <c r="B37" s="10" t="s">
        <v>438</v>
      </c>
      <c r="C37" s="2"/>
      <c r="D37" s="2"/>
      <c r="E37" s="12"/>
      <c r="G37" s="2"/>
      <c r="H37" s="2"/>
    </row>
    <row r="38" spans="1:8" ht="22.5">
      <c r="A38" s="2"/>
      <c r="B38" s="229" t="s">
        <v>437</v>
      </c>
      <c r="C38" s="2">
        <f>Конц.!AJ12</f>
        <v>253.9</v>
      </c>
      <c r="D38" s="2"/>
      <c r="E38" s="12">
        <f t="shared" si="2"/>
        <v>253.9</v>
      </c>
      <c r="G38" s="2">
        <f>E38</f>
        <v>253.9</v>
      </c>
      <c r="H38" s="2"/>
    </row>
    <row r="39" spans="1:8">
      <c r="E39" s="12"/>
      <c r="G39" s="2"/>
      <c r="H39" s="2"/>
    </row>
    <row r="40" spans="1:8">
      <c r="B40" s="10" t="s">
        <v>439</v>
      </c>
      <c r="C40" s="2"/>
      <c r="D40" s="2"/>
      <c r="E40" s="12"/>
      <c r="G40" s="2"/>
      <c r="H40" s="2"/>
    </row>
    <row r="41" spans="1:8">
      <c r="B41" s="2" t="s">
        <v>440</v>
      </c>
      <c r="C41" s="2">
        <f>зоопарк!N9</f>
        <v>66.3</v>
      </c>
      <c r="D41" s="2"/>
      <c r="E41" s="12">
        <f t="shared" si="2"/>
        <v>66.3</v>
      </c>
      <c r="G41" s="2"/>
      <c r="H41" s="2">
        <f>E41</f>
        <v>66.3</v>
      </c>
    </row>
    <row r="42" spans="1:8">
      <c r="B42" s="10" t="s">
        <v>439</v>
      </c>
      <c r="C42" s="2"/>
      <c r="D42" s="2"/>
      <c r="E42" s="12"/>
      <c r="G42" s="2"/>
      <c r="H42" s="2"/>
    </row>
    <row r="43" spans="1:8">
      <c r="B43" s="2" t="s">
        <v>440</v>
      </c>
      <c r="C43" s="2">
        <f>зоопарк!M9</f>
        <v>61.7</v>
      </c>
      <c r="D43" s="2"/>
      <c r="E43" s="12">
        <f t="shared" si="2"/>
        <v>61.7</v>
      </c>
      <c r="G43" s="2">
        <f>E43</f>
        <v>61.7</v>
      </c>
      <c r="H43" s="2"/>
    </row>
    <row r="44" spans="1:8">
      <c r="G44" s="218" t="e">
        <f>SUM(G2:G43)</f>
        <v>#REF!</v>
      </c>
      <c r="H44" s="218" t="e">
        <f>SUM(H2:H43)</f>
        <v>#REF!</v>
      </c>
    </row>
    <row r="45" spans="1:8" s="115" customFormat="1">
      <c r="B45" s="564" t="s">
        <v>441</v>
      </c>
      <c r="C45" s="564"/>
      <c r="D45" s="564"/>
      <c r="E45" s="564"/>
    </row>
    <row r="46" spans="1:8" s="115" customFormat="1">
      <c r="B46" s="115" t="s">
        <v>102</v>
      </c>
      <c r="E46" s="107"/>
      <c r="G46" s="115">
        <f>E10</f>
        <v>3.121</v>
      </c>
      <c r="H46" s="115">
        <f>E5</f>
        <v>3.2410000000000001</v>
      </c>
    </row>
    <row r="47" spans="1:8" s="115" customFormat="1">
      <c r="B47" s="108" t="s">
        <v>199</v>
      </c>
      <c r="E47" s="107"/>
      <c r="G47" s="115">
        <f>E19</f>
        <v>2.456</v>
      </c>
      <c r="H47" s="115">
        <f>E15</f>
        <v>1.8380000000000001</v>
      </c>
    </row>
    <row r="48" spans="1:8">
      <c r="B48" s="108" t="s">
        <v>259</v>
      </c>
      <c r="G48" s="231">
        <f>SUM(G46:G47)</f>
        <v>5.577</v>
      </c>
      <c r="H48" s="231">
        <f>SUM(H46:H47)</f>
        <v>5.0790000000000006</v>
      </c>
    </row>
    <row r="50" spans="7:8">
      <c r="G50" s="18" t="e">
        <f>G44+G48</f>
        <v>#REF!</v>
      </c>
      <c r="H50" s="18" t="e">
        <f>H44+H48</f>
        <v>#REF!</v>
      </c>
    </row>
  </sheetData>
  <mergeCells count="1">
    <mergeCell ref="B45:E4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G21"/>
  <sheetViews>
    <sheetView tabSelected="1" workbookViewId="0">
      <pane xSplit="1" ySplit="3" topLeftCell="B4" activePane="bottomRight" state="frozen"/>
      <selection activeCell="E11" sqref="E11"/>
      <selection pane="topRight" activeCell="E11" sqref="E11"/>
      <selection pane="bottomLeft" activeCell="E11" sqref="E11"/>
      <selection pane="bottomRight" activeCell="G19" sqref="G19"/>
    </sheetView>
  </sheetViews>
  <sheetFormatPr defaultRowHeight="12.75"/>
  <cols>
    <col min="1" max="1" width="39.85546875" style="19" customWidth="1"/>
    <col min="2" max="2" width="10.140625" style="19" customWidth="1"/>
    <col min="3" max="3" width="10.28515625" style="55" customWidth="1"/>
    <col min="4" max="7" width="10.140625" style="55" customWidth="1"/>
    <col min="8" max="16384" width="9.140625" style="19"/>
  </cols>
  <sheetData>
    <row r="1" spans="1:7" ht="37.5" customHeight="1">
      <c r="A1" s="565" t="s">
        <v>559</v>
      </c>
      <c r="B1" s="565"/>
      <c r="C1" s="565"/>
      <c r="D1" s="565"/>
      <c r="E1" s="565"/>
      <c r="F1" s="565"/>
      <c r="G1" s="565"/>
    </row>
    <row r="2" spans="1:7" ht="47.25" customHeight="1">
      <c r="A2" s="566" t="s">
        <v>110</v>
      </c>
      <c r="B2" s="567" t="s">
        <v>375</v>
      </c>
      <c r="C2" s="568"/>
      <c r="D2" s="567" t="s">
        <v>376</v>
      </c>
      <c r="E2" s="568"/>
      <c r="F2" s="567" t="s">
        <v>103</v>
      </c>
      <c r="G2" s="568"/>
    </row>
    <row r="3" spans="1:7" ht="19.5" customHeight="1">
      <c r="A3" s="566"/>
      <c r="B3" s="20">
        <v>2022</v>
      </c>
      <c r="C3" s="20">
        <v>2023</v>
      </c>
      <c r="D3" s="20">
        <v>2022</v>
      </c>
      <c r="E3" s="20">
        <v>2023</v>
      </c>
      <c r="F3" s="20">
        <v>2022</v>
      </c>
      <c r="G3" s="20">
        <v>2023</v>
      </c>
    </row>
    <row r="4" spans="1:7" ht="22.5" customHeight="1">
      <c r="A4" s="21" t="s">
        <v>111</v>
      </c>
      <c r="B4" s="118">
        <v>272</v>
      </c>
      <c r="C4" s="118">
        <v>269</v>
      </c>
      <c r="D4" s="118">
        <v>4</v>
      </c>
      <c r="E4" s="118">
        <v>4</v>
      </c>
      <c r="F4" s="440">
        <f>B4+D4</f>
        <v>276</v>
      </c>
      <c r="G4" s="440">
        <f>C4+E4</f>
        <v>273</v>
      </c>
    </row>
    <row r="5" spans="1:7" ht="22.5" customHeight="1">
      <c r="A5" s="21" t="s">
        <v>112</v>
      </c>
      <c r="B5" s="118">
        <v>318</v>
      </c>
      <c r="C5" s="118">
        <v>317</v>
      </c>
      <c r="D5" s="118">
        <v>2</v>
      </c>
      <c r="E5" s="118">
        <v>2</v>
      </c>
      <c r="F5" s="440">
        <f t="shared" ref="F5:G6" si="0">B5+D5</f>
        <v>320</v>
      </c>
      <c r="G5" s="440">
        <f t="shared" si="0"/>
        <v>319</v>
      </c>
    </row>
    <row r="6" spans="1:7" ht="22.5" customHeight="1">
      <c r="A6" s="21" t="s">
        <v>113</v>
      </c>
      <c r="B6" s="118">
        <v>24</v>
      </c>
      <c r="C6" s="118">
        <v>24</v>
      </c>
      <c r="D6" s="118">
        <v>6</v>
      </c>
      <c r="E6" s="118">
        <v>6</v>
      </c>
      <c r="F6" s="440">
        <f t="shared" si="0"/>
        <v>30</v>
      </c>
      <c r="G6" s="440">
        <f t="shared" si="0"/>
        <v>30</v>
      </c>
    </row>
    <row r="7" spans="1:7" ht="24" customHeight="1">
      <c r="A7" s="22" t="s">
        <v>491</v>
      </c>
      <c r="B7" s="118" t="s">
        <v>489</v>
      </c>
      <c r="C7" s="118" t="s">
        <v>536</v>
      </c>
      <c r="D7" s="118" t="s">
        <v>490</v>
      </c>
      <c r="E7" s="118" t="s">
        <v>490</v>
      </c>
      <c r="F7" s="441" t="s">
        <v>494</v>
      </c>
      <c r="G7" s="441" t="s">
        <v>537</v>
      </c>
    </row>
    <row r="8" spans="1:7" ht="22.5" customHeight="1">
      <c r="A8" s="21" t="s">
        <v>114</v>
      </c>
      <c r="B8" s="118">
        <v>2</v>
      </c>
      <c r="C8" s="118">
        <v>2</v>
      </c>
      <c r="D8" s="118">
        <v>3</v>
      </c>
      <c r="E8" s="118">
        <v>3</v>
      </c>
      <c r="F8" s="440">
        <f t="shared" ref="F8:G14" si="1">B8+D8</f>
        <v>5</v>
      </c>
      <c r="G8" s="440">
        <f t="shared" si="1"/>
        <v>5</v>
      </c>
    </row>
    <row r="9" spans="1:7" ht="22.5" customHeight="1">
      <c r="A9" s="21" t="s">
        <v>115</v>
      </c>
      <c r="B9" s="118"/>
      <c r="C9" s="118"/>
      <c r="D9" s="118">
        <v>1</v>
      </c>
      <c r="E9" s="118">
        <v>1</v>
      </c>
      <c r="F9" s="440">
        <f t="shared" si="1"/>
        <v>1</v>
      </c>
      <c r="G9" s="440">
        <f t="shared" si="1"/>
        <v>1</v>
      </c>
    </row>
    <row r="10" spans="1:7" ht="26.25" customHeight="1">
      <c r="A10" s="22" t="s">
        <v>187</v>
      </c>
      <c r="B10" s="118"/>
      <c r="C10" s="118"/>
      <c r="D10" s="118">
        <v>2</v>
      </c>
      <c r="E10" s="118">
        <v>2</v>
      </c>
      <c r="F10" s="440">
        <f t="shared" si="1"/>
        <v>2</v>
      </c>
      <c r="G10" s="440">
        <f t="shared" si="1"/>
        <v>2</v>
      </c>
    </row>
    <row r="11" spans="1:7" ht="22.5" customHeight="1">
      <c r="A11" s="196" t="s">
        <v>184</v>
      </c>
      <c r="B11" s="118"/>
      <c r="C11" s="118"/>
      <c r="D11" s="118">
        <v>1</v>
      </c>
      <c r="E11" s="118">
        <v>1</v>
      </c>
      <c r="F11" s="440">
        <f t="shared" si="1"/>
        <v>1</v>
      </c>
      <c r="G11" s="440">
        <f t="shared" si="1"/>
        <v>1</v>
      </c>
    </row>
    <row r="12" spans="1:7" ht="22.5" customHeight="1">
      <c r="A12" s="22" t="s">
        <v>176</v>
      </c>
      <c r="B12" s="118"/>
      <c r="C12" s="118"/>
      <c r="D12" s="118">
        <v>1</v>
      </c>
      <c r="E12" s="118">
        <v>1</v>
      </c>
      <c r="F12" s="440">
        <f t="shared" si="1"/>
        <v>1</v>
      </c>
      <c r="G12" s="440">
        <f t="shared" si="1"/>
        <v>1</v>
      </c>
    </row>
    <row r="13" spans="1:7" ht="22.5" customHeight="1">
      <c r="A13" s="22" t="s">
        <v>121</v>
      </c>
      <c r="B13" s="118">
        <v>1</v>
      </c>
      <c r="C13" s="118">
        <v>1</v>
      </c>
      <c r="D13" s="118"/>
      <c r="E13" s="118"/>
      <c r="F13" s="440">
        <f t="shared" si="1"/>
        <v>1</v>
      </c>
      <c r="G13" s="440">
        <f t="shared" si="1"/>
        <v>1</v>
      </c>
    </row>
    <row r="14" spans="1:7" ht="22.5" customHeight="1">
      <c r="A14" s="22" t="s">
        <v>212</v>
      </c>
      <c r="B14" s="118">
        <v>1</v>
      </c>
      <c r="C14" s="118">
        <v>1</v>
      </c>
      <c r="D14" s="118">
        <v>2</v>
      </c>
      <c r="E14" s="118">
        <v>2</v>
      </c>
      <c r="F14" s="440">
        <f t="shared" si="1"/>
        <v>3</v>
      </c>
      <c r="G14" s="440">
        <f t="shared" si="1"/>
        <v>3</v>
      </c>
    </row>
    <row r="15" spans="1:7" ht="39" customHeight="1">
      <c r="A15" s="442" t="s">
        <v>500</v>
      </c>
      <c r="B15" s="443">
        <f>SUM(B4:B6)+9+SUM(B8:B14)</f>
        <v>627</v>
      </c>
      <c r="C15" s="443">
        <f>SUM(C4:C6)+10+SUM(C8:C14)</f>
        <v>624</v>
      </c>
      <c r="D15" s="443">
        <f>SUM(D4:D6)+SUM(D8:D14)+8</f>
        <v>30</v>
      </c>
      <c r="E15" s="443">
        <f>SUM(E4:E6)+SUM(E8:E14)+8</f>
        <v>30</v>
      </c>
      <c r="F15" s="443">
        <f>SUM(F4:F6)+SUM(F8:F14)+17</f>
        <v>657</v>
      </c>
      <c r="G15" s="443">
        <f>SUM(G4:G6)+SUM(G8:G14)+18</f>
        <v>654</v>
      </c>
    </row>
    <row r="16" spans="1:7" ht="17.25" customHeight="1">
      <c r="A16" s="22" t="s">
        <v>308</v>
      </c>
      <c r="B16" s="118"/>
      <c r="C16" s="118"/>
      <c r="D16" s="118">
        <v>1</v>
      </c>
      <c r="E16" s="118"/>
      <c r="F16" s="440">
        <f>B16+D16</f>
        <v>1</v>
      </c>
      <c r="G16" s="440">
        <f>C16+E16</f>
        <v>0</v>
      </c>
    </row>
    <row r="17" spans="1:7" s="23" customFormat="1" ht="18.75" customHeight="1">
      <c r="A17" s="73" t="s">
        <v>104</v>
      </c>
      <c r="B17" s="443">
        <f>B15+B16</f>
        <v>627</v>
      </c>
      <c r="C17" s="443">
        <f t="shared" ref="C17:G17" si="2">C15+C16</f>
        <v>624</v>
      </c>
      <c r="D17" s="443">
        <f t="shared" si="2"/>
        <v>31</v>
      </c>
      <c r="E17" s="443">
        <f t="shared" si="2"/>
        <v>30</v>
      </c>
      <c r="F17" s="443">
        <f t="shared" si="2"/>
        <v>658</v>
      </c>
      <c r="G17" s="443">
        <f t="shared" si="2"/>
        <v>654</v>
      </c>
    </row>
    <row r="18" spans="1:7" s="24" customFormat="1" ht="6" customHeight="1">
      <c r="A18" s="25"/>
      <c r="B18" s="119"/>
      <c r="C18" s="119"/>
      <c r="D18" s="119"/>
      <c r="E18" s="119"/>
      <c r="F18" s="119"/>
      <c r="G18" s="119"/>
    </row>
    <row r="19" spans="1:7" s="24" customFormat="1" ht="36" customHeight="1">
      <c r="A19" s="314" t="s">
        <v>498</v>
      </c>
      <c r="B19" s="51">
        <v>2</v>
      </c>
      <c r="C19" s="444">
        <v>2</v>
      </c>
      <c r="D19" s="364"/>
      <c r="E19" s="364"/>
      <c r="F19" s="445">
        <f>B19+D19</f>
        <v>2</v>
      </c>
      <c r="G19" s="445"/>
    </row>
    <row r="20" spans="1:7" ht="7.5" customHeight="1">
      <c r="A20" s="44"/>
      <c r="B20" s="44"/>
      <c r="C20" s="46"/>
      <c r="D20" s="46"/>
      <c r="E20" s="46"/>
      <c r="F20" s="46"/>
      <c r="G20" s="46"/>
    </row>
    <row r="21" spans="1:7" s="24" customFormat="1" ht="24.75" customHeight="1">
      <c r="A21" s="446" t="s">
        <v>562</v>
      </c>
      <c r="C21" s="120"/>
      <c r="D21" s="120"/>
      <c r="E21" s="120"/>
      <c r="F21" s="120"/>
      <c r="G21" s="120"/>
    </row>
  </sheetData>
  <sheetProtection formatCells="0" formatColumns="0" formatRows="0" insertColumns="0" insertRows="0" deleteColumns="0" deleteRows="0"/>
  <mergeCells count="5">
    <mergeCell ref="A1:G1"/>
    <mergeCell ref="A2:A3"/>
    <mergeCell ref="B2:C2"/>
    <mergeCell ref="D2:E2"/>
    <mergeCell ref="F2:G2"/>
  </mergeCells>
  <pageMargins left="0.16" right="0.18" top="0.48" bottom="0.36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Y53"/>
  <sheetViews>
    <sheetView zoomScaleSheetLayoutView="50" workbookViewId="0">
      <pane xSplit="1" ySplit="6" topLeftCell="B7" activePane="bottomRight" state="frozen"/>
      <selection activeCell="A24" sqref="A24"/>
      <selection pane="topRight" activeCell="A24" sqref="A24"/>
      <selection pane="bottomLeft" activeCell="A24" sqref="A24"/>
      <selection pane="bottomRight" activeCell="G38" sqref="G38"/>
    </sheetView>
  </sheetViews>
  <sheetFormatPr defaultRowHeight="12.75"/>
  <cols>
    <col min="1" max="1" width="21.28515625" style="155" customWidth="1"/>
    <col min="2" max="2" width="3" style="155" customWidth="1"/>
    <col min="3" max="4" width="5.85546875" style="81" customWidth="1"/>
    <col min="5" max="5" width="4.7109375" style="155" customWidth="1"/>
    <col min="6" max="8" width="4.7109375" style="14" customWidth="1"/>
    <col min="9" max="9" width="5" style="14" customWidth="1"/>
    <col min="10" max="10" width="5.7109375" style="14" customWidth="1"/>
    <col min="11" max="12" width="8.5703125" style="155" customWidth="1"/>
    <col min="13" max="14" width="5.140625" style="14" customWidth="1"/>
    <col min="15" max="16" width="5.7109375" style="14" customWidth="1"/>
    <col min="17" max="20" width="5.140625" style="14" customWidth="1"/>
    <col min="21" max="24" width="5.140625" style="81" customWidth="1"/>
    <col min="25" max="199" width="9.140625" style="155"/>
    <col min="200" max="200" width="22.140625" style="155" customWidth="1"/>
    <col min="201" max="214" width="4.7109375" style="155" customWidth="1"/>
    <col min="215" max="221" width="4.140625" style="155" customWidth="1"/>
    <col min="222" max="226" width="5.140625" style="155" customWidth="1"/>
    <col min="227" max="228" width="5.7109375" style="155" customWidth="1"/>
    <col min="229" max="242" width="4.140625" style="155" customWidth="1"/>
    <col min="243" max="455" width="9.140625" style="155"/>
    <col min="456" max="456" width="22.140625" style="155" customWidth="1"/>
    <col min="457" max="470" width="4.7109375" style="155" customWidth="1"/>
    <col min="471" max="477" width="4.140625" style="155" customWidth="1"/>
    <col min="478" max="482" width="5.140625" style="155" customWidth="1"/>
    <col min="483" max="484" width="5.7109375" style="155" customWidth="1"/>
    <col min="485" max="498" width="4.140625" style="155" customWidth="1"/>
    <col min="499" max="711" width="9.140625" style="155"/>
    <col min="712" max="712" width="22.140625" style="155" customWidth="1"/>
    <col min="713" max="726" width="4.7109375" style="155" customWidth="1"/>
    <col min="727" max="733" width="4.140625" style="155" customWidth="1"/>
    <col min="734" max="738" width="5.140625" style="155" customWidth="1"/>
    <col min="739" max="740" width="5.7109375" style="155" customWidth="1"/>
    <col min="741" max="754" width="4.140625" style="155" customWidth="1"/>
    <col min="755" max="967" width="9.140625" style="155"/>
    <col min="968" max="968" width="22.140625" style="155" customWidth="1"/>
    <col min="969" max="982" width="4.7109375" style="155" customWidth="1"/>
    <col min="983" max="989" width="4.140625" style="155" customWidth="1"/>
    <col min="990" max="994" width="5.140625" style="155" customWidth="1"/>
    <col min="995" max="996" width="5.7109375" style="155" customWidth="1"/>
    <col min="997" max="1010" width="4.140625" style="155" customWidth="1"/>
    <col min="1011" max="1223" width="9.140625" style="155"/>
    <col min="1224" max="1224" width="22.140625" style="155" customWidth="1"/>
    <col min="1225" max="1238" width="4.7109375" style="155" customWidth="1"/>
    <col min="1239" max="1245" width="4.140625" style="155" customWidth="1"/>
    <col min="1246" max="1250" width="5.140625" style="155" customWidth="1"/>
    <col min="1251" max="1252" width="5.7109375" style="155" customWidth="1"/>
    <col min="1253" max="1266" width="4.140625" style="155" customWidth="1"/>
    <col min="1267" max="1479" width="9.140625" style="155"/>
    <col min="1480" max="1480" width="22.140625" style="155" customWidth="1"/>
    <col min="1481" max="1494" width="4.7109375" style="155" customWidth="1"/>
    <col min="1495" max="1501" width="4.140625" style="155" customWidth="1"/>
    <col min="1502" max="1506" width="5.140625" style="155" customWidth="1"/>
    <col min="1507" max="1508" width="5.7109375" style="155" customWidth="1"/>
    <col min="1509" max="1522" width="4.140625" style="155" customWidth="1"/>
    <col min="1523" max="1735" width="9.140625" style="155"/>
    <col min="1736" max="1736" width="22.140625" style="155" customWidth="1"/>
    <col min="1737" max="1750" width="4.7109375" style="155" customWidth="1"/>
    <col min="1751" max="1757" width="4.140625" style="155" customWidth="1"/>
    <col min="1758" max="1762" width="5.140625" style="155" customWidth="1"/>
    <col min="1763" max="1764" width="5.7109375" style="155" customWidth="1"/>
    <col min="1765" max="1778" width="4.140625" style="155" customWidth="1"/>
    <col min="1779" max="1991" width="9.140625" style="155"/>
    <col min="1992" max="1992" width="22.140625" style="155" customWidth="1"/>
    <col min="1993" max="2006" width="4.7109375" style="155" customWidth="1"/>
    <col min="2007" max="2013" width="4.140625" style="155" customWidth="1"/>
    <col min="2014" max="2018" width="5.140625" style="155" customWidth="1"/>
    <col min="2019" max="2020" width="5.7109375" style="155" customWidth="1"/>
    <col min="2021" max="2034" width="4.140625" style="155" customWidth="1"/>
    <col min="2035" max="2247" width="9.140625" style="155"/>
    <col min="2248" max="2248" width="22.140625" style="155" customWidth="1"/>
    <col min="2249" max="2262" width="4.7109375" style="155" customWidth="1"/>
    <col min="2263" max="2269" width="4.140625" style="155" customWidth="1"/>
    <col min="2270" max="2274" width="5.140625" style="155" customWidth="1"/>
    <col min="2275" max="2276" width="5.7109375" style="155" customWidth="1"/>
    <col min="2277" max="2290" width="4.140625" style="155" customWidth="1"/>
    <col min="2291" max="2503" width="9.140625" style="155"/>
    <col min="2504" max="2504" width="22.140625" style="155" customWidth="1"/>
    <col min="2505" max="2518" width="4.7109375" style="155" customWidth="1"/>
    <col min="2519" max="2525" width="4.140625" style="155" customWidth="1"/>
    <col min="2526" max="2530" width="5.140625" style="155" customWidth="1"/>
    <col min="2531" max="2532" width="5.7109375" style="155" customWidth="1"/>
    <col min="2533" max="2546" width="4.140625" style="155" customWidth="1"/>
    <col min="2547" max="2759" width="9.140625" style="155"/>
    <col min="2760" max="2760" width="22.140625" style="155" customWidth="1"/>
    <col min="2761" max="2774" width="4.7109375" style="155" customWidth="1"/>
    <col min="2775" max="2781" width="4.140625" style="155" customWidth="1"/>
    <col min="2782" max="2786" width="5.140625" style="155" customWidth="1"/>
    <col min="2787" max="2788" width="5.7109375" style="155" customWidth="1"/>
    <col min="2789" max="2802" width="4.140625" style="155" customWidth="1"/>
    <col min="2803" max="3015" width="9.140625" style="155"/>
    <col min="3016" max="3016" width="22.140625" style="155" customWidth="1"/>
    <col min="3017" max="3030" width="4.7109375" style="155" customWidth="1"/>
    <col min="3031" max="3037" width="4.140625" style="155" customWidth="1"/>
    <col min="3038" max="3042" width="5.140625" style="155" customWidth="1"/>
    <col min="3043" max="3044" width="5.7109375" style="155" customWidth="1"/>
    <col min="3045" max="3058" width="4.140625" style="155" customWidth="1"/>
    <col min="3059" max="3271" width="9.140625" style="155"/>
    <col min="3272" max="3272" width="22.140625" style="155" customWidth="1"/>
    <col min="3273" max="3286" width="4.7109375" style="155" customWidth="1"/>
    <col min="3287" max="3293" width="4.140625" style="155" customWidth="1"/>
    <col min="3294" max="3298" width="5.140625" style="155" customWidth="1"/>
    <col min="3299" max="3300" width="5.7109375" style="155" customWidth="1"/>
    <col min="3301" max="3314" width="4.140625" style="155" customWidth="1"/>
    <col min="3315" max="3527" width="9.140625" style="155"/>
    <col min="3528" max="3528" width="22.140625" style="155" customWidth="1"/>
    <col min="3529" max="3542" width="4.7109375" style="155" customWidth="1"/>
    <col min="3543" max="3549" width="4.140625" style="155" customWidth="1"/>
    <col min="3550" max="3554" width="5.140625" style="155" customWidth="1"/>
    <col min="3555" max="3556" width="5.7109375" style="155" customWidth="1"/>
    <col min="3557" max="3570" width="4.140625" style="155" customWidth="1"/>
    <col min="3571" max="3783" width="9.140625" style="155"/>
    <col min="3784" max="3784" width="22.140625" style="155" customWidth="1"/>
    <col min="3785" max="3798" width="4.7109375" style="155" customWidth="1"/>
    <col min="3799" max="3805" width="4.140625" style="155" customWidth="1"/>
    <col min="3806" max="3810" width="5.140625" style="155" customWidth="1"/>
    <col min="3811" max="3812" width="5.7109375" style="155" customWidth="1"/>
    <col min="3813" max="3826" width="4.140625" style="155" customWidth="1"/>
    <col min="3827" max="4039" width="9.140625" style="155"/>
    <col min="4040" max="4040" width="22.140625" style="155" customWidth="1"/>
    <col min="4041" max="4054" width="4.7109375" style="155" customWidth="1"/>
    <col min="4055" max="4061" width="4.140625" style="155" customWidth="1"/>
    <col min="4062" max="4066" width="5.140625" style="155" customWidth="1"/>
    <col min="4067" max="4068" width="5.7109375" style="155" customWidth="1"/>
    <col min="4069" max="4082" width="4.140625" style="155" customWidth="1"/>
    <col min="4083" max="4295" width="9.140625" style="155"/>
    <col min="4296" max="4296" width="22.140625" style="155" customWidth="1"/>
    <col min="4297" max="4310" width="4.7109375" style="155" customWidth="1"/>
    <col min="4311" max="4317" width="4.140625" style="155" customWidth="1"/>
    <col min="4318" max="4322" width="5.140625" style="155" customWidth="1"/>
    <col min="4323" max="4324" width="5.7109375" style="155" customWidth="1"/>
    <col min="4325" max="4338" width="4.140625" style="155" customWidth="1"/>
    <col min="4339" max="4551" width="9.140625" style="155"/>
    <col min="4552" max="4552" width="22.140625" style="155" customWidth="1"/>
    <col min="4553" max="4566" width="4.7109375" style="155" customWidth="1"/>
    <col min="4567" max="4573" width="4.140625" style="155" customWidth="1"/>
    <col min="4574" max="4578" width="5.140625" style="155" customWidth="1"/>
    <col min="4579" max="4580" width="5.7109375" style="155" customWidth="1"/>
    <col min="4581" max="4594" width="4.140625" style="155" customWidth="1"/>
    <col min="4595" max="4807" width="9.140625" style="155"/>
    <col min="4808" max="4808" width="22.140625" style="155" customWidth="1"/>
    <col min="4809" max="4822" width="4.7109375" style="155" customWidth="1"/>
    <col min="4823" max="4829" width="4.140625" style="155" customWidth="1"/>
    <col min="4830" max="4834" width="5.140625" style="155" customWidth="1"/>
    <col min="4835" max="4836" width="5.7109375" style="155" customWidth="1"/>
    <col min="4837" max="4850" width="4.140625" style="155" customWidth="1"/>
    <col min="4851" max="5063" width="9.140625" style="155"/>
    <col min="5064" max="5064" width="22.140625" style="155" customWidth="1"/>
    <col min="5065" max="5078" width="4.7109375" style="155" customWidth="1"/>
    <col min="5079" max="5085" width="4.140625" style="155" customWidth="1"/>
    <col min="5086" max="5090" width="5.140625" style="155" customWidth="1"/>
    <col min="5091" max="5092" width="5.7109375" style="155" customWidth="1"/>
    <col min="5093" max="5106" width="4.140625" style="155" customWidth="1"/>
    <col min="5107" max="5319" width="9.140625" style="155"/>
    <col min="5320" max="5320" width="22.140625" style="155" customWidth="1"/>
    <col min="5321" max="5334" width="4.7109375" style="155" customWidth="1"/>
    <col min="5335" max="5341" width="4.140625" style="155" customWidth="1"/>
    <col min="5342" max="5346" width="5.140625" style="155" customWidth="1"/>
    <col min="5347" max="5348" width="5.7109375" style="155" customWidth="1"/>
    <col min="5349" max="5362" width="4.140625" style="155" customWidth="1"/>
    <col min="5363" max="5575" width="9.140625" style="155"/>
    <col min="5576" max="5576" width="22.140625" style="155" customWidth="1"/>
    <col min="5577" max="5590" width="4.7109375" style="155" customWidth="1"/>
    <col min="5591" max="5597" width="4.140625" style="155" customWidth="1"/>
    <col min="5598" max="5602" width="5.140625" style="155" customWidth="1"/>
    <col min="5603" max="5604" width="5.7109375" style="155" customWidth="1"/>
    <col min="5605" max="5618" width="4.140625" style="155" customWidth="1"/>
    <col min="5619" max="5831" width="9.140625" style="155"/>
    <col min="5832" max="5832" width="22.140625" style="155" customWidth="1"/>
    <col min="5833" max="5846" width="4.7109375" style="155" customWidth="1"/>
    <col min="5847" max="5853" width="4.140625" style="155" customWidth="1"/>
    <col min="5854" max="5858" width="5.140625" style="155" customWidth="1"/>
    <col min="5859" max="5860" width="5.7109375" style="155" customWidth="1"/>
    <col min="5861" max="5874" width="4.140625" style="155" customWidth="1"/>
    <col min="5875" max="6087" width="9.140625" style="155"/>
    <col min="6088" max="6088" width="22.140625" style="155" customWidth="1"/>
    <col min="6089" max="6102" width="4.7109375" style="155" customWidth="1"/>
    <col min="6103" max="6109" width="4.140625" style="155" customWidth="1"/>
    <col min="6110" max="6114" width="5.140625" style="155" customWidth="1"/>
    <col min="6115" max="6116" width="5.7109375" style="155" customWidth="1"/>
    <col min="6117" max="6130" width="4.140625" style="155" customWidth="1"/>
    <col min="6131" max="6343" width="9.140625" style="155"/>
    <col min="6344" max="6344" width="22.140625" style="155" customWidth="1"/>
    <col min="6345" max="6358" width="4.7109375" style="155" customWidth="1"/>
    <col min="6359" max="6365" width="4.140625" style="155" customWidth="1"/>
    <col min="6366" max="6370" width="5.140625" style="155" customWidth="1"/>
    <col min="6371" max="6372" width="5.7109375" style="155" customWidth="1"/>
    <col min="6373" max="6386" width="4.140625" style="155" customWidth="1"/>
    <col min="6387" max="6599" width="9.140625" style="155"/>
    <col min="6600" max="6600" width="22.140625" style="155" customWidth="1"/>
    <col min="6601" max="6614" width="4.7109375" style="155" customWidth="1"/>
    <col min="6615" max="6621" width="4.140625" style="155" customWidth="1"/>
    <col min="6622" max="6626" width="5.140625" style="155" customWidth="1"/>
    <col min="6627" max="6628" width="5.7109375" style="155" customWidth="1"/>
    <col min="6629" max="6642" width="4.140625" style="155" customWidth="1"/>
    <col min="6643" max="6855" width="9.140625" style="155"/>
    <col min="6856" max="6856" width="22.140625" style="155" customWidth="1"/>
    <col min="6857" max="6870" width="4.7109375" style="155" customWidth="1"/>
    <col min="6871" max="6877" width="4.140625" style="155" customWidth="1"/>
    <col min="6878" max="6882" width="5.140625" style="155" customWidth="1"/>
    <col min="6883" max="6884" width="5.7109375" style="155" customWidth="1"/>
    <col min="6885" max="6898" width="4.140625" style="155" customWidth="1"/>
    <col min="6899" max="7111" width="9.140625" style="155"/>
    <col min="7112" max="7112" width="22.140625" style="155" customWidth="1"/>
    <col min="7113" max="7126" width="4.7109375" style="155" customWidth="1"/>
    <col min="7127" max="7133" width="4.140625" style="155" customWidth="1"/>
    <col min="7134" max="7138" width="5.140625" style="155" customWidth="1"/>
    <col min="7139" max="7140" width="5.7109375" style="155" customWidth="1"/>
    <col min="7141" max="7154" width="4.140625" style="155" customWidth="1"/>
    <col min="7155" max="7367" width="9.140625" style="155"/>
    <col min="7368" max="7368" width="22.140625" style="155" customWidth="1"/>
    <col min="7369" max="7382" width="4.7109375" style="155" customWidth="1"/>
    <col min="7383" max="7389" width="4.140625" style="155" customWidth="1"/>
    <col min="7390" max="7394" width="5.140625" style="155" customWidth="1"/>
    <col min="7395" max="7396" width="5.7109375" style="155" customWidth="1"/>
    <col min="7397" max="7410" width="4.140625" style="155" customWidth="1"/>
    <col min="7411" max="7623" width="9.140625" style="155"/>
    <col min="7624" max="7624" width="22.140625" style="155" customWidth="1"/>
    <col min="7625" max="7638" width="4.7109375" style="155" customWidth="1"/>
    <col min="7639" max="7645" width="4.140625" style="155" customWidth="1"/>
    <col min="7646" max="7650" width="5.140625" style="155" customWidth="1"/>
    <col min="7651" max="7652" width="5.7109375" style="155" customWidth="1"/>
    <col min="7653" max="7666" width="4.140625" style="155" customWidth="1"/>
    <col min="7667" max="7879" width="9.140625" style="155"/>
    <col min="7880" max="7880" width="22.140625" style="155" customWidth="1"/>
    <col min="7881" max="7894" width="4.7109375" style="155" customWidth="1"/>
    <col min="7895" max="7901" width="4.140625" style="155" customWidth="1"/>
    <col min="7902" max="7906" width="5.140625" style="155" customWidth="1"/>
    <col min="7907" max="7908" width="5.7109375" style="155" customWidth="1"/>
    <col min="7909" max="7922" width="4.140625" style="155" customWidth="1"/>
    <col min="7923" max="8135" width="9.140625" style="155"/>
    <col min="8136" max="8136" width="22.140625" style="155" customWidth="1"/>
    <col min="8137" max="8150" width="4.7109375" style="155" customWidth="1"/>
    <col min="8151" max="8157" width="4.140625" style="155" customWidth="1"/>
    <col min="8158" max="8162" width="5.140625" style="155" customWidth="1"/>
    <col min="8163" max="8164" width="5.7109375" style="155" customWidth="1"/>
    <col min="8165" max="8178" width="4.140625" style="155" customWidth="1"/>
    <col min="8179" max="8391" width="9.140625" style="155"/>
    <col min="8392" max="8392" width="22.140625" style="155" customWidth="1"/>
    <col min="8393" max="8406" width="4.7109375" style="155" customWidth="1"/>
    <col min="8407" max="8413" width="4.140625" style="155" customWidth="1"/>
    <col min="8414" max="8418" width="5.140625" style="155" customWidth="1"/>
    <col min="8419" max="8420" width="5.7109375" style="155" customWidth="1"/>
    <col min="8421" max="8434" width="4.140625" style="155" customWidth="1"/>
    <col min="8435" max="8647" width="9.140625" style="155"/>
    <col min="8648" max="8648" width="22.140625" style="155" customWidth="1"/>
    <col min="8649" max="8662" width="4.7109375" style="155" customWidth="1"/>
    <col min="8663" max="8669" width="4.140625" style="155" customWidth="1"/>
    <col min="8670" max="8674" width="5.140625" style="155" customWidth="1"/>
    <col min="8675" max="8676" width="5.7109375" style="155" customWidth="1"/>
    <col min="8677" max="8690" width="4.140625" style="155" customWidth="1"/>
    <col min="8691" max="8903" width="9.140625" style="155"/>
    <col min="8904" max="8904" width="22.140625" style="155" customWidth="1"/>
    <col min="8905" max="8918" width="4.7109375" style="155" customWidth="1"/>
    <col min="8919" max="8925" width="4.140625" style="155" customWidth="1"/>
    <col min="8926" max="8930" width="5.140625" style="155" customWidth="1"/>
    <col min="8931" max="8932" width="5.7109375" style="155" customWidth="1"/>
    <col min="8933" max="8946" width="4.140625" style="155" customWidth="1"/>
    <col min="8947" max="9159" width="9.140625" style="155"/>
    <col min="9160" max="9160" width="22.140625" style="155" customWidth="1"/>
    <col min="9161" max="9174" width="4.7109375" style="155" customWidth="1"/>
    <col min="9175" max="9181" width="4.140625" style="155" customWidth="1"/>
    <col min="9182" max="9186" width="5.140625" style="155" customWidth="1"/>
    <col min="9187" max="9188" width="5.7109375" style="155" customWidth="1"/>
    <col min="9189" max="9202" width="4.140625" style="155" customWidth="1"/>
    <col min="9203" max="9415" width="9.140625" style="155"/>
    <col min="9416" max="9416" width="22.140625" style="155" customWidth="1"/>
    <col min="9417" max="9430" width="4.7109375" style="155" customWidth="1"/>
    <col min="9431" max="9437" width="4.140625" style="155" customWidth="1"/>
    <col min="9438" max="9442" width="5.140625" style="155" customWidth="1"/>
    <col min="9443" max="9444" width="5.7109375" style="155" customWidth="1"/>
    <col min="9445" max="9458" width="4.140625" style="155" customWidth="1"/>
    <col min="9459" max="9671" width="9.140625" style="155"/>
    <col min="9672" max="9672" width="22.140625" style="155" customWidth="1"/>
    <col min="9673" max="9686" width="4.7109375" style="155" customWidth="1"/>
    <col min="9687" max="9693" width="4.140625" style="155" customWidth="1"/>
    <col min="9694" max="9698" width="5.140625" style="155" customWidth="1"/>
    <col min="9699" max="9700" width="5.7109375" style="155" customWidth="1"/>
    <col min="9701" max="9714" width="4.140625" style="155" customWidth="1"/>
    <col min="9715" max="9927" width="9.140625" style="155"/>
    <col min="9928" max="9928" width="22.140625" style="155" customWidth="1"/>
    <col min="9929" max="9942" width="4.7109375" style="155" customWidth="1"/>
    <col min="9943" max="9949" width="4.140625" style="155" customWidth="1"/>
    <col min="9950" max="9954" width="5.140625" style="155" customWidth="1"/>
    <col min="9955" max="9956" width="5.7109375" style="155" customWidth="1"/>
    <col min="9957" max="9970" width="4.140625" style="155" customWidth="1"/>
    <col min="9971" max="10183" width="9.140625" style="155"/>
    <col min="10184" max="10184" width="22.140625" style="155" customWidth="1"/>
    <col min="10185" max="10198" width="4.7109375" style="155" customWidth="1"/>
    <col min="10199" max="10205" width="4.140625" style="155" customWidth="1"/>
    <col min="10206" max="10210" width="5.140625" style="155" customWidth="1"/>
    <col min="10211" max="10212" width="5.7109375" style="155" customWidth="1"/>
    <col min="10213" max="10226" width="4.140625" style="155" customWidth="1"/>
    <col min="10227" max="10439" width="9.140625" style="155"/>
    <col min="10440" max="10440" width="22.140625" style="155" customWidth="1"/>
    <col min="10441" max="10454" width="4.7109375" style="155" customWidth="1"/>
    <col min="10455" max="10461" width="4.140625" style="155" customWidth="1"/>
    <col min="10462" max="10466" width="5.140625" style="155" customWidth="1"/>
    <col min="10467" max="10468" width="5.7109375" style="155" customWidth="1"/>
    <col min="10469" max="10482" width="4.140625" style="155" customWidth="1"/>
    <col min="10483" max="10695" width="9.140625" style="155"/>
    <col min="10696" max="10696" width="22.140625" style="155" customWidth="1"/>
    <col min="10697" max="10710" width="4.7109375" style="155" customWidth="1"/>
    <col min="10711" max="10717" width="4.140625" style="155" customWidth="1"/>
    <col min="10718" max="10722" width="5.140625" style="155" customWidth="1"/>
    <col min="10723" max="10724" width="5.7109375" style="155" customWidth="1"/>
    <col min="10725" max="10738" width="4.140625" style="155" customWidth="1"/>
    <col min="10739" max="10951" width="9.140625" style="155"/>
    <col min="10952" max="10952" width="22.140625" style="155" customWidth="1"/>
    <col min="10953" max="10966" width="4.7109375" style="155" customWidth="1"/>
    <col min="10967" max="10973" width="4.140625" style="155" customWidth="1"/>
    <col min="10974" max="10978" width="5.140625" style="155" customWidth="1"/>
    <col min="10979" max="10980" width="5.7109375" style="155" customWidth="1"/>
    <col min="10981" max="10994" width="4.140625" style="155" customWidth="1"/>
    <col min="10995" max="11207" width="9.140625" style="155"/>
    <col min="11208" max="11208" width="22.140625" style="155" customWidth="1"/>
    <col min="11209" max="11222" width="4.7109375" style="155" customWidth="1"/>
    <col min="11223" max="11229" width="4.140625" style="155" customWidth="1"/>
    <col min="11230" max="11234" width="5.140625" style="155" customWidth="1"/>
    <col min="11235" max="11236" width="5.7109375" style="155" customWidth="1"/>
    <col min="11237" max="11250" width="4.140625" style="155" customWidth="1"/>
    <col min="11251" max="11463" width="9.140625" style="155"/>
    <col min="11464" max="11464" width="22.140625" style="155" customWidth="1"/>
    <col min="11465" max="11478" width="4.7109375" style="155" customWidth="1"/>
    <col min="11479" max="11485" width="4.140625" style="155" customWidth="1"/>
    <col min="11486" max="11490" width="5.140625" style="155" customWidth="1"/>
    <col min="11491" max="11492" width="5.7109375" style="155" customWidth="1"/>
    <col min="11493" max="11506" width="4.140625" style="155" customWidth="1"/>
    <col min="11507" max="11719" width="9.140625" style="155"/>
    <col min="11720" max="11720" width="22.140625" style="155" customWidth="1"/>
    <col min="11721" max="11734" width="4.7109375" style="155" customWidth="1"/>
    <col min="11735" max="11741" width="4.140625" style="155" customWidth="1"/>
    <col min="11742" max="11746" width="5.140625" style="155" customWidth="1"/>
    <col min="11747" max="11748" width="5.7109375" style="155" customWidth="1"/>
    <col min="11749" max="11762" width="4.140625" style="155" customWidth="1"/>
    <col min="11763" max="11975" width="9.140625" style="155"/>
    <col min="11976" max="11976" width="22.140625" style="155" customWidth="1"/>
    <col min="11977" max="11990" width="4.7109375" style="155" customWidth="1"/>
    <col min="11991" max="11997" width="4.140625" style="155" customWidth="1"/>
    <col min="11998" max="12002" width="5.140625" style="155" customWidth="1"/>
    <col min="12003" max="12004" width="5.7109375" style="155" customWidth="1"/>
    <col min="12005" max="12018" width="4.140625" style="155" customWidth="1"/>
    <col min="12019" max="12231" width="9.140625" style="155"/>
    <col min="12232" max="12232" width="22.140625" style="155" customWidth="1"/>
    <col min="12233" max="12246" width="4.7109375" style="155" customWidth="1"/>
    <col min="12247" max="12253" width="4.140625" style="155" customWidth="1"/>
    <col min="12254" max="12258" width="5.140625" style="155" customWidth="1"/>
    <col min="12259" max="12260" width="5.7109375" style="155" customWidth="1"/>
    <col min="12261" max="12274" width="4.140625" style="155" customWidth="1"/>
    <col min="12275" max="12487" width="9.140625" style="155"/>
    <col min="12488" max="12488" width="22.140625" style="155" customWidth="1"/>
    <col min="12489" max="12502" width="4.7109375" style="155" customWidth="1"/>
    <col min="12503" max="12509" width="4.140625" style="155" customWidth="1"/>
    <col min="12510" max="12514" width="5.140625" style="155" customWidth="1"/>
    <col min="12515" max="12516" width="5.7109375" style="155" customWidth="1"/>
    <col min="12517" max="12530" width="4.140625" style="155" customWidth="1"/>
    <col min="12531" max="12743" width="9.140625" style="155"/>
    <col min="12744" max="12744" width="22.140625" style="155" customWidth="1"/>
    <col min="12745" max="12758" width="4.7109375" style="155" customWidth="1"/>
    <col min="12759" max="12765" width="4.140625" style="155" customWidth="1"/>
    <col min="12766" max="12770" width="5.140625" style="155" customWidth="1"/>
    <col min="12771" max="12772" width="5.7109375" style="155" customWidth="1"/>
    <col min="12773" max="12786" width="4.140625" style="155" customWidth="1"/>
    <col min="12787" max="12999" width="9.140625" style="155"/>
    <col min="13000" max="13000" width="22.140625" style="155" customWidth="1"/>
    <col min="13001" max="13014" width="4.7109375" style="155" customWidth="1"/>
    <col min="13015" max="13021" width="4.140625" style="155" customWidth="1"/>
    <col min="13022" max="13026" width="5.140625" style="155" customWidth="1"/>
    <col min="13027" max="13028" width="5.7109375" style="155" customWidth="1"/>
    <col min="13029" max="13042" width="4.140625" style="155" customWidth="1"/>
    <col min="13043" max="13255" width="9.140625" style="155"/>
    <col min="13256" max="13256" width="22.140625" style="155" customWidth="1"/>
    <col min="13257" max="13270" width="4.7109375" style="155" customWidth="1"/>
    <col min="13271" max="13277" width="4.140625" style="155" customWidth="1"/>
    <col min="13278" max="13282" width="5.140625" style="155" customWidth="1"/>
    <col min="13283" max="13284" width="5.7109375" style="155" customWidth="1"/>
    <col min="13285" max="13298" width="4.140625" style="155" customWidth="1"/>
    <col min="13299" max="13511" width="9.140625" style="155"/>
    <col min="13512" max="13512" width="22.140625" style="155" customWidth="1"/>
    <col min="13513" max="13526" width="4.7109375" style="155" customWidth="1"/>
    <col min="13527" max="13533" width="4.140625" style="155" customWidth="1"/>
    <col min="13534" max="13538" width="5.140625" style="155" customWidth="1"/>
    <col min="13539" max="13540" width="5.7109375" style="155" customWidth="1"/>
    <col min="13541" max="13554" width="4.140625" style="155" customWidth="1"/>
    <col min="13555" max="13767" width="9.140625" style="155"/>
    <col min="13768" max="13768" width="22.140625" style="155" customWidth="1"/>
    <col min="13769" max="13782" width="4.7109375" style="155" customWidth="1"/>
    <col min="13783" max="13789" width="4.140625" style="155" customWidth="1"/>
    <col min="13790" max="13794" width="5.140625" style="155" customWidth="1"/>
    <col min="13795" max="13796" width="5.7109375" style="155" customWidth="1"/>
    <col min="13797" max="13810" width="4.140625" style="155" customWidth="1"/>
    <col min="13811" max="14023" width="9.140625" style="155"/>
    <col min="14024" max="14024" width="22.140625" style="155" customWidth="1"/>
    <col min="14025" max="14038" width="4.7109375" style="155" customWidth="1"/>
    <col min="14039" max="14045" width="4.140625" style="155" customWidth="1"/>
    <col min="14046" max="14050" width="5.140625" style="155" customWidth="1"/>
    <col min="14051" max="14052" width="5.7109375" style="155" customWidth="1"/>
    <col min="14053" max="14066" width="4.140625" style="155" customWidth="1"/>
    <col min="14067" max="14279" width="9.140625" style="155"/>
    <col min="14280" max="14280" width="22.140625" style="155" customWidth="1"/>
    <col min="14281" max="14294" width="4.7109375" style="155" customWidth="1"/>
    <col min="14295" max="14301" width="4.140625" style="155" customWidth="1"/>
    <col min="14302" max="14306" width="5.140625" style="155" customWidth="1"/>
    <col min="14307" max="14308" width="5.7109375" style="155" customWidth="1"/>
    <col min="14309" max="14322" width="4.140625" style="155" customWidth="1"/>
    <col min="14323" max="14535" width="9.140625" style="155"/>
    <col min="14536" max="14536" width="22.140625" style="155" customWidth="1"/>
    <col min="14537" max="14550" width="4.7109375" style="155" customWidth="1"/>
    <col min="14551" max="14557" width="4.140625" style="155" customWidth="1"/>
    <col min="14558" max="14562" width="5.140625" style="155" customWidth="1"/>
    <col min="14563" max="14564" width="5.7109375" style="155" customWidth="1"/>
    <col min="14565" max="14578" width="4.140625" style="155" customWidth="1"/>
    <col min="14579" max="14791" width="9.140625" style="155"/>
    <col min="14792" max="14792" width="22.140625" style="155" customWidth="1"/>
    <col min="14793" max="14806" width="4.7109375" style="155" customWidth="1"/>
    <col min="14807" max="14813" width="4.140625" style="155" customWidth="1"/>
    <col min="14814" max="14818" width="5.140625" style="155" customWidth="1"/>
    <col min="14819" max="14820" width="5.7109375" style="155" customWidth="1"/>
    <col min="14821" max="14834" width="4.140625" style="155" customWidth="1"/>
    <col min="14835" max="15047" width="9.140625" style="155"/>
    <col min="15048" max="15048" width="22.140625" style="155" customWidth="1"/>
    <col min="15049" max="15062" width="4.7109375" style="155" customWidth="1"/>
    <col min="15063" max="15069" width="4.140625" style="155" customWidth="1"/>
    <col min="15070" max="15074" width="5.140625" style="155" customWidth="1"/>
    <col min="15075" max="15076" width="5.7109375" style="155" customWidth="1"/>
    <col min="15077" max="15090" width="4.140625" style="155" customWidth="1"/>
    <col min="15091" max="15303" width="9.140625" style="155"/>
    <col min="15304" max="15304" width="22.140625" style="155" customWidth="1"/>
    <col min="15305" max="15318" width="4.7109375" style="155" customWidth="1"/>
    <col min="15319" max="15325" width="4.140625" style="155" customWidth="1"/>
    <col min="15326" max="15330" width="5.140625" style="155" customWidth="1"/>
    <col min="15331" max="15332" width="5.7109375" style="155" customWidth="1"/>
    <col min="15333" max="15346" width="4.140625" style="155" customWidth="1"/>
    <col min="15347" max="15559" width="9.140625" style="155"/>
    <col min="15560" max="15560" width="22.140625" style="155" customWidth="1"/>
    <col min="15561" max="15574" width="4.7109375" style="155" customWidth="1"/>
    <col min="15575" max="15581" width="4.140625" style="155" customWidth="1"/>
    <col min="15582" max="15586" width="5.140625" style="155" customWidth="1"/>
    <col min="15587" max="15588" width="5.7109375" style="155" customWidth="1"/>
    <col min="15589" max="15602" width="4.140625" style="155" customWidth="1"/>
    <col min="15603" max="15815" width="9.140625" style="155"/>
    <col min="15816" max="15816" width="22.140625" style="155" customWidth="1"/>
    <col min="15817" max="15830" width="4.7109375" style="155" customWidth="1"/>
    <col min="15831" max="15837" width="4.140625" style="155" customWidth="1"/>
    <col min="15838" max="15842" width="5.140625" style="155" customWidth="1"/>
    <col min="15843" max="15844" width="5.7109375" style="155" customWidth="1"/>
    <col min="15845" max="15858" width="4.140625" style="155" customWidth="1"/>
    <col min="15859" max="16071" width="9.140625" style="155"/>
    <col min="16072" max="16072" width="22.140625" style="155" customWidth="1"/>
    <col min="16073" max="16086" width="4.7109375" style="155" customWidth="1"/>
    <col min="16087" max="16093" width="4.140625" style="155" customWidth="1"/>
    <col min="16094" max="16098" width="5.140625" style="155" customWidth="1"/>
    <col min="16099" max="16100" width="5.7109375" style="155" customWidth="1"/>
    <col min="16101" max="16114" width="4.140625" style="155" customWidth="1"/>
    <col min="16115" max="16384" width="9.140625" style="155"/>
  </cols>
  <sheetData>
    <row r="1" spans="1:24" ht="24" customHeight="1">
      <c r="A1" s="571" t="s">
        <v>560</v>
      </c>
      <c r="B1" s="571"/>
      <c r="C1" s="571"/>
      <c r="D1" s="571"/>
      <c r="E1" s="571"/>
      <c r="F1" s="571"/>
      <c r="G1" s="571"/>
      <c r="H1" s="571"/>
      <c r="I1" s="571"/>
      <c r="J1" s="571"/>
      <c r="K1" s="571"/>
      <c r="L1" s="571"/>
      <c r="M1" s="571"/>
      <c r="N1" s="571"/>
      <c r="O1" s="571"/>
      <c r="P1" s="571"/>
      <c r="Q1" s="571"/>
      <c r="R1" s="571"/>
      <c r="S1" s="571"/>
      <c r="T1" s="571"/>
      <c r="U1" s="571"/>
      <c r="V1" s="571"/>
      <c r="W1" s="571"/>
      <c r="X1" s="571"/>
    </row>
    <row r="2" spans="1:24" ht="6.75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</row>
    <row r="3" spans="1:24" ht="12.75" customHeight="1">
      <c r="A3" s="572" t="s">
        <v>105</v>
      </c>
      <c r="B3" s="572" t="s">
        <v>20</v>
      </c>
      <c r="C3" s="575" t="s">
        <v>570</v>
      </c>
      <c r="D3" s="576"/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7"/>
    </row>
    <row r="4" spans="1:24" ht="12.75" customHeight="1">
      <c r="A4" s="573"/>
      <c r="B4" s="573"/>
      <c r="C4" s="578" t="s">
        <v>103</v>
      </c>
      <c r="D4" s="579"/>
      <c r="E4" s="575" t="s">
        <v>91</v>
      </c>
      <c r="F4" s="582"/>
      <c r="G4" s="582"/>
      <c r="H4" s="582"/>
      <c r="I4" s="582"/>
      <c r="J4" s="582"/>
      <c r="K4" s="582"/>
      <c r="L4" s="582"/>
      <c r="M4" s="582"/>
      <c r="N4" s="582"/>
      <c r="O4" s="582"/>
      <c r="P4" s="582"/>
      <c r="Q4" s="582"/>
      <c r="R4" s="582"/>
      <c r="S4" s="582"/>
      <c r="T4" s="582"/>
      <c r="U4" s="582"/>
      <c r="V4" s="582"/>
      <c r="W4" s="582"/>
      <c r="X4" s="583"/>
    </row>
    <row r="5" spans="1:24" ht="68.25" customHeight="1">
      <c r="A5" s="573"/>
      <c r="B5" s="573"/>
      <c r="C5" s="580"/>
      <c r="D5" s="581"/>
      <c r="E5" s="575" t="s">
        <v>351</v>
      </c>
      <c r="F5" s="583"/>
      <c r="G5" s="575" t="s">
        <v>102</v>
      </c>
      <c r="H5" s="583"/>
      <c r="I5" s="575" t="s">
        <v>113</v>
      </c>
      <c r="J5" s="583"/>
      <c r="K5" s="575" t="s">
        <v>493</v>
      </c>
      <c r="L5" s="583"/>
      <c r="M5" s="575" t="s">
        <v>350</v>
      </c>
      <c r="N5" s="583"/>
      <c r="O5" s="575" t="s">
        <v>349</v>
      </c>
      <c r="P5" s="583"/>
      <c r="Q5" s="575" t="s">
        <v>184</v>
      </c>
      <c r="R5" s="583"/>
      <c r="S5" s="584" t="s">
        <v>186</v>
      </c>
      <c r="T5" s="585"/>
      <c r="U5" s="575" t="s">
        <v>363</v>
      </c>
      <c r="V5" s="583"/>
      <c r="W5" s="569" t="s">
        <v>176</v>
      </c>
      <c r="X5" s="570"/>
    </row>
    <row r="6" spans="1:24" s="5" customFormat="1" ht="18" customHeight="1">
      <c r="A6" s="574"/>
      <c r="B6" s="574"/>
      <c r="C6" s="425">
        <v>2022</v>
      </c>
      <c r="D6" s="425">
        <v>2023</v>
      </c>
      <c r="E6" s="425">
        <v>2022</v>
      </c>
      <c r="F6" s="425">
        <v>2023</v>
      </c>
      <c r="G6" s="425">
        <v>2022</v>
      </c>
      <c r="H6" s="425">
        <v>2023</v>
      </c>
      <c r="I6" s="425">
        <v>2022</v>
      </c>
      <c r="J6" s="425">
        <v>2023</v>
      </c>
      <c r="K6" s="425">
        <v>2022</v>
      </c>
      <c r="L6" s="425">
        <v>2023</v>
      </c>
      <c r="M6" s="425">
        <v>2022</v>
      </c>
      <c r="N6" s="425">
        <v>2023</v>
      </c>
      <c r="O6" s="425">
        <v>2022</v>
      </c>
      <c r="P6" s="425">
        <v>2023</v>
      </c>
      <c r="Q6" s="425">
        <v>2022</v>
      </c>
      <c r="R6" s="425">
        <v>2023</v>
      </c>
      <c r="S6" s="425">
        <v>2022</v>
      </c>
      <c r="T6" s="425">
        <v>2023</v>
      </c>
      <c r="U6" s="425">
        <v>2022</v>
      </c>
      <c r="V6" s="425">
        <v>2023</v>
      </c>
      <c r="W6" s="425">
        <v>2022</v>
      </c>
      <c r="X6" s="425">
        <v>2023</v>
      </c>
    </row>
    <row r="7" spans="1:24" s="5" customFormat="1" ht="12" customHeight="1">
      <c r="A7" s="447"/>
      <c r="B7" s="176">
        <v>1</v>
      </c>
      <c r="C7" s="176">
        <v>2</v>
      </c>
      <c r="D7" s="176">
        <v>3</v>
      </c>
      <c r="E7" s="176">
        <v>4</v>
      </c>
      <c r="F7" s="176">
        <v>5</v>
      </c>
      <c r="G7" s="176">
        <v>6</v>
      </c>
      <c r="H7" s="176">
        <v>7</v>
      </c>
      <c r="I7" s="176">
        <v>8</v>
      </c>
      <c r="J7" s="176">
        <v>9</v>
      </c>
      <c r="K7" s="176">
        <v>10</v>
      </c>
      <c r="L7" s="176">
        <v>11</v>
      </c>
      <c r="M7" s="176">
        <v>12</v>
      </c>
      <c r="N7" s="176">
        <v>13</v>
      </c>
      <c r="O7" s="176">
        <v>14</v>
      </c>
      <c r="P7" s="176">
        <v>15</v>
      </c>
      <c r="Q7" s="176">
        <v>16</v>
      </c>
      <c r="R7" s="176">
        <v>17</v>
      </c>
      <c r="S7" s="176">
        <v>18</v>
      </c>
      <c r="T7" s="176">
        <v>19</v>
      </c>
      <c r="U7" s="176">
        <v>20</v>
      </c>
      <c r="V7" s="176">
        <v>21</v>
      </c>
      <c r="W7" s="176">
        <v>22</v>
      </c>
      <c r="X7" s="176">
        <v>23</v>
      </c>
    </row>
    <row r="8" spans="1:24">
      <c r="A8" s="33" t="s">
        <v>2</v>
      </c>
      <c r="B8" s="86" t="s">
        <v>21</v>
      </c>
      <c r="C8" s="12">
        <f>E8+G8+I8+K8+M8+O8+Q8+S8+U8+W8</f>
        <v>17</v>
      </c>
      <c r="D8" s="12">
        <f>F8+H8+J8+L8+N8+P8+R8+T8+V8+X8</f>
        <v>17</v>
      </c>
      <c r="E8" s="82">
        <v>8</v>
      </c>
      <c r="F8" s="82">
        <v>7</v>
      </c>
      <c r="G8" s="82">
        <v>8</v>
      </c>
      <c r="H8" s="82">
        <v>8</v>
      </c>
      <c r="I8" s="82">
        <v>1</v>
      </c>
      <c r="J8" s="82">
        <v>1</v>
      </c>
      <c r="K8" s="254"/>
      <c r="L8" s="254">
        <v>1</v>
      </c>
      <c r="M8" s="254"/>
      <c r="N8" s="254"/>
      <c r="O8" s="82"/>
      <c r="P8" s="82"/>
      <c r="Q8" s="82"/>
      <c r="R8" s="82"/>
      <c r="S8" s="82"/>
      <c r="T8" s="82"/>
      <c r="U8" s="82"/>
      <c r="V8" s="82"/>
      <c r="W8" s="82"/>
      <c r="X8" s="82"/>
    </row>
    <row r="9" spans="1:24">
      <c r="A9" s="33" t="s">
        <v>209</v>
      </c>
      <c r="B9" s="86" t="s">
        <v>22</v>
      </c>
      <c r="C9" s="12">
        <f t="shared" ref="C9:D27" si="0">E9+G9+I9+K9+M9+O9+Q9+S9+U9+W9</f>
        <v>37</v>
      </c>
      <c r="D9" s="12">
        <f t="shared" si="0"/>
        <v>37</v>
      </c>
      <c r="E9" s="82">
        <v>17</v>
      </c>
      <c r="F9" s="82">
        <v>17</v>
      </c>
      <c r="G9" s="82">
        <v>20</v>
      </c>
      <c r="H9" s="82">
        <v>20</v>
      </c>
      <c r="I9" s="82"/>
      <c r="J9" s="82"/>
      <c r="K9" s="254"/>
      <c r="L9" s="254"/>
      <c r="M9" s="254"/>
      <c r="N9" s="254"/>
      <c r="O9" s="82"/>
      <c r="P9" s="82"/>
      <c r="Q9" s="82"/>
      <c r="R9" s="82"/>
      <c r="S9" s="82"/>
      <c r="T9" s="82"/>
      <c r="U9" s="82"/>
      <c r="V9" s="82"/>
      <c r="W9" s="82"/>
      <c r="X9" s="82"/>
    </row>
    <row r="10" spans="1:24">
      <c r="A10" s="33" t="s">
        <v>3</v>
      </c>
      <c r="B10" s="86" t="s">
        <v>23</v>
      </c>
      <c r="C10" s="12">
        <f t="shared" si="0"/>
        <v>32</v>
      </c>
      <c r="D10" s="12">
        <f t="shared" si="0"/>
        <v>32</v>
      </c>
      <c r="E10" s="82">
        <v>18</v>
      </c>
      <c r="F10" s="82">
        <v>18</v>
      </c>
      <c r="G10" s="82">
        <v>13</v>
      </c>
      <c r="H10" s="82">
        <v>13</v>
      </c>
      <c r="I10" s="82"/>
      <c r="J10" s="82"/>
      <c r="K10" s="254">
        <v>1</v>
      </c>
      <c r="L10" s="254">
        <v>1</v>
      </c>
      <c r="M10" s="254"/>
      <c r="N10" s="254"/>
      <c r="O10" s="82"/>
      <c r="P10" s="82"/>
      <c r="Q10" s="82"/>
      <c r="R10" s="82"/>
      <c r="S10" s="82"/>
      <c r="T10" s="82"/>
      <c r="U10" s="82"/>
      <c r="V10" s="82"/>
      <c r="W10" s="82"/>
      <c r="X10" s="82"/>
    </row>
    <row r="11" spans="1:24">
      <c r="A11" s="33" t="s">
        <v>4</v>
      </c>
      <c r="B11" s="86" t="s">
        <v>24</v>
      </c>
      <c r="C11" s="12">
        <f t="shared" si="0"/>
        <v>22</v>
      </c>
      <c r="D11" s="12">
        <f t="shared" si="0"/>
        <v>21</v>
      </c>
      <c r="E11" s="82">
        <v>9</v>
      </c>
      <c r="F11" s="82">
        <v>9</v>
      </c>
      <c r="G11" s="82">
        <v>13</v>
      </c>
      <c r="H11" s="82">
        <v>12</v>
      </c>
      <c r="I11" s="82"/>
      <c r="J11" s="82"/>
      <c r="K11" s="254"/>
      <c r="L11" s="254"/>
      <c r="M11" s="254"/>
      <c r="N11" s="254"/>
      <c r="O11" s="82"/>
      <c r="P11" s="82"/>
      <c r="Q11" s="82"/>
      <c r="R11" s="82"/>
      <c r="S11" s="82"/>
      <c r="T11" s="82"/>
      <c r="U11" s="82"/>
      <c r="V11" s="82"/>
      <c r="W11" s="82"/>
      <c r="X11" s="82"/>
    </row>
    <row r="12" spans="1:24">
      <c r="A12" s="33" t="s">
        <v>5</v>
      </c>
      <c r="B12" s="86" t="s">
        <v>25</v>
      </c>
      <c r="C12" s="12">
        <f t="shared" si="0"/>
        <v>40</v>
      </c>
      <c r="D12" s="12">
        <f t="shared" si="0"/>
        <v>40</v>
      </c>
      <c r="E12" s="82">
        <v>21</v>
      </c>
      <c r="F12" s="82">
        <v>21</v>
      </c>
      <c r="G12" s="82">
        <v>18</v>
      </c>
      <c r="H12" s="82">
        <v>18</v>
      </c>
      <c r="I12" s="82"/>
      <c r="J12" s="82"/>
      <c r="K12" s="254">
        <v>1</v>
      </c>
      <c r="L12" s="254">
        <v>1</v>
      </c>
      <c r="M12" s="254"/>
      <c r="N12" s="254"/>
      <c r="O12" s="82"/>
      <c r="P12" s="82"/>
      <c r="Q12" s="82"/>
      <c r="R12" s="82"/>
      <c r="S12" s="82"/>
      <c r="T12" s="82"/>
      <c r="U12" s="82"/>
      <c r="V12" s="82"/>
      <c r="W12" s="82"/>
      <c r="X12" s="82"/>
    </row>
    <row r="13" spans="1:24">
      <c r="A13" s="33" t="s">
        <v>6</v>
      </c>
      <c r="B13" s="86" t="s">
        <v>26</v>
      </c>
      <c r="C13" s="12">
        <f t="shared" si="0"/>
        <v>41</v>
      </c>
      <c r="D13" s="12">
        <f t="shared" si="0"/>
        <v>41</v>
      </c>
      <c r="E13" s="82">
        <v>18</v>
      </c>
      <c r="F13" s="82">
        <v>18</v>
      </c>
      <c r="G13" s="82">
        <v>22</v>
      </c>
      <c r="H13" s="82">
        <v>22</v>
      </c>
      <c r="I13" s="82">
        <v>1</v>
      </c>
      <c r="J13" s="82">
        <v>1</v>
      </c>
      <c r="K13" s="254"/>
      <c r="L13" s="254"/>
      <c r="M13" s="254"/>
      <c r="N13" s="254"/>
      <c r="O13" s="82"/>
      <c r="P13" s="82"/>
      <c r="Q13" s="82"/>
      <c r="R13" s="82"/>
      <c r="S13" s="82"/>
      <c r="T13" s="82"/>
      <c r="U13" s="82"/>
      <c r="V13" s="82"/>
      <c r="W13" s="82"/>
      <c r="X13" s="82"/>
    </row>
    <row r="14" spans="1:24">
      <c r="A14" s="33" t="s">
        <v>7</v>
      </c>
      <c r="B14" s="86" t="s">
        <v>27</v>
      </c>
      <c r="C14" s="12">
        <f t="shared" si="0"/>
        <v>45</v>
      </c>
      <c r="D14" s="12">
        <f t="shared" si="0"/>
        <v>45</v>
      </c>
      <c r="E14" s="82">
        <v>24</v>
      </c>
      <c r="F14" s="82">
        <v>24</v>
      </c>
      <c r="G14" s="82">
        <v>21</v>
      </c>
      <c r="H14" s="82">
        <v>21</v>
      </c>
      <c r="I14" s="82"/>
      <c r="J14" s="82"/>
      <c r="K14" s="254"/>
      <c r="L14" s="254"/>
      <c r="M14" s="254"/>
      <c r="N14" s="254"/>
      <c r="O14" s="82"/>
      <c r="P14" s="82"/>
      <c r="Q14" s="82"/>
      <c r="R14" s="82"/>
      <c r="S14" s="82"/>
      <c r="T14" s="82"/>
      <c r="U14" s="82"/>
      <c r="V14" s="82"/>
      <c r="W14" s="82"/>
      <c r="X14" s="82"/>
    </row>
    <row r="15" spans="1:24">
      <c r="A15" s="33" t="s">
        <v>210</v>
      </c>
      <c r="B15" s="86" t="s">
        <v>28</v>
      </c>
      <c r="C15" s="12">
        <f t="shared" si="0"/>
        <v>43</v>
      </c>
      <c r="D15" s="12">
        <f>F15+H15+J15+L15+N15+P15+R15+T15+V15+X15</f>
        <v>43</v>
      </c>
      <c r="E15" s="82">
        <v>17</v>
      </c>
      <c r="F15" s="82">
        <v>17</v>
      </c>
      <c r="G15" s="82">
        <v>25</v>
      </c>
      <c r="H15" s="82">
        <v>25</v>
      </c>
      <c r="I15" s="82"/>
      <c r="J15" s="82"/>
      <c r="K15" s="254"/>
      <c r="L15" s="254"/>
      <c r="M15" s="254"/>
      <c r="N15" s="254"/>
      <c r="O15" s="82"/>
      <c r="P15" s="82"/>
      <c r="Q15" s="82"/>
      <c r="R15" s="82"/>
      <c r="S15" s="82"/>
      <c r="T15" s="82"/>
      <c r="U15" s="82">
        <v>1</v>
      </c>
      <c r="V15" s="82">
        <v>1</v>
      </c>
      <c r="W15" s="82"/>
      <c r="X15" s="82"/>
    </row>
    <row r="16" spans="1:24">
      <c r="A16" s="33" t="s">
        <v>8</v>
      </c>
      <c r="B16" s="86" t="s">
        <v>29</v>
      </c>
      <c r="C16" s="12">
        <f t="shared" si="0"/>
        <v>28</v>
      </c>
      <c r="D16" s="12">
        <f t="shared" si="0"/>
        <v>28</v>
      </c>
      <c r="E16" s="82">
        <v>15</v>
      </c>
      <c r="F16" s="82">
        <v>15</v>
      </c>
      <c r="G16" s="82">
        <v>13</v>
      </c>
      <c r="H16" s="82">
        <v>13</v>
      </c>
      <c r="I16" s="82"/>
      <c r="J16" s="82"/>
      <c r="K16" s="254"/>
      <c r="L16" s="254"/>
      <c r="M16" s="254"/>
      <c r="N16" s="254"/>
      <c r="O16" s="82"/>
      <c r="P16" s="82"/>
      <c r="Q16" s="82"/>
      <c r="R16" s="82"/>
      <c r="S16" s="82"/>
      <c r="T16" s="82"/>
      <c r="U16" s="82"/>
      <c r="V16" s="82"/>
      <c r="W16" s="82"/>
      <c r="X16" s="82"/>
    </row>
    <row r="17" spans="1:24">
      <c r="A17" s="33" t="s">
        <v>9</v>
      </c>
      <c r="B17" s="86" t="s">
        <v>30</v>
      </c>
      <c r="C17" s="12">
        <f t="shared" si="0"/>
        <v>22</v>
      </c>
      <c r="D17" s="12">
        <f t="shared" si="0"/>
        <v>22</v>
      </c>
      <c r="E17" s="82">
        <v>8</v>
      </c>
      <c r="F17" s="82">
        <v>8</v>
      </c>
      <c r="G17" s="82">
        <v>13</v>
      </c>
      <c r="H17" s="82">
        <v>13</v>
      </c>
      <c r="I17" s="82">
        <v>1</v>
      </c>
      <c r="J17" s="82">
        <v>1</v>
      </c>
      <c r="K17" s="254"/>
      <c r="L17" s="254"/>
      <c r="M17" s="254"/>
      <c r="N17" s="254"/>
      <c r="O17" s="82"/>
      <c r="P17" s="82"/>
      <c r="Q17" s="82"/>
      <c r="R17" s="82"/>
      <c r="S17" s="82"/>
      <c r="T17" s="82"/>
      <c r="U17" s="82"/>
      <c r="V17" s="82"/>
      <c r="W17" s="82"/>
      <c r="X17" s="82"/>
    </row>
    <row r="18" spans="1:24">
      <c r="A18" s="33" t="s">
        <v>10</v>
      </c>
      <c r="B18" s="86" t="s">
        <v>31</v>
      </c>
      <c r="C18" s="12">
        <f t="shared" si="0"/>
        <v>31</v>
      </c>
      <c r="D18" s="12">
        <f t="shared" si="0"/>
        <v>31</v>
      </c>
      <c r="E18" s="82">
        <v>12</v>
      </c>
      <c r="F18" s="82">
        <v>12</v>
      </c>
      <c r="G18" s="82">
        <v>17</v>
      </c>
      <c r="H18" s="82">
        <v>17</v>
      </c>
      <c r="I18" s="82">
        <v>1</v>
      </c>
      <c r="J18" s="82">
        <v>1</v>
      </c>
      <c r="K18" s="254">
        <v>1</v>
      </c>
      <c r="L18" s="254">
        <v>1</v>
      </c>
      <c r="M18" s="254"/>
      <c r="N18" s="254"/>
      <c r="O18" s="82"/>
      <c r="P18" s="82"/>
      <c r="Q18" s="82"/>
      <c r="R18" s="82"/>
      <c r="S18" s="82"/>
      <c r="T18" s="82"/>
      <c r="U18" s="82"/>
      <c r="V18" s="82"/>
      <c r="W18" s="82"/>
      <c r="X18" s="82"/>
    </row>
    <row r="19" spans="1:24">
      <c r="A19" s="33" t="s">
        <v>11</v>
      </c>
      <c r="B19" s="86" t="s">
        <v>32</v>
      </c>
      <c r="C19" s="12">
        <f>E19+G19+I19+2+M19+O19+Q19+S19+U19+W19</f>
        <v>45</v>
      </c>
      <c r="D19" s="12">
        <f>F19+H19+J19+2+N19+P19+R19+T19+V19+X19</f>
        <v>45</v>
      </c>
      <c r="E19" s="82">
        <v>22</v>
      </c>
      <c r="F19" s="82">
        <v>22</v>
      </c>
      <c r="G19" s="82">
        <v>20</v>
      </c>
      <c r="H19" s="82">
        <v>20</v>
      </c>
      <c r="I19" s="82">
        <v>1</v>
      </c>
      <c r="J19" s="82">
        <v>1</v>
      </c>
      <c r="K19" s="254" t="s">
        <v>445</v>
      </c>
      <c r="L19" s="254" t="s">
        <v>445</v>
      </c>
      <c r="M19" s="254"/>
      <c r="N19" s="254"/>
      <c r="O19" s="82"/>
      <c r="P19" s="82"/>
      <c r="Q19" s="82"/>
      <c r="R19" s="82"/>
      <c r="S19" s="82"/>
      <c r="T19" s="82"/>
      <c r="U19" s="82"/>
      <c r="V19" s="82"/>
      <c r="W19" s="82"/>
      <c r="X19" s="82"/>
    </row>
    <row r="20" spans="1:24">
      <c r="A20" s="33" t="s">
        <v>12</v>
      </c>
      <c r="B20" s="86" t="s">
        <v>33</v>
      </c>
      <c r="C20" s="12">
        <f t="shared" si="0"/>
        <v>12</v>
      </c>
      <c r="D20" s="12">
        <f t="shared" si="0"/>
        <v>12</v>
      </c>
      <c r="E20" s="82">
        <v>6</v>
      </c>
      <c r="F20" s="82">
        <v>6</v>
      </c>
      <c r="G20" s="82">
        <v>6</v>
      </c>
      <c r="H20" s="82">
        <v>6</v>
      </c>
      <c r="I20" s="82"/>
      <c r="J20" s="82"/>
      <c r="K20" s="254"/>
      <c r="L20" s="254"/>
      <c r="M20" s="254"/>
      <c r="N20" s="254"/>
      <c r="O20" s="82"/>
      <c r="P20" s="82"/>
      <c r="Q20" s="82"/>
      <c r="R20" s="82"/>
      <c r="S20" s="82"/>
      <c r="T20" s="82"/>
      <c r="U20" s="82"/>
      <c r="V20" s="82"/>
      <c r="W20" s="82"/>
      <c r="X20" s="82"/>
    </row>
    <row r="21" spans="1:24">
      <c r="A21" s="33" t="s">
        <v>13</v>
      </c>
      <c r="B21" s="86" t="s">
        <v>34</v>
      </c>
      <c r="C21" s="12">
        <f t="shared" si="0"/>
        <v>82</v>
      </c>
      <c r="D21" s="12">
        <f t="shared" si="0"/>
        <v>82</v>
      </c>
      <c r="E21" s="82">
        <v>39</v>
      </c>
      <c r="F21" s="82">
        <v>39</v>
      </c>
      <c r="G21" s="82">
        <v>39</v>
      </c>
      <c r="H21" s="82">
        <v>39</v>
      </c>
      <c r="I21" s="82">
        <v>4</v>
      </c>
      <c r="J21" s="82">
        <v>4</v>
      </c>
      <c r="K21" s="254"/>
      <c r="L21" s="254"/>
      <c r="M21" s="254"/>
      <c r="N21" s="254"/>
      <c r="O21" s="82"/>
      <c r="P21" s="82"/>
      <c r="Q21" s="82"/>
      <c r="R21" s="82"/>
      <c r="S21" s="82"/>
      <c r="T21" s="82"/>
      <c r="U21" s="82"/>
      <c r="V21" s="82"/>
      <c r="W21" s="82"/>
      <c r="X21" s="82"/>
    </row>
    <row r="22" spans="1:24">
      <c r="A22" s="33" t="s">
        <v>14</v>
      </c>
      <c r="B22" s="86" t="s">
        <v>35</v>
      </c>
      <c r="C22" s="12">
        <f t="shared" si="0"/>
        <v>32</v>
      </c>
      <c r="D22" s="12">
        <f t="shared" si="0"/>
        <v>32</v>
      </c>
      <c r="E22" s="82">
        <v>14</v>
      </c>
      <c r="F22" s="82">
        <v>14</v>
      </c>
      <c r="G22" s="82">
        <v>16</v>
      </c>
      <c r="H22" s="82">
        <v>16</v>
      </c>
      <c r="I22" s="82">
        <v>2</v>
      </c>
      <c r="J22" s="82">
        <v>2</v>
      </c>
      <c r="K22" s="254"/>
      <c r="L22" s="254"/>
      <c r="M22" s="254"/>
      <c r="N22" s="254"/>
      <c r="O22" s="82"/>
      <c r="P22" s="82"/>
      <c r="Q22" s="82"/>
      <c r="R22" s="82"/>
      <c r="S22" s="82"/>
      <c r="T22" s="82"/>
      <c r="U22" s="82"/>
      <c r="V22" s="82"/>
      <c r="W22" s="82"/>
      <c r="X22" s="82"/>
    </row>
    <row r="23" spans="1:24">
      <c r="A23" s="33" t="s">
        <v>15</v>
      </c>
      <c r="B23" s="86" t="s">
        <v>36</v>
      </c>
      <c r="C23" s="12">
        <f t="shared" si="0"/>
        <v>31</v>
      </c>
      <c r="D23" s="12">
        <f t="shared" si="0"/>
        <v>29</v>
      </c>
      <c r="E23" s="82">
        <v>14</v>
      </c>
      <c r="F23" s="82">
        <v>12</v>
      </c>
      <c r="G23" s="82">
        <v>16</v>
      </c>
      <c r="H23" s="82">
        <v>16</v>
      </c>
      <c r="I23" s="82"/>
      <c r="J23" s="82"/>
      <c r="K23" s="254">
        <v>1</v>
      </c>
      <c r="L23" s="254">
        <v>1</v>
      </c>
      <c r="M23" s="254"/>
      <c r="N23" s="254"/>
      <c r="O23" s="82"/>
      <c r="P23" s="82"/>
      <c r="Q23" s="82"/>
      <c r="R23" s="82"/>
      <c r="S23" s="82"/>
      <c r="T23" s="82"/>
      <c r="U23" s="82"/>
      <c r="V23" s="82"/>
      <c r="W23" s="82"/>
      <c r="X23" s="82"/>
    </row>
    <row r="24" spans="1:24" ht="12.75" customHeight="1">
      <c r="A24" s="33" t="s">
        <v>17</v>
      </c>
      <c r="B24" s="86" t="s">
        <v>37</v>
      </c>
      <c r="C24" s="12">
        <f t="shared" si="0"/>
        <v>5</v>
      </c>
      <c r="D24" s="12">
        <f t="shared" si="0"/>
        <v>5</v>
      </c>
      <c r="E24" s="82">
        <v>2</v>
      </c>
      <c r="F24" s="82">
        <v>2</v>
      </c>
      <c r="G24" s="82">
        <v>2</v>
      </c>
      <c r="H24" s="82">
        <v>2</v>
      </c>
      <c r="I24" s="82">
        <v>1</v>
      </c>
      <c r="J24" s="82">
        <v>1</v>
      </c>
      <c r="K24" s="254"/>
      <c r="L24" s="254"/>
      <c r="M24" s="254"/>
      <c r="N24" s="254"/>
      <c r="O24" s="82"/>
      <c r="P24" s="82"/>
      <c r="Q24" s="82"/>
      <c r="R24" s="82"/>
      <c r="S24" s="82"/>
      <c r="T24" s="82"/>
      <c r="U24" s="82"/>
      <c r="V24" s="82"/>
      <c r="W24" s="82"/>
      <c r="X24" s="82"/>
    </row>
    <row r="25" spans="1:24">
      <c r="A25" s="33" t="s">
        <v>16</v>
      </c>
      <c r="B25" s="86" t="s">
        <v>38</v>
      </c>
      <c r="C25" s="12">
        <f>E25+G25+I25+1+M25+O25+Q25+S25+U25+W25</f>
        <v>5</v>
      </c>
      <c r="D25" s="12">
        <f>F25+H25+J25+1+N25+P25+R25+T25+V25+X25</f>
        <v>5</v>
      </c>
      <c r="E25" s="82">
        <v>1</v>
      </c>
      <c r="F25" s="82">
        <v>1</v>
      </c>
      <c r="G25" s="82">
        <v>2</v>
      </c>
      <c r="H25" s="82">
        <v>2</v>
      </c>
      <c r="I25" s="82">
        <v>1</v>
      </c>
      <c r="J25" s="82">
        <v>1</v>
      </c>
      <c r="K25" s="254" t="s">
        <v>492</v>
      </c>
      <c r="L25" s="254" t="s">
        <v>492</v>
      </c>
      <c r="M25" s="254"/>
      <c r="N25" s="254"/>
      <c r="O25" s="82"/>
      <c r="P25" s="82"/>
      <c r="Q25" s="82"/>
      <c r="R25" s="82"/>
      <c r="S25" s="82"/>
      <c r="T25" s="82"/>
      <c r="U25" s="82"/>
      <c r="V25" s="82"/>
      <c r="W25" s="82"/>
      <c r="X25" s="82"/>
    </row>
    <row r="26" spans="1:24">
      <c r="A26" s="37" t="s">
        <v>135</v>
      </c>
      <c r="B26" s="86" t="s">
        <v>39</v>
      </c>
      <c r="C26" s="12">
        <f t="shared" si="0"/>
        <v>40</v>
      </c>
      <c r="D26" s="12">
        <f t="shared" si="0"/>
        <v>40</v>
      </c>
      <c r="E26" s="82">
        <v>5</v>
      </c>
      <c r="F26" s="82">
        <v>5</v>
      </c>
      <c r="G26" s="82">
        <v>26</v>
      </c>
      <c r="H26" s="82">
        <v>26</v>
      </c>
      <c r="I26" s="82">
        <v>8</v>
      </c>
      <c r="J26" s="82">
        <v>8</v>
      </c>
      <c r="K26" s="254">
        <v>1</v>
      </c>
      <c r="L26" s="254">
        <v>1</v>
      </c>
      <c r="M26" s="254"/>
      <c r="N26" s="254"/>
      <c r="O26" s="82"/>
      <c r="P26" s="82"/>
      <c r="Q26" s="82"/>
      <c r="R26" s="82"/>
      <c r="S26" s="82"/>
      <c r="T26" s="82"/>
      <c r="U26" s="82"/>
      <c r="V26" s="82"/>
      <c r="W26" s="82"/>
      <c r="X26" s="82"/>
    </row>
    <row r="27" spans="1:24" ht="15" customHeight="1">
      <c r="A27" s="33" t="s">
        <v>122</v>
      </c>
      <c r="B27" s="86" t="s">
        <v>40</v>
      </c>
      <c r="C27" s="12">
        <f t="shared" si="0"/>
        <v>17</v>
      </c>
      <c r="D27" s="12">
        <f t="shared" si="0"/>
        <v>17</v>
      </c>
      <c r="E27" s="82">
        <v>2</v>
      </c>
      <c r="F27" s="82">
        <v>2</v>
      </c>
      <c r="G27" s="82">
        <v>8</v>
      </c>
      <c r="H27" s="82">
        <v>8</v>
      </c>
      <c r="I27" s="82">
        <v>3</v>
      </c>
      <c r="J27" s="82">
        <v>3</v>
      </c>
      <c r="K27" s="82">
        <v>1</v>
      </c>
      <c r="L27" s="82">
        <v>1</v>
      </c>
      <c r="M27" s="82">
        <v>2</v>
      </c>
      <c r="N27" s="82">
        <v>2</v>
      </c>
      <c r="O27" s="82"/>
      <c r="P27" s="82"/>
      <c r="Q27" s="82"/>
      <c r="R27" s="82"/>
      <c r="S27" s="82">
        <v>1</v>
      </c>
      <c r="T27" s="82">
        <v>1</v>
      </c>
      <c r="U27" s="82"/>
      <c r="V27" s="82"/>
      <c r="W27" s="82"/>
      <c r="X27" s="82"/>
    </row>
    <row r="28" spans="1:24" s="9" customFormat="1" ht="18" customHeight="1">
      <c r="A28" s="12" t="s">
        <v>377</v>
      </c>
      <c r="B28" s="126" t="s">
        <v>41</v>
      </c>
      <c r="C28" s="12">
        <f>SUM(C8:C27)</f>
        <v>627</v>
      </c>
      <c r="D28" s="12">
        <f>SUM(D8:D27)</f>
        <v>624</v>
      </c>
      <c r="E28" s="12">
        <f t="shared" ref="E28:J28" si="1">SUM(E8:E27)</f>
        <v>272</v>
      </c>
      <c r="F28" s="12">
        <f t="shared" si="1"/>
        <v>269</v>
      </c>
      <c r="G28" s="12">
        <f t="shared" si="1"/>
        <v>318</v>
      </c>
      <c r="H28" s="12">
        <f t="shared" si="1"/>
        <v>317</v>
      </c>
      <c r="I28" s="12">
        <f t="shared" si="1"/>
        <v>24</v>
      </c>
      <c r="J28" s="12">
        <f t="shared" si="1"/>
        <v>24</v>
      </c>
      <c r="K28" s="438" t="s">
        <v>489</v>
      </c>
      <c r="L28" s="438" t="s">
        <v>536</v>
      </c>
      <c r="M28" s="12">
        <f t="shared" ref="M28:T28" si="2">SUM(M8:M27)</f>
        <v>2</v>
      </c>
      <c r="N28" s="12">
        <f t="shared" si="2"/>
        <v>2</v>
      </c>
      <c r="O28" s="12">
        <f t="shared" si="2"/>
        <v>0</v>
      </c>
      <c r="P28" s="12">
        <f t="shared" si="2"/>
        <v>0</v>
      </c>
      <c r="Q28" s="12">
        <f t="shared" si="2"/>
        <v>0</v>
      </c>
      <c r="R28" s="12">
        <f t="shared" si="2"/>
        <v>0</v>
      </c>
      <c r="S28" s="12">
        <f t="shared" si="2"/>
        <v>1</v>
      </c>
      <c r="T28" s="12">
        <f t="shared" si="2"/>
        <v>1</v>
      </c>
      <c r="U28" s="12">
        <f>SUM(U8:U27)</f>
        <v>1</v>
      </c>
      <c r="V28" s="12">
        <f>SUM(V8:V27)</f>
        <v>1</v>
      </c>
      <c r="W28" s="12">
        <f t="shared" ref="W28:X28" si="3">SUM(W8:W27)</f>
        <v>0</v>
      </c>
      <c r="X28" s="12">
        <f t="shared" si="3"/>
        <v>0</v>
      </c>
    </row>
    <row r="29" spans="1:24" s="9" customFormat="1">
      <c r="A29" s="417" t="s">
        <v>348</v>
      </c>
      <c r="B29" s="86" t="s">
        <v>137</v>
      </c>
      <c r="C29" s="12">
        <f>E29+G29+I29+8+M29+O29+Q29+S29+U29+W29</f>
        <v>30</v>
      </c>
      <c r="D29" s="12">
        <f>F29+H29+J29+8+N29+P29+R29+T29+V29+X29</f>
        <v>30</v>
      </c>
      <c r="E29" s="82">
        <v>4</v>
      </c>
      <c r="F29" s="82">
        <v>4</v>
      </c>
      <c r="G29" s="82">
        <v>2</v>
      </c>
      <c r="H29" s="82">
        <v>2</v>
      </c>
      <c r="I29" s="82">
        <v>6</v>
      </c>
      <c r="J29" s="82">
        <v>6</v>
      </c>
      <c r="K29" s="254" t="s">
        <v>490</v>
      </c>
      <c r="L29" s="254" t="s">
        <v>490</v>
      </c>
      <c r="M29" s="82">
        <v>4</v>
      </c>
      <c r="N29" s="82">
        <v>4</v>
      </c>
      <c r="O29" s="82">
        <v>2</v>
      </c>
      <c r="P29" s="82">
        <v>2</v>
      </c>
      <c r="Q29" s="82">
        <v>1</v>
      </c>
      <c r="R29" s="82">
        <v>1</v>
      </c>
      <c r="S29" s="82"/>
      <c r="T29" s="82"/>
      <c r="U29" s="82">
        <v>2</v>
      </c>
      <c r="V29" s="82">
        <v>2</v>
      </c>
      <c r="W29" s="82">
        <v>1</v>
      </c>
      <c r="X29" s="82">
        <v>1</v>
      </c>
    </row>
    <row r="30" spans="1:24" s="9" customFormat="1" ht="18.75" customHeight="1">
      <c r="A30" s="12" t="s">
        <v>104</v>
      </c>
      <c r="B30" s="126" t="s">
        <v>42</v>
      </c>
      <c r="C30" s="12">
        <f t="shared" ref="C30:J30" si="4">C28+C29</f>
        <v>657</v>
      </c>
      <c r="D30" s="12">
        <f t="shared" si="4"/>
        <v>654</v>
      </c>
      <c r="E30" s="12">
        <f t="shared" si="4"/>
        <v>276</v>
      </c>
      <c r="F30" s="12">
        <f t="shared" si="4"/>
        <v>273</v>
      </c>
      <c r="G30" s="12">
        <f t="shared" si="4"/>
        <v>320</v>
      </c>
      <c r="H30" s="12">
        <f t="shared" si="4"/>
        <v>319</v>
      </c>
      <c r="I30" s="12">
        <f t="shared" si="4"/>
        <v>30</v>
      </c>
      <c r="J30" s="12">
        <f t="shared" si="4"/>
        <v>30</v>
      </c>
      <c r="K30" s="102" t="s">
        <v>345</v>
      </c>
      <c r="L30" s="102" t="s">
        <v>528</v>
      </c>
      <c r="M30" s="12">
        <f t="shared" ref="M30:T30" si="5">M28+M29</f>
        <v>6</v>
      </c>
      <c r="N30" s="12">
        <f t="shared" si="5"/>
        <v>6</v>
      </c>
      <c r="O30" s="12">
        <f t="shared" si="5"/>
        <v>2</v>
      </c>
      <c r="P30" s="12">
        <f t="shared" si="5"/>
        <v>2</v>
      </c>
      <c r="Q30" s="12">
        <f t="shared" si="5"/>
        <v>1</v>
      </c>
      <c r="R30" s="12">
        <f t="shared" si="5"/>
        <v>1</v>
      </c>
      <c r="S30" s="12">
        <f t="shared" si="5"/>
        <v>1</v>
      </c>
      <c r="T30" s="12">
        <f t="shared" si="5"/>
        <v>1</v>
      </c>
      <c r="U30" s="12">
        <f>U28+U29</f>
        <v>3</v>
      </c>
      <c r="V30" s="12">
        <f>V28+V29</f>
        <v>3</v>
      </c>
      <c r="W30" s="12">
        <f t="shared" ref="W30:X30" si="6">W28+W29</f>
        <v>1</v>
      </c>
      <c r="X30" s="12">
        <f t="shared" si="6"/>
        <v>1</v>
      </c>
    </row>
    <row r="31" spans="1:24" s="9" customFormat="1" ht="12.75" customHeight="1">
      <c r="A31" s="312" t="s">
        <v>472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</row>
    <row r="32" spans="1:24" s="3" customFormat="1" ht="24.75" customHeight="1">
      <c r="A32" s="418" t="s">
        <v>473</v>
      </c>
      <c r="B32" s="416"/>
      <c r="C32" s="12">
        <f t="shared" ref="C32:D32" si="7">E32+G32+I32+K32+M32+O32+Q32+S32+U32+W32</f>
        <v>7</v>
      </c>
      <c r="D32" s="12">
        <f t="shared" si="7"/>
        <v>5</v>
      </c>
      <c r="E32" s="419">
        <v>2</v>
      </c>
      <c r="F32" s="419">
        <v>2</v>
      </c>
      <c r="G32" s="419">
        <v>1</v>
      </c>
      <c r="H32" s="419">
        <v>0</v>
      </c>
      <c r="I32" s="420"/>
      <c r="J32" s="420"/>
      <c r="K32" s="420">
        <v>1</v>
      </c>
      <c r="L32" s="420">
        <v>1</v>
      </c>
      <c r="M32" s="420">
        <v>3</v>
      </c>
      <c r="N32" s="420">
        <v>2</v>
      </c>
      <c r="O32" s="188"/>
      <c r="P32" s="188"/>
      <c r="Q32" s="188"/>
      <c r="R32" s="188"/>
      <c r="S32" s="188"/>
      <c r="T32" s="188"/>
      <c r="U32" s="188"/>
      <c r="V32" s="188"/>
      <c r="W32" s="188"/>
      <c r="X32" s="188"/>
    </row>
    <row r="33" spans="1:25">
      <c r="A33" s="143"/>
      <c r="B33" s="143"/>
      <c r="C33" s="143"/>
      <c r="D33" s="402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</row>
    <row r="34" spans="1:25" hidden="1">
      <c r="A34" s="81"/>
      <c r="B34" s="81"/>
      <c r="D34" s="187">
        <f>D30+D32</f>
        <v>659</v>
      </c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</row>
    <row r="35" spans="1:25" hidden="1">
      <c r="A35" s="209"/>
      <c r="B35" s="209"/>
      <c r="C35" s="187"/>
      <c r="D35" s="187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</row>
    <row r="36" spans="1:25" hidden="1">
      <c r="A36" s="208" t="s">
        <v>104</v>
      </c>
      <c r="B36" s="208"/>
      <c r="C36" s="187">
        <f>C30+C35</f>
        <v>657</v>
      </c>
      <c r="D36" s="187">
        <f>D30+D35</f>
        <v>654</v>
      </c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</row>
    <row r="37" spans="1:25" hidden="1">
      <c r="A37" s="81"/>
      <c r="B37" s="81"/>
      <c r="C37" s="187">
        <f>C36-'[1]УК гг '!F17</f>
        <v>2</v>
      </c>
      <c r="D37" s="187">
        <f>D36-'[1]УК гг '!G17</f>
        <v>-4</v>
      </c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</row>
    <row r="38" spans="1:25" s="422" customFormat="1" ht="15">
      <c r="A38" s="81"/>
      <c r="B38" s="81"/>
      <c r="C38" s="187"/>
      <c r="D38" s="187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421"/>
    </row>
    <row r="39" spans="1:25" ht="24" customHeight="1">
      <c r="A39" s="81"/>
      <c r="B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</row>
    <row r="40" spans="1:25" ht="11.25" customHeight="1">
      <c r="A40" s="143"/>
      <c r="B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</row>
    <row r="41" spans="1:25" ht="26.25" customHeight="1">
      <c r="A41" s="81"/>
      <c r="B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</row>
    <row r="42" spans="1:25" ht="33" customHeight="1">
      <c r="A42" s="81"/>
      <c r="B42" s="81"/>
      <c r="C42" s="141"/>
      <c r="D42" s="14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</row>
    <row r="43" spans="1:25" ht="35.25" customHeight="1">
      <c r="A43" s="81"/>
      <c r="B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</row>
    <row r="44" spans="1:25" ht="11.25" customHeight="1">
      <c r="A44" s="81"/>
      <c r="B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</row>
    <row r="45" spans="1:25" ht="21" customHeight="1">
      <c r="A45" s="81"/>
      <c r="B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</row>
    <row r="46" spans="1:25" ht="26.25" customHeight="1">
      <c r="A46" s="81"/>
      <c r="B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</row>
    <row r="47" spans="1:25" ht="11.25" customHeight="1">
      <c r="A47" s="81"/>
      <c r="B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</row>
    <row r="48" spans="1:25" ht="24" customHeight="1">
      <c r="A48" s="81"/>
      <c r="B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</row>
    <row r="49" spans="1:24" ht="35.25" customHeight="1">
      <c r="A49" s="81"/>
      <c r="B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</row>
    <row r="50" spans="1:24" ht="11.25" customHeight="1">
      <c r="A50" s="81"/>
      <c r="B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</row>
    <row r="51" spans="1:24" ht="22.5" customHeight="1">
      <c r="A51" s="81"/>
      <c r="B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</row>
    <row r="52" spans="1:24" ht="13.5" customHeight="1">
      <c r="A52" s="81"/>
      <c r="B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</row>
    <row r="53" spans="1:24" s="415" customFormat="1">
      <c r="A53" s="81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</row>
  </sheetData>
  <mergeCells count="16">
    <mergeCell ref="W5:X5"/>
    <mergeCell ref="A1:X1"/>
    <mergeCell ref="A3:A6"/>
    <mergeCell ref="B3:B6"/>
    <mergeCell ref="C3:X3"/>
    <mergeCell ref="C4:D5"/>
    <mergeCell ref="E4:X4"/>
    <mergeCell ref="E5:F5"/>
    <mergeCell ref="G5:H5"/>
    <mergeCell ref="I5:J5"/>
    <mergeCell ref="K5:L5"/>
    <mergeCell ref="M5:N5"/>
    <mergeCell ref="O5:P5"/>
    <mergeCell ref="Q5:R5"/>
    <mergeCell ref="S5:T5"/>
    <mergeCell ref="U5:V5"/>
  </mergeCells>
  <pageMargins left="0.17" right="0.17" top="0.39" bottom="0.24" header="0.37" footer="0.1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2" enableFormatConditionsCalculation="0">
    <tabColor theme="6" tint="0.59999389629810485"/>
  </sheetPr>
  <dimension ref="A1:GW58"/>
  <sheetViews>
    <sheetView zoomScale="85" zoomScaleNormal="85" zoomScaleSheetLayoutView="100" workbookViewId="0">
      <pane xSplit="3" ySplit="9" topLeftCell="D10" activePane="bottomRight" state="frozen"/>
      <selection activeCell="I22" sqref="I22"/>
      <selection pane="topRight" activeCell="I22" sqref="I22"/>
      <selection pane="bottomLeft" activeCell="I22" sqref="I22"/>
      <selection pane="bottomRight" activeCell="BX27" sqref="BX27:BX28"/>
    </sheetView>
  </sheetViews>
  <sheetFormatPr defaultRowHeight="12.75"/>
  <cols>
    <col min="1" max="1" width="2.85546875" style="44" customWidth="1"/>
    <col min="2" max="2" width="21" style="44" customWidth="1"/>
    <col min="3" max="3" width="3.28515625" style="27" customWidth="1"/>
    <col min="4" max="4" width="5.7109375" style="44" customWidth="1"/>
    <col min="5" max="6" width="5.28515625" style="44" customWidth="1"/>
    <col min="7" max="7" width="5.28515625" style="26" customWidth="1"/>
    <col min="8" max="9" width="5" style="26" customWidth="1"/>
    <col min="10" max="11" width="6.5703125" style="26" customWidth="1"/>
    <col min="12" max="12" width="5" style="44" customWidth="1"/>
    <col min="13" max="13" width="5" style="26" customWidth="1"/>
    <col min="14" max="14" width="3.5703125" style="26" customWidth="1"/>
    <col min="15" max="16" width="4.85546875" style="26" customWidth="1"/>
    <col min="17" max="17" width="3.7109375" style="26" customWidth="1"/>
    <col min="18" max="19" width="5.7109375" style="26" customWidth="1"/>
    <col min="20" max="20" width="4.85546875" style="44" customWidth="1"/>
    <col min="21" max="21" width="4.85546875" style="26" customWidth="1"/>
    <col min="22" max="22" width="4.85546875" style="44" customWidth="1"/>
    <col min="23" max="23" width="4.85546875" style="26" customWidth="1"/>
    <col min="24" max="24" width="3.7109375" style="44" customWidth="1"/>
    <col min="25" max="25" width="4.85546875" style="44" customWidth="1"/>
    <col min="26" max="26" width="4.85546875" style="26" customWidth="1"/>
    <col min="27" max="27" width="3.85546875" style="44" customWidth="1"/>
    <col min="28" max="28" width="4.85546875" style="44" customWidth="1"/>
    <col min="29" max="29" width="4.85546875" style="26" customWidth="1"/>
    <col min="30" max="30" width="3.85546875" style="44" customWidth="1"/>
    <col min="31" max="31" width="4.85546875" style="44" customWidth="1"/>
    <col min="32" max="32" width="4.85546875" style="26" customWidth="1"/>
    <col min="33" max="33" width="3.7109375" style="44" customWidth="1"/>
    <col min="34" max="35" width="4.85546875" style="26" customWidth="1"/>
    <col min="36" max="36" width="3.7109375" style="44" customWidth="1"/>
    <col min="37" max="37" width="2.7109375" style="45" customWidth="1"/>
    <col min="38" max="38" width="3.140625" style="44" customWidth="1"/>
    <col min="39" max="39" width="21.140625" style="44" customWidth="1"/>
    <col min="40" max="40" width="3.7109375" style="44" customWidth="1"/>
    <col min="41" max="41" width="4.85546875" style="44" customWidth="1"/>
    <col min="42" max="42" width="4.85546875" style="26" customWidth="1"/>
    <col min="43" max="43" width="3.7109375" style="26" customWidth="1"/>
    <col min="44" max="45" width="4.85546875" style="26" customWidth="1"/>
    <col min="46" max="46" width="3.7109375" style="44" customWidth="1"/>
    <col min="47" max="47" width="5.7109375" style="44" customWidth="1"/>
    <col min="48" max="48" width="5.7109375" style="26" customWidth="1"/>
    <col min="49" max="49" width="4.85546875" style="44" customWidth="1"/>
    <col min="50" max="50" width="4.85546875" style="26" customWidth="1"/>
    <col min="51" max="51" width="3.85546875" style="44" customWidth="1"/>
    <col min="52" max="52" width="4.85546875" style="44" customWidth="1"/>
    <col min="53" max="53" width="4.85546875" style="26" customWidth="1"/>
    <col min="54" max="54" width="3.7109375" style="26" customWidth="1"/>
    <col min="55" max="56" width="4.85546875" style="26" customWidth="1"/>
    <col min="57" max="57" width="3.7109375" style="44" customWidth="1"/>
    <col min="58" max="58" width="8.5703125" style="44" customWidth="1"/>
    <col min="59" max="59" width="8.5703125" style="26" customWidth="1"/>
    <col min="60" max="60" width="7.85546875" style="26" customWidth="1"/>
    <col min="61" max="62" width="8.7109375" style="26" customWidth="1"/>
    <col min="63" max="63" width="7.42578125" style="44" customWidth="1"/>
    <col min="64" max="64" width="4.5703125" style="44" customWidth="1"/>
    <col min="65" max="65" width="2.85546875" style="44" customWidth="1"/>
    <col min="66" max="66" width="16" style="44" customWidth="1"/>
    <col min="67" max="67" width="3.42578125" style="44" customWidth="1"/>
    <col min="68" max="68" width="6.5703125" style="26" customWidth="1"/>
    <col min="69" max="69" width="5.5703125" style="26" customWidth="1"/>
    <col min="70" max="70" width="5.42578125" style="26" customWidth="1"/>
    <col min="71" max="71" width="6.42578125" style="26" customWidth="1"/>
    <col min="72" max="72" width="5.5703125" style="26" customWidth="1"/>
    <col min="73" max="73" width="5.42578125" style="26" customWidth="1"/>
    <col min="74" max="74" width="5.85546875" style="44" customWidth="1"/>
    <col min="75" max="75" width="7.7109375" style="44" customWidth="1"/>
    <col min="76" max="76" width="7.42578125" style="44" customWidth="1"/>
    <col min="77" max="77" width="5.7109375" style="44" customWidth="1"/>
    <col min="78" max="78" width="7.85546875" style="44" customWidth="1"/>
    <col min="79" max="79" width="7.42578125" style="44" customWidth="1"/>
    <col min="80" max="80" width="5.28515625" style="44" customWidth="1"/>
    <col min="81" max="81" width="8" style="44" customWidth="1"/>
    <col min="82" max="82" width="7.5703125" style="44" customWidth="1"/>
    <col min="83" max="83" width="1.7109375" style="44" customWidth="1"/>
    <col min="84" max="84" width="2.85546875" style="44" customWidth="1"/>
    <col min="85" max="85" width="20.85546875" style="44" customWidth="1"/>
    <col min="86" max="86" width="3.42578125" style="44" customWidth="1"/>
    <col min="87" max="87" width="8.5703125" style="44" customWidth="1"/>
    <col min="88" max="88" width="8.5703125" style="26" customWidth="1"/>
    <col min="89" max="89" width="7.42578125" style="26" customWidth="1"/>
    <col min="90" max="91" width="8.7109375" style="26" customWidth="1"/>
    <col min="92" max="92" width="7.140625" style="26" customWidth="1"/>
    <col min="93" max="94" width="8.5703125" style="26" customWidth="1"/>
    <col min="95" max="96" width="7.42578125" style="26" customWidth="1"/>
    <col min="97" max="101" width="8" style="26" customWidth="1"/>
    <col min="102" max="103" width="6.7109375" style="26" customWidth="1"/>
    <col min="104" max="104" width="6.140625" style="26" customWidth="1"/>
    <col min="105" max="105" width="5" style="114" customWidth="1"/>
    <col min="106" max="106" width="5" style="26" customWidth="1"/>
    <col min="107" max="107" width="4.7109375" style="114" customWidth="1"/>
    <col min="108" max="109" width="4.85546875" style="26" customWidth="1"/>
    <col min="110" max="110" width="4.5703125" style="26" customWidth="1"/>
    <col min="111" max="111" width="3.140625" style="26" customWidth="1"/>
    <col min="112" max="112" width="1.140625" style="44" customWidth="1"/>
    <col min="113" max="113" width="3" style="44" customWidth="1"/>
    <col min="114" max="114" width="16.42578125" style="44" customWidth="1"/>
    <col min="115" max="115" width="2.5703125" style="44" customWidth="1"/>
    <col min="116" max="116" width="7.42578125" style="44" customWidth="1"/>
    <col min="117" max="117" width="7.42578125" style="26" customWidth="1"/>
    <col min="118" max="118" width="6.7109375" style="44" customWidth="1"/>
    <col min="119" max="119" width="7.42578125" style="44" customWidth="1"/>
    <col min="120" max="120" width="7.42578125" style="26" customWidth="1"/>
    <col min="121" max="122" width="6.85546875" style="44" customWidth="1"/>
    <col min="123" max="123" width="5.42578125" style="26" customWidth="1"/>
    <col min="124" max="124" width="5" style="44" customWidth="1"/>
    <col min="125" max="125" width="3" style="26" customWidth="1"/>
    <col min="126" max="127" width="8.42578125" style="26" customWidth="1"/>
    <col min="128" max="128" width="8.28515625" style="26" customWidth="1"/>
    <col min="129" max="129" width="8.42578125" style="44" customWidth="1"/>
    <col min="130" max="130" width="8.42578125" style="26" customWidth="1"/>
    <col min="131" max="131" width="7.42578125" style="26" customWidth="1"/>
    <col min="132" max="133" width="8.42578125" style="26" customWidth="1"/>
    <col min="134" max="134" width="7.5703125" style="26" customWidth="1"/>
    <col min="135" max="136" width="4.85546875" style="26" customWidth="1"/>
    <col min="137" max="137" width="5.28515625" style="26" customWidth="1"/>
    <col min="138" max="139" width="6" style="26" customWidth="1"/>
    <col min="140" max="140" width="5.28515625" style="26" customWidth="1"/>
    <col min="141" max="142" width="8.42578125" style="26" customWidth="1"/>
    <col min="143" max="143" width="7.7109375" style="26" customWidth="1"/>
    <col min="144" max="145" width="4.85546875" style="26" customWidth="1"/>
    <col min="146" max="146" width="5.42578125" style="26" customWidth="1"/>
    <col min="147" max="148" width="4.85546875" style="26" customWidth="1"/>
    <col min="149" max="149" width="4" style="26" customWidth="1"/>
    <col min="150" max="151" width="7.42578125" style="26" customWidth="1"/>
    <col min="152" max="152" width="7" style="26" customWidth="1"/>
    <col min="153" max="155" width="6.5703125" style="26" customWidth="1"/>
    <col min="156" max="156" width="1.5703125" style="44" customWidth="1"/>
    <col min="157" max="157" width="2.85546875" style="44" customWidth="1"/>
    <col min="158" max="158" width="21" style="44" customWidth="1"/>
    <col min="159" max="159" width="2.85546875" style="44" customWidth="1"/>
    <col min="160" max="160" width="5.140625" style="44" customWidth="1"/>
    <col min="161" max="161" width="5.140625" style="26" customWidth="1"/>
    <col min="162" max="162" width="4.5703125" style="26" customWidth="1"/>
    <col min="163" max="164" width="4.85546875" style="26" customWidth="1"/>
    <col min="165" max="165" width="3.7109375" style="26" customWidth="1"/>
    <col min="166" max="167" width="4.85546875" style="26" customWidth="1"/>
    <col min="168" max="168" width="3.5703125" style="26" customWidth="1"/>
    <col min="169" max="170" width="4.85546875" style="26" customWidth="1"/>
    <col min="171" max="171" width="3.7109375" style="26" customWidth="1"/>
    <col min="172" max="172" width="6.140625" style="26" customWidth="1"/>
    <col min="173" max="173" width="3.140625" style="26" customWidth="1"/>
    <col min="174" max="175" width="4.85546875" style="26" customWidth="1"/>
    <col min="176" max="176" width="5" style="26" customWidth="1"/>
    <col min="177" max="178" width="4.85546875" style="26" customWidth="1"/>
    <col min="179" max="179" width="4.28515625" style="44" customWidth="1"/>
    <col min="180" max="180" width="1.7109375" style="44" customWidth="1"/>
    <col min="181" max="181" width="2.85546875" style="44" customWidth="1"/>
    <col min="182" max="182" width="20.85546875" style="44" customWidth="1"/>
    <col min="183" max="183" width="3" style="44" customWidth="1"/>
    <col min="184" max="184" width="8.42578125" style="24" customWidth="1"/>
    <col min="185" max="185" width="8.5703125" style="44" customWidth="1"/>
    <col min="186" max="186" width="2.85546875" style="26" customWidth="1"/>
    <col min="187" max="187" width="8.5703125" style="26" customWidth="1"/>
    <col min="188" max="188" width="7.42578125" style="26" customWidth="1"/>
    <col min="189" max="189" width="9.85546875" style="26" customWidth="1"/>
    <col min="190" max="190" width="6.42578125" style="26" customWidth="1"/>
    <col min="191" max="191" width="5.5703125" style="26" customWidth="1"/>
    <col min="192" max="192" width="7.140625" style="26" customWidth="1"/>
    <col min="193" max="193" width="8.42578125" style="24" customWidth="1"/>
    <col min="194" max="194" width="8.42578125" style="26" customWidth="1"/>
    <col min="195" max="195" width="7.5703125" style="26" customWidth="1"/>
    <col min="196" max="196" width="7.42578125" style="26" customWidth="1"/>
    <col min="197" max="197" width="5.85546875" style="26" customWidth="1"/>
    <col min="198" max="198" width="7.42578125" style="26" customWidth="1"/>
    <col min="199" max="200" width="6.5703125" style="26" customWidth="1"/>
    <col min="201" max="201" width="5.28515625" style="26" customWidth="1"/>
    <col min="202" max="202" width="2.85546875" style="26" customWidth="1"/>
    <col min="203" max="203" width="4.85546875" style="26" customWidth="1"/>
    <col min="204" max="204" width="2.85546875" style="26" customWidth="1"/>
    <col min="205" max="16384" width="9.140625" style="19"/>
  </cols>
  <sheetData>
    <row r="1" spans="1:204" s="24" customFormat="1" ht="12.75" customHeight="1">
      <c r="A1" s="24" t="s">
        <v>214</v>
      </c>
      <c r="V1" s="339"/>
      <c r="W1" s="339"/>
      <c r="X1" s="339"/>
      <c r="Y1" s="339"/>
      <c r="Z1" s="339"/>
      <c r="AA1" s="339"/>
      <c r="AK1" s="25"/>
      <c r="AL1" s="24" t="s">
        <v>217</v>
      </c>
      <c r="BG1" s="26"/>
      <c r="BJ1" s="26"/>
      <c r="BM1" s="24" t="s">
        <v>50</v>
      </c>
      <c r="CF1" s="24" t="s">
        <v>302</v>
      </c>
      <c r="DA1" s="116"/>
      <c r="DC1" s="116"/>
      <c r="DG1" s="26"/>
      <c r="DI1" s="24" t="s">
        <v>206</v>
      </c>
      <c r="DU1" s="26"/>
      <c r="DV1" s="607" t="s">
        <v>509</v>
      </c>
      <c r="DW1" s="607"/>
      <c r="DX1" s="607"/>
      <c r="DY1" s="607"/>
      <c r="DZ1" s="607"/>
      <c r="EA1" s="607"/>
      <c r="FA1" s="24" t="s">
        <v>116</v>
      </c>
      <c r="FQ1" s="26"/>
      <c r="FY1" s="24" t="s">
        <v>534</v>
      </c>
      <c r="GD1" s="26"/>
      <c r="GT1" s="26"/>
      <c r="GV1" s="26"/>
    </row>
    <row r="2" spans="1:204" s="26" customFormat="1" ht="9.75" customHeight="1">
      <c r="A2" s="24"/>
      <c r="C2" s="27"/>
      <c r="V2" s="340"/>
      <c r="W2" s="340"/>
      <c r="X2" s="340"/>
      <c r="Y2" s="340"/>
      <c r="Z2" s="340"/>
      <c r="AA2" s="340"/>
      <c r="AK2" s="28"/>
      <c r="DA2" s="114"/>
      <c r="DC2" s="114"/>
      <c r="DV2" s="608"/>
      <c r="DW2" s="608"/>
      <c r="DX2" s="608"/>
      <c r="DY2" s="608"/>
      <c r="DZ2" s="608"/>
      <c r="EA2" s="608"/>
      <c r="EE2" s="44"/>
      <c r="GB2" s="24"/>
      <c r="GK2" s="24"/>
    </row>
    <row r="3" spans="1:204" s="30" customFormat="1" ht="25.5" customHeight="1">
      <c r="A3" s="586" t="s">
        <v>18</v>
      </c>
      <c r="B3" s="586" t="s">
        <v>105</v>
      </c>
      <c r="C3" s="586" t="s">
        <v>20</v>
      </c>
      <c r="D3" s="587" t="s">
        <v>415</v>
      </c>
      <c r="E3" s="588"/>
      <c r="F3" s="588"/>
      <c r="G3" s="588"/>
      <c r="H3" s="588"/>
      <c r="I3" s="589"/>
      <c r="J3" s="586" t="s">
        <v>564</v>
      </c>
      <c r="K3" s="586"/>
      <c r="L3" s="586"/>
      <c r="M3" s="586"/>
      <c r="N3" s="586"/>
      <c r="O3" s="586"/>
      <c r="P3" s="586"/>
      <c r="Q3" s="586"/>
      <c r="R3" s="586"/>
      <c r="S3" s="586"/>
      <c r="T3" s="586" t="s">
        <v>228</v>
      </c>
      <c r="U3" s="586"/>
      <c r="V3" s="586" t="s">
        <v>247</v>
      </c>
      <c r="W3" s="586"/>
      <c r="X3" s="586"/>
      <c r="Y3" s="586"/>
      <c r="Z3" s="586"/>
      <c r="AA3" s="586"/>
      <c r="AB3" s="586"/>
      <c r="AC3" s="586"/>
      <c r="AD3" s="586"/>
      <c r="AE3" s="586"/>
      <c r="AF3" s="586"/>
      <c r="AG3" s="586"/>
      <c r="AH3" s="586" t="s">
        <v>303</v>
      </c>
      <c r="AI3" s="586"/>
      <c r="AJ3" s="586"/>
      <c r="AK3" s="428"/>
      <c r="AL3" s="586" t="s">
        <v>18</v>
      </c>
      <c r="AM3" s="586" t="s">
        <v>105</v>
      </c>
      <c r="AN3" s="586" t="s">
        <v>20</v>
      </c>
      <c r="AO3" s="596" t="s">
        <v>230</v>
      </c>
      <c r="AP3" s="597"/>
      <c r="AQ3" s="597"/>
      <c r="AR3" s="597"/>
      <c r="AS3" s="597"/>
      <c r="AT3" s="597"/>
      <c r="AU3" s="597"/>
      <c r="AV3" s="597"/>
      <c r="AW3" s="597"/>
      <c r="AX3" s="597"/>
      <c r="AY3" s="597"/>
      <c r="AZ3" s="597"/>
      <c r="BA3" s="597"/>
      <c r="BB3" s="597"/>
      <c r="BC3" s="597"/>
      <c r="BD3" s="597"/>
      <c r="BE3" s="597"/>
      <c r="BF3" s="586" t="s">
        <v>243</v>
      </c>
      <c r="BG3" s="586"/>
      <c r="BH3" s="586"/>
      <c r="BI3" s="586"/>
      <c r="BJ3" s="586"/>
      <c r="BK3" s="586"/>
      <c r="BM3" s="586" t="s">
        <v>18</v>
      </c>
      <c r="BN3" s="586" t="s">
        <v>19</v>
      </c>
      <c r="BO3" s="586" t="s">
        <v>20</v>
      </c>
      <c r="BP3" s="587" t="s">
        <v>164</v>
      </c>
      <c r="BQ3" s="588"/>
      <c r="BR3" s="588"/>
      <c r="BS3" s="588"/>
      <c r="BT3" s="588"/>
      <c r="BU3" s="589"/>
      <c r="BV3" s="587" t="s">
        <v>330</v>
      </c>
      <c r="BW3" s="588"/>
      <c r="BX3" s="588"/>
      <c r="BY3" s="588"/>
      <c r="BZ3" s="588"/>
      <c r="CA3" s="588"/>
      <c r="CB3" s="588"/>
      <c r="CC3" s="588"/>
      <c r="CD3" s="589"/>
      <c r="CF3" s="586" t="s">
        <v>18</v>
      </c>
      <c r="CG3" s="586" t="s">
        <v>105</v>
      </c>
      <c r="CH3" s="586" t="s">
        <v>20</v>
      </c>
      <c r="CI3" s="587" t="s">
        <v>233</v>
      </c>
      <c r="CJ3" s="588"/>
      <c r="CK3" s="588"/>
      <c r="CL3" s="588"/>
      <c r="CM3" s="588"/>
      <c r="CN3" s="588"/>
      <c r="CO3" s="588"/>
      <c r="CP3" s="588"/>
      <c r="CQ3" s="589"/>
      <c r="CR3" s="587" t="s">
        <v>299</v>
      </c>
      <c r="CS3" s="588"/>
      <c r="CT3" s="588"/>
      <c r="CU3" s="588"/>
      <c r="CV3" s="588"/>
      <c r="CW3" s="588"/>
      <c r="CX3" s="588"/>
      <c r="CY3" s="588"/>
      <c r="CZ3" s="588"/>
      <c r="DA3" s="586" t="s">
        <v>291</v>
      </c>
      <c r="DB3" s="586"/>
      <c r="DC3" s="586"/>
      <c r="DD3" s="586" t="s">
        <v>482</v>
      </c>
      <c r="DE3" s="586"/>
      <c r="DF3" s="586"/>
      <c r="DG3" s="598" t="s">
        <v>49</v>
      </c>
      <c r="DI3" s="586" t="s">
        <v>18</v>
      </c>
      <c r="DJ3" s="586" t="s">
        <v>105</v>
      </c>
      <c r="DK3" s="586" t="s">
        <v>20</v>
      </c>
      <c r="DL3" s="586" t="s">
        <v>483</v>
      </c>
      <c r="DM3" s="586"/>
      <c r="DN3" s="586"/>
      <c r="DO3" s="587" t="s">
        <v>484</v>
      </c>
      <c r="DP3" s="588"/>
      <c r="DQ3" s="589"/>
      <c r="DR3" s="586" t="s">
        <v>169</v>
      </c>
      <c r="DS3" s="586"/>
      <c r="DT3" s="586"/>
      <c r="DU3" s="598" t="s">
        <v>49</v>
      </c>
      <c r="DV3" s="586" t="s">
        <v>522</v>
      </c>
      <c r="DW3" s="586"/>
      <c r="DX3" s="586"/>
      <c r="DY3" s="586" t="s">
        <v>521</v>
      </c>
      <c r="DZ3" s="586"/>
      <c r="EA3" s="586"/>
      <c r="EB3" s="587" t="s">
        <v>416</v>
      </c>
      <c r="EC3" s="588"/>
      <c r="ED3" s="589"/>
      <c r="EE3" s="586" t="s">
        <v>312</v>
      </c>
      <c r="EF3" s="586"/>
      <c r="EG3" s="586"/>
      <c r="EH3" s="587" t="s">
        <v>467</v>
      </c>
      <c r="EI3" s="588"/>
      <c r="EJ3" s="589"/>
      <c r="EK3" s="587" t="s">
        <v>468</v>
      </c>
      <c r="EL3" s="588"/>
      <c r="EM3" s="589"/>
      <c r="EN3" s="586" t="s">
        <v>51</v>
      </c>
      <c r="EO3" s="586"/>
      <c r="EP3" s="586"/>
      <c r="EQ3" s="586" t="s">
        <v>86</v>
      </c>
      <c r="ER3" s="586"/>
      <c r="ES3" s="586"/>
      <c r="ET3" s="586" t="s">
        <v>469</v>
      </c>
      <c r="EU3" s="586"/>
      <c r="EV3" s="586"/>
      <c r="EW3" s="586" t="s">
        <v>474</v>
      </c>
      <c r="EX3" s="586"/>
      <c r="EY3" s="586"/>
      <c r="FA3" s="586" t="s">
        <v>18</v>
      </c>
      <c r="FB3" s="586" t="s">
        <v>105</v>
      </c>
      <c r="FC3" s="586" t="s">
        <v>20</v>
      </c>
      <c r="FD3" s="587" t="s">
        <v>154</v>
      </c>
      <c r="FE3" s="588"/>
      <c r="FF3" s="589"/>
      <c r="FG3" s="586" t="s">
        <v>234</v>
      </c>
      <c r="FH3" s="586"/>
      <c r="FI3" s="586"/>
      <c r="FJ3" s="587" t="s">
        <v>332</v>
      </c>
      <c r="FK3" s="588"/>
      <c r="FL3" s="588"/>
      <c r="FM3" s="588"/>
      <c r="FN3" s="588"/>
      <c r="FO3" s="588"/>
      <c r="FP3" s="586" t="s">
        <v>581</v>
      </c>
      <c r="FQ3" s="598" t="s">
        <v>49</v>
      </c>
      <c r="FR3" s="587" t="s">
        <v>138</v>
      </c>
      <c r="FS3" s="588"/>
      <c r="FT3" s="588"/>
      <c r="FU3" s="588"/>
      <c r="FV3" s="588"/>
      <c r="FW3" s="589"/>
      <c r="FY3" s="586" t="s">
        <v>18</v>
      </c>
      <c r="FZ3" s="586" t="s">
        <v>105</v>
      </c>
      <c r="GA3" s="586" t="s">
        <v>20</v>
      </c>
      <c r="GB3" s="603" t="s">
        <v>168</v>
      </c>
      <c r="GC3" s="586" t="s">
        <v>165</v>
      </c>
      <c r="GD3" s="586" t="s">
        <v>49</v>
      </c>
      <c r="GE3" s="586" t="s">
        <v>106</v>
      </c>
      <c r="GF3" s="586"/>
      <c r="GG3" s="586"/>
      <c r="GH3" s="586"/>
      <c r="GI3" s="586"/>
      <c r="GJ3" s="586"/>
      <c r="GK3" s="604" t="s">
        <v>313</v>
      </c>
      <c r="GL3" s="596" t="s">
        <v>394</v>
      </c>
      <c r="GM3" s="597"/>
      <c r="GN3" s="597"/>
      <c r="GO3" s="597"/>
      <c r="GP3" s="597"/>
      <c r="GQ3" s="597"/>
      <c r="GR3" s="598"/>
      <c r="GS3" s="587" t="s">
        <v>171</v>
      </c>
      <c r="GT3" s="588"/>
      <c r="GU3" s="588"/>
      <c r="GV3" s="589"/>
    </row>
    <row r="4" spans="1:204" s="30" customFormat="1" ht="24.75" customHeight="1">
      <c r="A4" s="586"/>
      <c r="B4" s="586"/>
      <c r="C4" s="586"/>
      <c r="D4" s="590"/>
      <c r="E4" s="591"/>
      <c r="F4" s="591"/>
      <c r="G4" s="591"/>
      <c r="H4" s="591"/>
      <c r="I4" s="592"/>
      <c r="J4" s="599" t="s">
        <v>565</v>
      </c>
      <c r="K4" s="586"/>
      <c r="L4" s="586" t="s">
        <v>70</v>
      </c>
      <c r="M4" s="586"/>
      <c r="N4" s="586"/>
      <c r="O4" s="586"/>
      <c r="P4" s="586"/>
      <c r="Q4" s="586"/>
      <c r="R4" s="586" t="s">
        <v>563</v>
      </c>
      <c r="S4" s="586"/>
      <c r="T4" s="598"/>
      <c r="U4" s="586"/>
      <c r="V4" s="587" t="s">
        <v>516</v>
      </c>
      <c r="W4" s="588"/>
      <c r="X4" s="589"/>
      <c r="Y4" s="587" t="s">
        <v>517</v>
      </c>
      <c r="Z4" s="588"/>
      <c r="AA4" s="588"/>
      <c r="AB4" s="588"/>
      <c r="AC4" s="588"/>
      <c r="AD4" s="588"/>
      <c r="AE4" s="588"/>
      <c r="AF4" s="588"/>
      <c r="AG4" s="589"/>
      <c r="AH4" s="586"/>
      <c r="AI4" s="586"/>
      <c r="AJ4" s="586"/>
      <c r="AK4" s="428"/>
      <c r="AL4" s="586"/>
      <c r="AM4" s="586"/>
      <c r="AN4" s="586"/>
      <c r="AO4" s="586" t="s">
        <v>224</v>
      </c>
      <c r="AP4" s="586"/>
      <c r="AQ4" s="586"/>
      <c r="AR4" s="586" t="s">
        <v>309</v>
      </c>
      <c r="AS4" s="586"/>
      <c r="AT4" s="586"/>
      <c r="AU4" s="586" t="s">
        <v>310</v>
      </c>
      <c r="AV4" s="586"/>
      <c r="AW4" s="586" t="s">
        <v>231</v>
      </c>
      <c r="AX4" s="586"/>
      <c r="AY4" s="586"/>
      <c r="AZ4" s="586" t="s">
        <v>506</v>
      </c>
      <c r="BA4" s="586"/>
      <c r="BB4" s="586"/>
      <c r="BC4" s="586" t="s">
        <v>232</v>
      </c>
      <c r="BD4" s="586"/>
      <c r="BE4" s="586"/>
      <c r="BF4" s="586"/>
      <c r="BG4" s="586"/>
      <c r="BH4" s="586"/>
      <c r="BI4" s="586"/>
      <c r="BJ4" s="586"/>
      <c r="BK4" s="586"/>
      <c r="BM4" s="586"/>
      <c r="BN4" s="586"/>
      <c r="BO4" s="586"/>
      <c r="BP4" s="593"/>
      <c r="BQ4" s="594"/>
      <c r="BR4" s="594"/>
      <c r="BS4" s="594"/>
      <c r="BT4" s="594"/>
      <c r="BU4" s="595"/>
      <c r="BV4" s="593"/>
      <c r="BW4" s="594"/>
      <c r="BX4" s="594"/>
      <c r="BY4" s="594"/>
      <c r="BZ4" s="594"/>
      <c r="CA4" s="594"/>
      <c r="CB4" s="594"/>
      <c r="CC4" s="594"/>
      <c r="CD4" s="595"/>
      <c r="CF4" s="586"/>
      <c r="CG4" s="586"/>
      <c r="CH4" s="586"/>
      <c r="CI4" s="593"/>
      <c r="CJ4" s="594"/>
      <c r="CK4" s="594"/>
      <c r="CL4" s="594"/>
      <c r="CM4" s="594"/>
      <c r="CN4" s="594"/>
      <c r="CO4" s="594"/>
      <c r="CP4" s="594"/>
      <c r="CQ4" s="595"/>
      <c r="CR4" s="593"/>
      <c r="CS4" s="594"/>
      <c r="CT4" s="594"/>
      <c r="CU4" s="594"/>
      <c r="CV4" s="594"/>
      <c r="CW4" s="594"/>
      <c r="CX4" s="594"/>
      <c r="CY4" s="594"/>
      <c r="CZ4" s="594"/>
      <c r="DA4" s="586"/>
      <c r="DB4" s="586"/>
      <c r="DC4" s="586"/>
      <c r="DD4" s="586"/>
      <c r="DE4" s="586"/>
      <c r="DF4" s="586"/>
      <c r="DG4" s="598"/>
      <c r="DI4" s="586"/>
      <c r="DJ4" s="586"/>
      <c r="DK4" s="586"/>
      <c r="DL4" s="586"/>
      <c r="DM4" s="586"/>
      <c r="DN4" s="586"/>
      <c r="DO4" s="590"/>
      <c r="DP4" s="591"/>
      <c r="DQ4" s="592"/>
      <c r="DR4" s="586"/>
      <c r="DS4" s="586"/>
      <c r="DT4" s="586"/>
      <c r="DU4" s="598"/>
      <c r="DV4" s="586"/>
      <c r="DW4" s="586"/>
      <c r="DX4" s="586"/>
      <c r="DY4" s="586"/>
      <c r="DZ4" s="586"/>
      <c r="EA4" s="586"/>
      <c r="EB4" s="590"/>
      <c r="EC4" s="591"/>
      <c r="ED4" s="592"/>
      <c r="EE4" s="586"/>
      <c r="EF4" s="586"/>
      <c r="EG4" s="586"/>
      <c r="EH4" s="590"/>
      <c r="EI4" s="591"/>
      <c r="EJ4" s="592"/>
      <c r="EK4" s="590"/>
      <c r="EL4" s="591"/>
      <c r="EM4" s="592"/>
      <c r="EN4" s="586"/>
      <c r="EO4" s="586"/>
      <c r="EP4" s="586"/>
      <c r="EQ4" s="586"/>
      <c r="ER4" s="586"/>
      <c r="ES4" s="586"/>
      <c r="ET4" s="586"/>
      <c r="EU4" s="586"/>
      <c r="EV4" s="586"/>
      <c r="EW4" s="586"/>
      <c r="EX4" s="586"/>
      <c r="EY4" s="586"/>
      <c r="FA4" s="586"/>
      <c r="FB4" s="586"/>
      <c r="FC4" s="586"/>
      <c r="FD4" s="590"/>
      <c r="FE4" s="591"/>
      <c r="FF4" s="592"/>
      <c r="FG4" s="586"/>
      <c r="FH4" s="586"/>
      <c r="FI4" s="586"/>
      <c r="FJ4" s="593"/>
      <c r="FK4" s="594"/>
      <c r="FL4" s="594"/>
      <c r="FM4" s="594"/>
      <c r="FN4" s="594"/>
      <c r="FO4" s="594"/>
      <c r="FP4" s="586"/>
      <c r="FQ4" s="598"/>
      <c r="FR4" s="593"/>
      <c r="FS4" s="594"/>
      <c r="FT4" s="594"/>
      <c r="FU4" s="594"/>
      <c r="FV4" s="594"/>
      <c r="FW4" s="595"/>
      <c r="FY4" s="586"/>
      <c r="FZ4" s="586"/>
      <c r="GA4" s="586"/>
      <c r="GB4" s="603"/>
      <c r="GC4" s="586"/>
      <c r="GD4" s="586"/>
      <c r="GE4" s="600" t="s">
        <v>218</v>
      </c>
      <c r="GF4" s="600" t="s">
        <v>219</v>
      </c>
      <c r="GG4" s="587" t="s">
        <v>373</v>
      </c>
      <c r="GH4" s="596" t="s">
        <v>70</v>
      </c>
      <c r="GI4" s="598"/>
      <c r="GJ4" s="600" t="s">
        <v>364</v>
      </c>
      <c r="GK4" s="605"/>
      <c r="GL4" s="600" t="s">
        <v>395</v>
      </c>
      <c r="GM4" s="586" t="s">
        <v>396</v>
      </c>
      <c r="GN4" s="586" t="s">
        <v>397</v>
      </c>
      <c r="GO4" s="586" t="s">
        <v>331</v>
      </c>
      <c r="GP4" s="586" t="s">
        <v>398</v>
      </c>
      <c r="GQ4" s="586" t="s">
        <v>399</v>
      </c>
      <c r="GR4" s="586" t="s">
        <v>400</v>
      </c>
      <c r="GS4" s="593"/>
      <c r="GT4" s="594"/>
      <c r="GU4" s="594"/>
      <c r="GV4" s="595"/>
    </row>
    <row r="5" spans="1:204" s="30" customFormat="1" ht="22.5" customHeight="1">
      <c r="A5" s="586"/>
      <c r="B5" s="586"/>
      <c r="C5" s="586"/>
      <c r="D5" s="590"/>
      <c r="E5" s="591"/>
      <c r="F5" s="591"/>
      <c r="G5" s="591"/>
      <c r="H5" s="591"/>
      <c r="I5" s="592"/>
      <c r="J5" s="586"/>
      <c r="K5" s="586"/>
      <c r="L5" s="586" t="s">
        <v>227</v>
      </c>
      <c r="M5" s="586"/>
      <c r="N5" s="586"/>
      <c r="O5" s="586" t="s">
        <v>226</v>
      </c>
      <c r="P5" s="586"/>
      <c r="Q5" s="586"/>
      <c r="R5" s="586"/>
      <c r="S5" s="586"/>
      <c r="T5" s="598"/>
      <c r="U5" s="586"/>
      <c r="V5" s="590"/>
      <c r="W5" s="591"/>
      <c r="X5" s="592"/>
      <c r="Y5" s="586" t="s">
        <v>88</v>
      </c>
      <c r="Z5" s="586"/>
      <c r="AA5" s="586"/>
      <c r="AB5" s="586" t="s">
        <v>543</v>
      </c>
      <c r="AC5" s="586"/>
      <c r="AD5" s="586"/>
      <c r="AE5" s="587" t="s">
        <v>544</v>
      </c>
      <c r="AF5" s="588"/>
      <c r="AG5" s="589"/>
      <c r="AH5" s="586"/>
      <c r="AI5" s="586"/>
      <c r="AJ5" s="586"/>
      <c r="AK5" s="428"/>
      <c r="AL5" s="586"/>
      <c r="AM5" s="586"/>
      <c r="AN5" s="586"/>
      <c r="AO5" s="586"/>
      <c r="AP5" s="586"/>
      <c r="AQ5" s="586"/>
      <c r="AR5" s="586"/>
      <c r="AS5" s="586"/>
      <c r="AT5" s="586"/>
      <c r="AU5" s="586"/>
      <c r="AV5" s="586"/>
      <c r="AW5" s="586"/>
      <c r="AX5" s="586"/>
      <c r="AY5" s="586"/>
      <c r="AZ5" s="586"/>
      <c r="BA5" s="586"/>
      <c r="BB5" s="586"/>
      <c r="BC5" s="586"/>
      <c r="BD5" s="586"/>
      <c r="BE5" s="586"/>
      <c r="BF5" s="586" t="s">
        <v>223</v>
      </c>
      <c r="BG5" s="586"/>
      <c r="BH5" s="586"/>
      <c r="BI5" s="586" t="s">
        <v>311</v>
      </c>
      <c r="BJ5" s="586"/>
      <c r="BK5" s="586"/>
      <c r="BM5" s="586"/>
      <c r="BN5" s="586"/>
      <c r="BO5" s="586"/>
      <c r="BP5" s="586" t="s">
        <v>520</v>
      </c>
      <c r="BQ5" s="586"/>
      <c r="BR5" s="586"/>
      <c r="BS5" s="586">
        <v>2023</v>
      </c>
      <c r="BT5" s="586"/>
      <c r="BU5" s="586"/>
      <c r="BV5" s="586">
        <v>2022</v>
      </c>
      <c r="BW5" s="586"/>
      <c r="BX5" s="586"/>
      <c r="BY5" s="586" t="s">
        <v>523</v>
      </c>
      <c r="BZ5" s="586"/>
      <c r="CA5" s="586"/>
      <c r="CB5" s="586" t="s">
        <v>524</v>
      </c>
      <c r="CC5" s="586"/>
      <c r="CD5" s="586"/>
      <c r="CF5" s="586"/>
      <c r="CG5" s="586"/>
      <c r="CH5" s="586"/>
      <c r="CI5" s="586" t="s">
        <v>45</v>
      </c>
      <c r="CJ5" s="586"/>
      <c r="CK5" s="586"/>
      <c r="CL5" s="586" t="s">
        <v>46</v>
      </c>
      <c r="CM5" s="586"/>
      <c r="CN5" s="586"/>
      <c r="CO5" s="586" t="s">
        <v>47</v>
      </c>
      <c r="CP5" s="586"/>
      <c r="CQ5" s="586"/>
      <c r="CR5" s="586" t="s">
        <v>45</v>
      </c>
      <c r="CS5" s="586"/>
      <c r="CT5" s="586"/>
      <c r="CU5" s="586" t="s">
        <v>46</v>
      </c>
      <c r="CV5" s="586"/>
      <c r="CW5" s="586"/>
      <c r="CX5" s="586" t="s">
        <v>47</v>
      </c>
      <c r="CY5" s="586"/>
      <c r="CZ5" s="596"/>
      <c r="DA5" s="586"/>
      <c r="DB5" s="586"/>
      <c r="DC5" s="586"/>
      <c r="DD5" s="586"/>
      <c r="DE5" s="586"/>
      <c r="DF5" s="586"/>
      <c r="DG5" s="598"/>
      <c r="DI5" s="586"/>
      <c r="DJ5" s="586"/>
      <c r="DK5" s="586"/>
      <c r="DL5" s="586"/>
      <c r="DM5" s="586"/>
      <c r="DN5" s="586"/>
      <c r="DO5" s="590"/>
      <c r="DP5" s="591"/>
      <c r="DQ5" s="592"/>
      <c r="DR5" s="586"/>
      <c r="DS5" s="586"/>
      <c r="DT5" s="586"/>
      <c r="DU5" s="598"/>
      <c r="DV5" s="586"/>
      <c r="DW5" s="586"/>
      <c r="DX5" s="586"/>
      <c r="DY5" s="586"/>
      <c r="DZ5" s="586"/>
      <c r="EA5" s="586"/>
      <c r="EB5" s="590"/>
      <c r="EC5" s="591"/>
      <c r="ED5" s="592"/>
      <c r="EE5" s="586"/>
      <c r="EF5" s="586"/>
      <c r="EG5" s="586"/>
      <c r="EH5" s="590"/>
      <c r="EI5" s="591"/>
      <c r="EJ5" s="592"/>
      <c r="EK5" s="590"/>
      <c r="EL5" s="591"/>
      <c r="EM5" s="592"/>
      <c r="EN5" s="586"/>
      <c r="EO5" s="586"/>
      <c r="EP5" s="586"/>
      <c r="EQ5" s="586"/>
      <c r="ER5" s="586"/>
      <c r="ES5" s="586"/>
      <c r="ET5" s="586"/>
      <c r="EU5" s="586"/>
      <c r="EV5" s="586"/>
      <c r="EW5" s="586"/>
      <c r="EX5" s="586"/>
      <c r="EY5" s="586"/>
      <c r="FA5" s="586"/>
      <c r="FB5" s="586"/>
      <c r="FC5" s="586"/>
      <c r="FD5" s="590"/>
      <c r="FE5" s="591"/>
      <c r="FF5" s="592"/>
      <c r="FG5" s="586"/>
      <c r="FH5" s="586"/>
      <c r="FI5" s="586"/>
      <c r="FJ5" s="598" t="s">
        <v>183</v>
      </c>
      <c r="FK5" s="586"/>
      <c r="FL5" s="596"/>
      <c r="FM5" s="586" t="s">
        <v>201</v>
      </c>
      <c r="FN5" s="586"/>
      <c r="FO5" s="596"/>
      <c r="FP5" s="586"/>
      <c r="FQ5" s="598"/>
      <c r="FR5" s="586" t="s">
        <v>205</v>
      </c>
      <c r="FS5" s="586"/>
      <c r="FT5" s="586"/>
      <c r="FU5" s="586" t="s">
        <v>304</v>
      </c>
      <c r="FV5" s="586"/>
      <c r="FW5" s="586"/>
      <c r="FY5" s="586"/>
      <c r="FZ5" s="586"/>
      <c r="GA5" s="586"/>
      <c r="GB5" s="603"/>
      <c r="GC5" s="586"/>
      <c r="GD5" s="586"/>
      <c r="GE5" s="601"/>
      <c r="GF5" s="601"/>
      <c r="GG5" s="590"/>
      <c r="GH5" s="600" t="s">
        <v>305</v>
      </c>
      <c r="GI5" s="600" t="s">
        <v>220</v>
      </c>
      <c r="GJ5" s="601"/>
      <c r="GK5" s="605"/>
      <c r="GL5" s="601"/>
      <c r="GM5" s="586"/>
      <c r="GN5" s="586"/>
      <c r="GO5" s="586"/>
      <c r="GP5" s="586"/>
      <c r="GQ5" s="586"/>
      <c r="GR5" s="586"/>
      <c r="GS5" s="586" t="s">
        <v>166</v>
      </c>
      <c r="GT5" s="586" t="s">
        <v>49</v>
      </c>
      <c r="GU5" s="586" t="s">
        <v>167</v>
      </c>
      <c r="GV5" s="586" t="s">
        <v>49</v>
      </c>
    </row>
    <row r="6" spans="1:204" s="30" customFormat="1" ht="15.75" customHeight="1">
      <c r="A6" s="586"/>
      <c r="B6" s="586"/>
      <c r="C6" s="586"/>
      <c r="D6" s="586">
        <v>2022</v>
      </c>
      <c r="E6" s="586"/>
      <c r="F6" s="586"/>
      <c r="G6" s="586">
        <v>2023</v>
      </c>
      <c r="H6" s="586"/>
      <c r="I6" s="586"/>
      <c r="J6" s="586"/>
      <c r="K6" s="586"/>
      <c r="L6" s="586"/>
      <c r="M6" s="586"/>
      <c r="N6" s="586"/>
      <c r="O6" s="586"/>
      <c r="P6" s="586"/>
      <c r="Q6" s="586"/>
      <c r="R6" s="586"/>
      <c r="S6" s="586"/>
      <c r="T6" s="598"/>
      <c r="U6" s="586"/>
      <c r="V6" s="590"/>
      <c r="W6" s="591"/>
      <c r="X6" s="592"/>
      <c r="Y6" s="586"/>
      <c r="Z6" s="586"/>
      <c r="AA6" s="586"/>
      <c r="AB6" s="586"/>
      <c r="AC6" s="586"/>
      <c r="AD6" s="586"/>
      <c r="AE6" s="590"/>
      <c r="AF6" s="591"/>
      <c r="AG6" s="592"/>
      <c r="AH6" s="586"/>
      <c r="AI6" s="586"/>
      <c r="AJ6" s="586"/>
      <c r="AK6" s="428"/>
      <c r="AL6" s="586"/>
      <c r="AM6" s="586"/>
      <c r="AN6" s="586"/>
      <c r="AO6" s="586"/>
      <c r="AP6" s="586"/>
      <c r="AQ6" s="586"/>
      <c r="AR6" s="586"/>
      <c r="AS6" s="586"/>
      <c r="AT6" s="586"/>
      <c r="AU6" s="586"/>
      <c r="AV6" s="586"/>
      <c r="AW6" s="586"/>
      <c r="AX6" s="586"/>
      <c r="AY6" s="586"/>
      <c r="AZ6" s="586"/>
      <c r="BA6" s="586"/>
      <c r="BB6" s="586"/>
      <c r="BC6" s="586"/>
      <c r="BD6" s="586"/>
      <c r="BE6" s="586"/>
      <c r="BF6" s="586"/>
      <c r="BG6" s="586"/>
      <c r="BH6" s="586"/>
      <c r="BI6" s="586"/>
      <c r="BJ6" s="586"/>
      <c r="BK6" s="586"/>
      <c r="BM6" s="586"/>
      <c r="BN6" s="586"/>
      <c r="BO6" s="586"/>
      <c r="BP6" s="586"/>
      <c r="BQ6" s="586"/>
      <c r="BR6" s="586"/>
      <c r="BS6" s="586"/>
      <c r="BT6" s="586"/>
      <c r="BU6" s="586"/>
      <c r="BV6" s="586"/>
      <c r="BW6" s="586"/>
      <c r="BX6" s="586"/>
      <c r="BY6" s="586"/>
      <c r="BZ6" s="586"/>
      <c r="CA6" s="586"/>
      <c r="CB6" s="586"/>
      <c r="CC6" s="586"/>
      <c r="CD6" s="586"/>
      <c r="CF6" s="586"/>
      <c r="CG6" s="586"/>
      <c r="CH6" s="586"/>
      <c r="CI6" s="586"/>
      <c r="CJ6" s="586"/>
      <c r="CK6" s="586"/>
      <c r="CL6" s="586"/>
      <c r="CM6" s="586"/>
      <c r="CN6" s="586"/>
      <c r="CO6" s="586"/>
      <c r="CP6" s="586"/>
      <c r="CQ6" s="586"/>
      <c r="CR6" s="586"/>
      <c r="CS6" s="586"/>
      <c r="CT6" s="586"/>
      <c r="CU6" s="586"/>
      <c r="CV6" s="586"/>
      <c r="CW6" s="586"/>
      <c r="CX6" s="586"/>
      <c r="CY6" s="586"/>
      <c r="CZ6" s="596"/>
      <c r="DA6" s="586"/>
      <c r="DB6" s="586"/>
      <c r="DC6" s="586"/>
      <c r="DD6" s="586"/>
      <c r="DE6" s="586"/>
      <c r="DF6" s="586"/>
      <c r="DG6" s="598"/>
      <c r="DI6" s="586"/>
      <c r="DJ6" s="586"/>
      <c r="DK6" s="586"/>
      <c r="DL6" s="586"/>
      <c r="DM6" s="586"/>
      <c r="DN6" s="586"/>
      <c r="DO6" s="590"/>
      <c r="DP6" s="591"/>
      <c r="DQ6" s="592"/>
      <c r="DR6" s="586"/>
      <c r="DS6" s="586"/>
      <c r="DT6" s="586"/>
      <c r="DU6" s="598"/>
      <c r="DV6" s="586"/>
      <c r="DW6" s="586"/>
      <c r="DX6" s="586"/>
      <c r="DY6" s="586"/>
      <c r="DZ6" s="586"/>
      <c r="EA6" s="586"/>
      <c r="EB6" s="590"/>
      <c r="EC6" s="591"/>
      <c r="ED6" s="592"/>
      <c r="EE6" s="586"/>
      <c r="EF6" s="586"/>
      <c r="EG6" s="586"/>
      <c r="EH6" s="590"/>
      <c r="EI6" s="591"/>
      <c r="EJ6" s="592"/>
      <c r="EK6" s="590"/>
      <c r="EL6" s="591"/>
      <c r="EM6" s="592"/>
      <c r="EN6" s="586"/>
      <c r="EO6" s="586"/>
      <c r="EP6" s="586"/>
      <c r="EQ6" s="586"/>
      <c r="ER6" s="586"/>
      <c r="ES6" s="586"/>
      <c r="ET6" s="586"/>
      <c r="EU6" s="586"/>
      <c r="EV6" s="586"/>
      <c r="EW6" s="586"/>
      <c r="EX6" s="586"/>
      <c r="EY6" s="586"/>
      <c r="FA6" s="586"/>
      <c r="FB6" s="586"/>
      <c r="FC6" s="586"/>
      <c r="FD6" s="590"/>
      <c r="FE6" s="591"/>
      <c r="FF6" s="592"/>
      <c r="FG6" s="586"/>
      <c r="FH6" s="586"/>
      <c r="FI6" s="586"/>
      <c r="FJ6" s="598"/>
      <c r="FK6" s="586"/>
      <c r="FL6" s="596"/>
      <c r="FM6" s="586"/>
      <c r="FN6" s="586"/>
      <c r="FO6" s="596"/>
      <c r="FP6" s="586"/>
      <c r="FQ6" s="598"/>
      <c r="FR6" s="586"/>
      <c r="FS6" s="586"/>
      <c r="FT6" s="586"/>
      <c r="FU6" s="586"/>
      <c r="FV6" s="586"/>
      <c r="FW6" s="586"/>
      <c r="FY6" s="586"/>
      <c r="FZ6" s="586"/>
      <c r="GA6" s="586"/>
      <c r="GB6" s="603"/>
      <c r="GC6" s="586"/>
      <c r="GD6" s="586"/>
      <c r="GE6" s="601"/>
      <c r="GF6" s="601"/>
      <c r="GG6" s="590"/>
      <c r="GH6" s="601"/>
      <c r="GI6" s="601"/>
      <c r="GJ6" s="601"/>
      <c r="GK6" s="605"/>
      <c r="GL6" s="601"/>
      <c r="GM6" s="586"/>
      <c r="GN6" s="586"/>
      <c r="GO6" s="586"/>
      <c r="GP6" s="586"/>
      <c r="GQ6" s="586"/>
      <c r="GR6" s="586"/>
      <c r="GS6" s="586"/>
      <c r="GT6" s="586"/>
      <c r="GU6" s="586"/>
      <c r="GV6" s="586"/>
    </row>
    <row r="7" spans="1:204" s="30" customFormat="1" ht="87" customHeight="1">
      <c r="A7" s="586"/>
      <c r="B7" s="586"/>
      <c r="C7" s="586"/>
      <c r="D7" s="586"/>
      <c r="E7" s="586"/>
      <c r="F7" s="586"/>
      <c r="G7" s="586"/>
      <c r="H7" s="586"/>
      <c r="I7" s="586"/>
      <c r="J7" s="586"/>
      <c r="K7" s="586"/>
      <c r="L7" s="586"/>
      <c r="M7" s="586"/>
      <c r="N7" s="586"/>
      <c r="O7" s="586"/>
      <c r="P7" s="586"/>
      <c r="Q7" s="586"/>
      <c r="R7" s="586"/>
      <c r="S7" s="586"/>
      <c r="T7" s="598"/>
      <c r="U7" s="586"/>
      <c r="V7" s="593"/>
      <c r="W7" s="594"/>
      <c r="X7" s="595"/>
      <c r="Y7" s="586"/>
      <c r="Z7" s="586"/>
      <c r="AA7" s="586"/>
      <c r="AB7" s="586"/>
      <c r="AC7" s="586"/>
      <c r="AD7" s="586"/>
      <c r="AE7" s="593"/>
      <c r="AF7" s="594"/>
      <c r="AG7" s="595"/>
      <c r="AH7" s="586"/>
      <c r="AI7" s="586"/>
      <c r="AJ7" s="586"/>
      <c r="AK7" s="428"/>
      <c r="AL7" s="586"/>
      <c r="AM7" s="586"/>
      <c r="AN7" s="586"/>
      <c r="AO7" s="586"/>
      <c r="AP7" s="586"/>
      <c r="AQ7" s="586"/>
      <c r="AR7" s="586"/>
      <c r="AS7" s="586"/>
      <c r="AT7" s="586"/>
      <c r="AU7" s="586"/>
      <c r="AV7" s="586"/>
      <c r="AW7" s="586"/>
      <c r="AX7" s="586"/>
      <c r="AY7" s="586"/>
      <c r="AZ7" s="586"/>
      <c r="BA7" s="586"/>
      <c r="BB7" s="586"/>
      <c r="BC7" s="586"/>
      <c r="BD7" s="586"/>
      <c r="BE7" s="586"/>
      <c r="BF7" s="586"/>
      <c r="BG7" s="586"/>
      <c r="BH7" s="586"/>
      <c r="BI7" s="586"/>
      <c r="BJ7" s="586"/>
      <c r="BK7" s="586"/>
      <c r="BM7" s="586"/>
      <c r="BN7" s="586"/>
      <c r="BO7" s="586"/>
      <c r="BP7" s="586"/>
      <c r="BQ7" s="586"/>
      <c r="BR7" s="586"/>
      <c r="BS7" s="586"/>
      <c r="BT7" s="586"/>
      <c r="BU7" s="586"/>
      <c r="BV7" s="586"/>
      <c r="BW7" s="586"/>
      <c r="BX7" s="586"/>
      <c r="BY7" s="586"/>
      <c r="BZ7" s="586"/>
      <c r="CA7" s="586"/>
      <c r="CB7" s="586"/>
      <c r="CC7" s="586"/>
      <c r="CD7" s="586"/>
      <c r="CF7" s="586"/>
      <c r="CG7" s="586"/>
      <c r="CH7" s="586"/>
      <c r="CI7" s="586"/>
      <c r="CJ7" s="586"/>
      <c r="CK7" s="586"/>
      <c r="CL7" s="586"/>
      <c r="CM7" s="586"/>
      <c r="CN7" s="586"/>
      <c r="CO7" s="586"/>
      <c r="CP7" s="586"/>
      <c r="CQ7" s="586"/>
      <c r="CR7" s="586"/>
      <c r="CS7" s="586"/>
      <c r="CT7" s="586"/>
      <c r="CU7" s="586"/>
      <c r="CV7" s="586"/>
      <c r="CW7" s="586"/>
      <c r="CX7" s="586"/>
      <c r="CY7" s="586"/>
      <c r="CZ7" s="596"/>
      <c r="DA7" s="586"/>
      <c r="DB7" s="586"/>
      <c r="DC7" s="586"/>
      <c r="DD7" s="586"/>
      <c r="DE7" s="586"/>
      <c r="DF7" s="586"/>
      <c r="DG7" s="598"/>
      <c r="DI7" s="586"/>
      <c r="DJ7" s="586"/>
      <c r="DK7" s="586"/>
      <c r="DL7" s="586"/>
      <c r="DM7" s="586"/>
      <c r="DN7" s="586"/>
      <c r="DO7" s="593"/>
      <c r="DP7" s="594"/>
      <c r="DQ7" s="595"/>
      <c r="DR7" s="586"/>
      <c r="DS7" s="586"/>
      <c r="DT7" s="586"/>
      <c r="DU7" s="598"/>
      <c r="DV7" s="586"/>
      <c r="DW7" s="586"/>
      <c r="DX7" s="586"/>
      <c r="DY7" s="586"/>
      <c r="DZ7" s="586"/>
      <c r="EA7" s="586"/>
      <c r="EB7" s="593"/>
      <c r="EC7" s="594"/>
      <c r="ED7" s="595"/>
      <c r="EE7" s="586"/>
      <c r="EF7" s="586"/>
      <c r="EG7" s="586"/>
      <c r="EH7" s="593"/>
      <c r="EI7" s="594"/>
      <c r="EJ7" s="595"/>
      <c r="EK7" s="593"/>
      <c r="EL7" s="594"/>
      <c r="EM7" s="595"/>
      <c r="EN7" s="586"/>
      <c r="EO7" s="586"/>
      <c r="EP7" s="586"/>
      <c r="EQ7" s="586"/>
      <c r="ER7" s="586"/>
      <c r="ES7" s="586"/>
      <c r="ET7" s="586"/>
      <c r="EU7" s="586"/>
      <c r="EV7" s="586"/>
      <c r="EW7" s="586"/>
      <c r="EX7" s="586"/>
      <c r="EY7" s="586"/>
      <c r="FA7" s="586"/>
      <c r="FB7" s="586"/>
      <c r="FC7" s="586"/>
      <c r="FD7" s="593"/>
      <c r="FE7" s="594"/>
      <c r="FF7" s="595"/>
      <c r="FG7" s="586"/>
      <c r="FH7" s="586"/>
      <c r="FI7" s="586"/>
      <c r="FJ7" s="598"/>
      <c r="FK7" s="586"/>
      <c r="FL7" s="596"/>
      <c r="FM7" s="586"/>
      <c r="FN7" s="586"/>
      <c r="FO7" s="596"/>
      <c r="FP7" s="586"/>
      <c r="FQ7" s="598"/>
      <c r="FR7" s="586"/>
      <c r="FS7" s="586"/>
      <c r="FT7" s="586"/>
      <c r="FU7" s="586"/>
      <c r="FV7" s="586"/>
      <c r="FW7" s="586"/>
      <c r="FY7" s="586"/>
      <c r="FZ7" s="586"/>
      <c r="GA7" s="586"/>
      <c r="GB7" s="603"/>
      <c r="GC7" s="586"/>
      <c r="GD7" s="586"/>
      <c r="GE7" s="601"/>
      <c r="GF7" s="601"/>
      <c r="GG7" s="590"/>
      <c r="GH7" s="601"/>
      <c r="GI7" s="601"/>
      <c r="GJ7" s="601"/>
      <c r="GK7" s="605"/>
      <c r="GL7" s="601"/>
      <c r="GM7" s="586"/>
      <c r="GN7" s="586"/>
      <c r="GO7" s="586"/>
      <c r="GP7" s="586"/>
      <c r="GQ7" s="586"/>
      <c r="GR7" s="586"/>
      <c r="GS7" s="586"/>
      <c r="GT7" s="586"/>
      <c r="GU7" s="586"/>
      <c r="GV7" s="586"/>
    </row>
    <row r="8" spans="1:204" s="30" customFormat="1" ht="26.25" customHeight="1">
      <c r="A8" s="586"/>
      <c r="B8" s="586"/>
      <c r="C8" s="586"/>
      <c r="D8" s="425" t="s">
        <v>45</v>
      </c>
      <c r="E8" s="425" t="s">
        <v>46</v>
      </c>
      <c r="F8" s="425" t="s">
        <v>47</v>
      </c>
      <c r="G8" s="425" t="s">
        <v>45</v>
      </c>
      <c r="H8" s="425" t="s">
        <v>46</v>
      </c>
      <c r="I8" s="425" t="s">
        <v>47</v>
      </c>
      <c r="J8" s="425">
        <v>2022</v>
      </c>
      <c r="K8" s="425">
        <v>2023</v>
      </c>
      <c r="L8" s="425">
        <v>2022</v>
      </c>
      <c r="M8" s="425">
        <v>2023</v>
      </c>
      <c r="N8" s="425" t="s">
        <v>48</v>
      </c>
      <c r="O8" s="425">
        <v>2022</v>
      </c>
      <c r="P8" s="425">
        <v>2023</v>
      </c>
      <c r="Q8" s="425" t="s">
        <v>48</v>
      </c>
      <c r="R8" s="425">
        <v>2022</v>
      </c>
      <c r="S8" s="425">
        <v>2023</v>
      </c>
      <c r="T8" s="425">
        <v>2022</v>
      </c>
      <c r="U8" s="425">
        <v>2023</v>
      </c>
      <c r="V8" s="425">
        <v>2022</v>
      </c>
      <c r="W8" s="425">
        <v>2023</v>
      </c>
      <c r="X8" s="427" t="s">
        <v>48</v>
      </c>
      <c r="Y8" s="425">
        <v>2022</v>
      </c>
      <c r="Z8" s="425">
        <v>2023</v>
      </c>
      <c r="AA8" s="427" t="s">
        <v>48</v>
      </c>
      <c r="AB8" s="425">
        <v>2022</v>
      </c>
      <c r="AC8" s="425">
        <v>2023</v>
      </c>
      <c r="AD8" s="427" t="s">
        <v>48</v>
      </c>
      <c r="AE8" s="425">
        <v>2022</v>
      </c>
      <c r="AF8" s="425">
        <v>2023</v>
      </c>
      <c r="AG8" s="427" t="s">
        <v>48</v>
      </c>
      <c r="AH8" s="425">
        <v>2022</v>
      </c>
      <c r="AI8" s="425">
        <v>2023</v>
      </c>
      <c r="AJ8" s="425" t="s">
        <v>48</v>
      </c>
      <c r="AK8" s="428"/>
      <c r="AL8" s="586"/>
      <c r="AM8" s="586"/>
      <c r="AN8" s="586"/>
      <c r="AO8" s="425">
        <v>2022</v>
      </c>
      <c r="AP8" s="425">
        <v>2023</v>
      </c>
      <c r="AQ8" s="425" t="s">
        <v>48</v>
      </c>
      <c r="AR8" s="425">
        <v>2022</v>
      </c>
      <c r="AS8" s="425">
        <v>2023</v>
      </c>
      <c r="AT8" s="425" t="s">
        <v>48</v>
      </c>
      <c r="AU8" s="425">
        <v>2022</v>
      </c>
      <c r="AV8" s="425">
        <v>2023</v>
      </c>
      <c r="AW8" s="425">
        <v>2022</v>
      </c>
      <c r="AX8" s="425">
        <v>2023</v>
      </c>
      <c r="AY8" s="425" t="s">
        <v>48</v>
      </c>
      <c r="AZ8" s="425">
        <v>2022</v>
      </c>
      <c r="BA8" s="425">
        <v>2023</v>
      </c>
      <c r="BB8" s="425" t="s">
        <v>48</v>
      </c>
      <c r="BC8" s="425">
        <v>2022</v>
      </c>
      <c r="BD8" s="425">
        <v>2023</v>
      </c>
      <c r="BE8" s="425" t="s">
        <v>48</v>
      </c>
      <c r="BF8" s="425">
        <v>2022</v>
      </c>
      <c r="BG8" s="425">
        <v>2023</v>
      </c>
      <c r="BH8" s="425" t="s">
        <v>48</v>
      </c>
      <c r="BI8" s="425">
        <v>2022</v>
      </c>
      <c r="BJ8" s="425">
        <v>2023</v>
      </c>
      <c r="BK8" s="425" t="s">
        <v>48</v>
      </c>
      <c r="BM8" s="586"/>
      <c r="BN8" s="586"/>
      <c r="BO8" s="586"/>
      <c r="BP8" s="425" t="s">
        <v>45</v>
      </c>
      <c r="BQ8" s="425" t="s">
        <v>46</v>
      </c>
      <c r="BR8" s="425" t="s">
        <v>47</v>
      </c>
      <c r="BS8" s="426" t="s">
        <v>45</v>
      </c>
      <c r="BT8" s="425" t="s">
        <v>46</v>
      </c>
      <c r="BU8" s="427" t="s">
        <v>47</v>
      </c>
      <c r="BV8" s="425" t="s">
        <v>45</v>
      </c>
      <c r="BW8" s="425" t="s">
        <v>46</v>
      </c>
      <c r="BX8" s="425" t="s">
        <v>47</v>
      </c>
      <c r="BY8" s="426" t="s">
        <v>45</v>
      </c>
      <c r="BZ8" s="425" t="s">
        <v>46</v>
      </c>
      <c r="CA8" s="427" t="s">
        <v>47</v>
      </c>
      <c r="CB8" s="425" t="s">
        <v>45</v>
      </c>
      <c r="CC8" s="425" t="s">
        <v>46</v>
      </c>
      <c r="CD8" s="425" t="s">
        <v>47</v>
      </c>
      <c r="CF8" s="586"/>
      <c r="CG8" s="586"/>
      <c r="CH8" s="586"/>
      <c r="CI8" s="425">
        <v>2022</v>
      </c>
      <c r="CJ8" s="403">
        <v>2023</v>
      </c>
      <c r="CK8" s="425" t="s">
        <v>48</v>
      </c>
      <c r="CL8" s="425">
        <v>2022</v>
      </c>
      <c r="CM8" s="425">
        <v>2023</v>
      </c>
      <c r="CN8" s="427" t="s">
        <v>48</v>
      </c>
      <c r="CO8" s="425">
        <v>2022</v>
      </c>
      <c r="CP8" s="425">
        <v>2023</v>
      </c>
      <c r="CQ8" s="425" t="s">
        <v>48</v>
      </c>
      <c r="CR8" s="425">
        <v>2022</v>
      </c>
      <c r="CS8" s="425">
        <v>2023</v>
      </c>
      <c r="CT8" s="425" t="s">
        <v>48</v>
      </c>
      <c r="CU8" s="425">
        <v>2022</v>
      </c>
      <c r="CV8" s="425">
        <v>2023</v>
      </c>
      <c r="CW8" s="425" t="s">
        <v>48</v>
      </c>
      <c r="CX8" s="425">
        <v>2022</v>
      </c>
      <c r="CY8" s="425">
        <v>2023</v>
      </c>
      <c r="CZ8" s="427" t="s">
        <v>48</v>
      </c>
      <c r="DA8" s="425">
        <v>2022</v>
      </c>
      <c r="DB8" s="425">
        <v>2023</v>
      </c>
      <c r="DC8" s="425" t="s">
        <v>48</v>
      </c>
      <c r="DD8" s="425">
        <v>2022</v>
      </c>
      <c r="DE8" s="425">
        <v>2023</v>
      </c>
      <c r="DF8" s="425" t="s">
        <v>48</v>
      </c>
      <c r="DG8" s="598"/>
      <c r="DI8" s="586"/>
      <c r="DJ8" s="586"/>
      <c r="DK8" s="586"/>
      <c r="DL8" s="425">
        <v>2022</v>
      </c>
      <c r="DM8" s="425">
        <v>2023</v>
      </c>
      <c r="DN8" s="425" t="s">
        <v>48</v>
      </c>
      <c r="DO8" s="425">
        <v>2022</v>
      </c>
      <c r="DP8" s="425">
        <v>2023</v>
      </c>
      <c r="DQ8" s="425" t="s">
        <v>48</v>
      </c>
      <c r="DR8" s="425">
        <v>2022</v>
      </c>
      <c r="DS8" s="425">
        <v>2023</v>
      </c>
      <c r="DT8" s="425" t="s">
        <v>48</v>
      </c>
      <c r="DU8" s="598"/>
      <c r="DV8" s="425">
        <v>2022</v>
      </c>
      <c r="DW8" s="425">
        <v>2023</v>
      </c>
      <c r="DX8" s="425" t="s">
        <v>48</v>
      </c>
      <c r="DY8" s="425">
        <v>2022</v>
      </c>
      <c r="DZ8" s="425">
        <v>2023</v>
      </c>
      <c r="EA8" s="425" t="s">
        <v>48</v>
      </c>
      <c r="EB8" s="425">
        <v>2022</v>
      </c>
      <c r="EC8" s="425">
        <v>2023</v>
      </c>
      <c r="ED8" s="425" t="s">
        <v>48</v>
      </c>
      <c r="EE8" s="425">
        <v>2022</v>
      </c>
      <c r="EF8" s="425">
        <v>2023</v>
      </c>
      <c r="EG8" s="425" t="s">
        <v>48</v>
      </c>
      <c r="EH8" s="425">
        <v>2022</v>
      </c>
      <c r="EI8" s="425">
        <v>2023</v>
      </c>
      <c r="EJ8" s="425" t="s">
        <v>48</v>
      </c>
      <c r="EK8" s="425">
        <v>2022</v>
      </c>
      <c r="EL8" s="425">
        <v>2023</v>
      </c>
      <c r="EM8" s="425" t="s">
        <v>48</v>
      </c>
      <c r="EN8" s="425">
        <v>2022</v>
      </c>
      <c r="EO8" s="425">
        <v>2023</v>
      </c>
      <c r="EP8" s="425" t="s">
        <v>48</v>
      </c>
      <c r="EQ8" s="425">
        <v>2022</v>
      </c>
      <c r="ER8" s="425">
        <v>2023</v>
      </c>
      <c r="ES8" s="425" t="s">
        <v>48</v>
      </c>
      <c r="ET8" s="425">
        <v>2022</v>
      </c>
      <c r="EU8" s="425">
        <v>2023</v>
      </c>
      <c r="EV8" s="425" t="s">
        <v>48</v>
      </c>
      <c r="EW8" s="425">
        <v>2022</v>
      </c>
      <c r="EX8" s="425">
        <v>2023</v>
      </c>
      <c r="EY8" s="425" t="s">
        <v>48</v>
      </c>
      <c r="FA8" s="586"/>
      <c r="FB8" s="586"/>
      <c r="FC8" s="586"/>
      <c r="FD8" s="425">
        <v>2022</v>
      </c>
      <c r="FE8" s="425">
        <v>2023</v>
      </c>
      <c r="FF8" s="425" t="s">
        <v>48</v>
      </c>
      <c r="FG8" s="425">
        <v>2022</v>
      </c>
      <c r="FH8" s="425">
        <v>2023</v>
      </c>
      <c r="FI8" s="425" t="s">
        <v>48</v>
      </c>
      <c r="FJ8" s="425">
        <v>2022</v>
      </c>
      <c r="FK8" s="425">
        <v>2023</v>
      </c>
      <c r="FL8" s="427" t="s">
        <v>48</v>
      </c>
      <c r="FM8" s="425">
        <v>2022</v>
      </c>
      <c r="FN8" s="425">
        <v>2023</v>
      </c>
      <c r="FO8" s="427" t="s">
        <v>48</v>
      </c>
      <c r="FP8" s="586"/>
      <c r="FQ8" s="598"/>
      <c r="FR8" s="425">
        <v>2022</v>
      </c>
      <c r="FS8" s="425">
        <v>2023</v>
      </c>
      <c r="FT8" s="427" t="s">
        <v>48</v>
      </c>
      <c r="FU8" s="425">
        <v>2022</v>
      </c>
      <c r="FV8" s="425">
        <v>2023</v>
      </c>
      <c r="FW8" s="425" t="s">
        <v>48</v>
      </c>
      <c r="FY8" s="586"/>
      <c r="FZ8" s="586"/>
      <c r="GA8" s="586"/>
      <c r="GB8" s="603"/>
      <c r="GC8" s="586"/>
      <c r="GD8" s="586"/>
      <c r="GE8" s="602"/>
      <c r="GF8" s="602"/>
      <c r="GG8" s="593"/>
      <c r="GH8" s="602"/>
      <c r="GI8" s="602"/>
      <c r="GJ8" s="602"/>
      <c r="GK8" s="606"/>
      <c r="GL8" s="602"/>
      <c r="GM8" s="586"/>
      <c r="GN8" s="586"/>
      <c r="GO8" s="586"/>
      <c r="GP8" s="586"/>
      <c r="GQ8" s="586"/>
      <c r="GR8" s="586"/>
      <c r="GS8" s="586"/>
      <c r="GT8" s="586"/>
      <c r="GU8" s="586"/>
      <c r="GV8" s="586"/>
    </row>
    <row r="9" spans="1:204" s="32" customFormat="1" ht="11.25" customHeight="1">
      <c r="A9" s="176"/>
      <c r="B9" s="176"/>
      <c r="C9" s="176">
        <v>1</v>
      </c>
      <c r="D9" s="176">
        <v>2</v>
      </c>
      <c r="E9" s="176">
        <v>3</v>
      </c>
      <c r="F9" s="176">
        <v>4</v>
      </c>
      <c r="G9" s="176">
        <v>5</v>
      </c>
      <c r="H9" s="176">
        <v>6</v>
      </c>
      <c r="I9" s="176">
        <v>7</v>
      </c>
      <c r="J9" s="176">
        <v>8</v>
      </c>
      <c r="K9" s="176">
        <v>9</v>
      </c>
      <c r="L9" s="176">
        <v>10</v>
      </c>
      <c r="M9" s="176">
        <v>11</v>
      </c>
      <c r="N9" s="176">
        <v>12</v>
      </c>
      <c r="O9" s="176">
        <v>13</v>
      </c>
      <c r="P9" s="176">
        <v>14</v>
      </c>
      <c r="Q9" s="176">
        <v>15</v>
      </c>
      <c r="R9" s="176">
        <v>16</v>
      </c>
      <c r="S9" s="176">
        <v>17</v>
      </c>
      <c r="T9" s="176">
        <v>18</v>
      </c>
      <c r="U9" s="176">
        <v>19</v>
      </c>
      <c r="V9" s="176">
        <v>20</v>
      </c>
      <c r="W9" s="176">
        <v>21</v>
      </c>
      <c r="X9" s="176">
        <v>22</v>
      </c>
      <c r="Y9" s="176">
        <v>23</v>
      </c>
      <c r="Z9" s="176">
        <v>24</v>
      </c>
      <c r="AA9" s="176">
        <v>25</v>
      </c>
      <c r="AB9" s="176">
        <v>26</v>
      </c>
      <c r="AC9" s="176">
        <v>27</v>
      </c>
      <c r="AD9" s="176">
        <v>28</v>
      </c>
      <c r="AE9" s="176">
        <v>29</v>
      </c>
      <c r="AF9" s="176">
        <v>30</v>
      </c>
      <c r="AG9" s="176">
        <v>31</v>
      </c>
      <c r="AH9" s="176">
        <v>32</v>
      </c>
      <c r="AI9" s="176">
        <v>33</v>
      </c>
      <c r="AJ9" s="176">
        <v>34</v>
      </c>
      <c r="AK9" s="31"/>
      <c r="AL9" s="176"/>
      <c r="AM9" s="176"/>
      <c r="AN9" s="176">
        <v>1</v>
      </c>
      <c r="AO9" s="176">
        <v>2</v>
      </c>
      <c r="AP9" s="176">
        <v>3</v>
      </c>
      <c r="AQ9" s="176">
        <v>4</v>
      </c>
      <c r="AR9" s="176">
        <v>5</v>
      </c>
      <c r="AS9" s="176">
        <v>6</v>
      </c>
      <c r="AT9" s="176">
        <v>7</v>
      </c>
      <c r="AU9" s="176">
        <v>8</v>
      </c>
      <c r="AV9" s="176">
        <v>9</v>
      </c>
      <c r="AW9" s="176">
        <v>10</v>
      </c>
      <c r="AX9" s="176">
        <v>11</v>
      </c>
      <c r="AY9" s="176">
        <v>12</v>
      </c>
      <c r="AZ9" s="176">
        <v>13</v>
      </c>
      <c r="BA9" s="176">
        <v>14</v>
      </c>
      <c r="BB9" s="176">
        <v>15</v>
      </c>
      <c r="BC9" s="176">
        <v>16</v>
      </c>
      <c r="BD9" s="176">
        <v>17</v>
      </c>
      <c r="BE9" s="176">
        <v>18</v>
      </c>
      <c r="BF9" s="176">
        <v>19</v>
      </c>
      <c r="BG9" s="176">
        <v>20</v>
      </c>
      <c r="BH9" s="176">
        <v>21</v>
      </c>
      <c r="BI9" s="176">
        <v>22</v>
      </c>
      <c r="BJ9" s="176">
        <v>23</v>
      </c>
      <c r="BK9" s="176">
        <v>24</v>
      </c>
      <c r="BM9" s="176"/>
      <c r="BN9" s="176"/>
      <c r="BO9" s="176">
        <v>1</v>
      </c>
      <c r="BP9" s="176">
        <v>2</v>
      </c>
      <c r="BQ9" s="176">
        <v>3</v>
      </c>
      <c r="BR9" s="176">
        <v>4</v>
      </c>
      <c r="BS9" s="176">
        <v>5</v>
      </c>
      <c r="BT9" s="176">
        <v>6</v>
      </c>
      <c r="BU9" s="176">
        <v>7</v>
      </c>
      <c r="BV9" s="176">
        <v>8</v>
      </c>
      <c r="BW9" s="176">
        <v>9</v>
      </c>
      <c r="BX9" s="176">
        <v>10</v>
      </c>
      <c r="BY9" s="176">
        <v>11</v>
      </c>
      <c r="BZ9" s="176">
        <v>12</v>
      </c>
      <c r="CA9" s="176">
        <v>13</v>
      </c>
      <c r="CB9" s="176">
        <v>14</v>
      </c>
      <c r="CC9" s="176">
        <v>15</v>
      </c>
      <c r="CD9" s="176">
        <v>16</v>
      </c>
      <c r="CF9" s="176"/>
      <c r="CG9" s="176"/>
      <c r="CH9" s="176">
        <v>1</v>
      </c>
      <c r="CI9" s="176">
        <v>2</v>
      </c>
      <c r="CJ9" s="176">
        <v>3</v>
      </c>
      <c r="CK9" s="176">
        <v>4</v>
      </c>
      <c r="CL9" s="176">
        <v>5</v>
      </c>
      <c r="CM9" s="176">
        <v>6</v>
      </c>
      <c r="CN9" s="176">
        <v>7</v>
      </c>
      <c r="CO9" s="176">
        <v>8</v>
      </c>
      <c r="CP9" s="176">
        <v>9</v>
      </c>
      <c r="CQ9" s="176">
        <v>10</v>
      </c>
      <c r="CR9" s="176">
        <v>11</v>
      </c>
      <c r="CS9" s="176">
        <v>12</v>
      </c>
      <c r="CT9" s="176">
        <v>13</v>
      </c>
      <c r="CU9" s="176">
        <v>14</v>
      </c>
      <c r="CV9" s="176">
        <v>15</v>
      </c>
      <c r="CW9" s="176">
        <v>16</v>
      </c>
      <c r="CX9" s="176">
        <v>17</v>
      </c>
      <c r="CY9" s="176">
        <v>18</v>
      </c>
      <c r="CZ9" s="176">
        <v>19</v>
      </c>
      <c r="DA9" s="176">
        <v>20</v>
      </c>
      <c r="DB9" s="176">
        <v>21</v>
      </c>
      <c r="DC9" s="176">
        <v>22</v>
      </c>
      <c r="DD9" s="176">
        <v>23</v>
      </c>
      <c r="DE9" s="176">
        <v>24</v>
      </c>
      <c r="DF9" s="176">
        <v>25</v>
      </c>
      <c r="DG9" s="176">
        <v>26</v>
      </c>
      <c r="DI9" s="176"/>
      <c r="DJ9" s="176"/>
      <c r="DK9" s="176">
        <v>1</v>
      </c>
      <c r="DL9" s="176">
        <v>2</v>
      </c>
      <c r="DM9" s="176">
        <v>3</v>
      </c>
      <c r="DN9" s="176">
        <v>4</v>
      </c>
      <c r="DO9" s="176">
        <v>5</v>
      </c>
      <c r="DP9" s="176">
        <v>6</v>
      </c>
      <c r="DQ9" s="176">
        <v>7</v>
      </c>
      <c r="DR9" s="176">
        <v>8</v>
      </c>
      <c r="DS9" s="176">
        <v>9</v>
      </c>
      <c r="DT9" s="176">
        <v>10</v>
      </c>
      <c r="DU9" s="176">
        <v>11</v>
      </c>
      <c r="DV9" s="176">
        <v>12</v>
      </c>
      <c r="DW9" s="176">
        <v>13</v>
      </c>
      <c r="DX9" s="176">
        <v>14</v>
      </c>
      <c r="DY9" s="176">
        <v>15</v>
      </c>
      <c r="DZ9" s="176">
        <v>16</v>
      </c>
      <c r="EA9" s="176">
        <v>17</v>
      </c>
      <c r="EB9" s="176">
        <v>18</v>
      </c>
      <c r="EC9" s="176">
        <v>19</v>
      </c>
      <c r="ED9" s="176">
        <v>20</v>
      </c>
      <c r="EE9" s="176">
        <v>21</v>
      </c>
      <c r="EF9" s="176">
        <v>22</v>
      </c>
      <c r="EG9" s="176">
        <v>23</v>
      </c>
      <c r="EH9" s="176">
        <v>24</v>
      </c>
      <c r="EI9" s="176">
        <v>25</v>
      </c>
      <c r="EJ9" s="176">
        <v>26</v>
      </c>
      <c r="EK9" s="176">
        <v>27</v>
      </c>
      <c r="EL9" s="176">
        <v>28</v>
      </c>
      <c r="EM9" s="176">
        <v>29</v>
      </c>
      <c r="EN9" s="176">
        <v>30</v>
      </c>
      <c r="EO9" s="176">
        <v>31</v>
      </c>
      <c r="EP9" s="176">
        <v>32</v>
      </c>
      <c r="EQ9" s="176">
        <v>33</v>
      </c>
      <c r="ER9" s="176">
        <v>34</v>
      </c>
      <c r="ES9" s="176">
        <v>35</v>
      </c>
      <c r="ET9" s="176">
        <v>36</v>
      </c>
      <c r="EU9" s="176">
        <v>37</v>
      </c>
      <c r="EV9" s="176">
        <v>38</v>
      </c>
      <c r="EW9" s="176">
        <v>39</v>
      </c>
      <c r="EX9" s="176">
        <v>40</v>
      </c>
      <c r="EY9" s="176">
        <v>41</v>
      </c>
      <c r="FA9" s="176"/>
      <c r="FB9" s="176"/>
      <c r="FC9" s="176">
        <v>1</v>
      </c>
      <c r="FD9" s="176">
        <v>2</v>
      </c>
      <c r="FE9" s="176">
        <v>3</v>
      </c>
      <c r="FF9" s="176">
        <v>4</v>
      </c>
      <c r="FG9" s="176">
        <v>5</v>
      </c>
      <c r="FH9" s="176">
        <v>6</v>
      </c>
      <c r="FI9" s="176">
        <v>7</v>
      </c>
      <c r="FJ9" s="176">
        <v>8</v>
      </c>
      <c r="FK9" s="176">
        <v>9</v>
      </c>
      <c r="FL9" s="176">
        <v>10</v>
      </c>
      <c r="FM9" s="176">
        <v>11</v>
      </c>
      <c r="FN9" s="176">
        <v>12</v>
      </c>
      <c r="FO9" s="176">
        <v>13</v>
      </c>
      <c r="FP9" s="176">
        <v>14</v>
      </c>
      <c r="FQ9" s="176">
        <v>15</v>
      </c>
      <c r="FR9" s="176">
        <v>16</v>
      </c>
      <c r="FS9" s="176">
        <v>17</v>
      </c>
      <c r="FT9" s="176">
        <v>18</v>
      </c>
      <c r="FU9" s="176">
        <v>19</v>
      </c>
      <c r="FV9" s="176">
        <v>20</v>
      </c>
      <c r="FW9" s="176">
        <v>21</v>
      </c>
      <c r="FY9" s="176"/>
      <c r="FZ9" s="176"/>
      <c r="GA9" s="176">
        <v>1</v>
      </c>
      <c r="GB9" s="176">
        <v>2</v>
      </c>
      <c r="GC9" s="176">
        <v>3</v>
      </c>
      <c r="GD9" s="176">
        <v>4</v>
      </c>
      <c r="GE9" s="176">
        <v>5</v>
      </c>
      <c r="GF9" s="176">
        <v>6</v>
      </c>
      <c r="GG9" s="176">
        <v>7</v>
      </c>
      <c r="GH9" s="176">
        <v>8</v>
      </c>
      <c r="GI9" s="176">
        <v>9</v>
      </c>
      <c r="GJ9" s="176">
        <v>10</v>
      </c>
      <c r="GK9" s="176">
        <v>11</v>
      </c>
      <c r="GL9" s="176">
        <v>12</v>
      </c>
      <c r="GM9" s="176">
        <v>13</v>
      </c>
      <c r="GN9" s="176">
        <v>14</v>
      </c>
      <c r="GO9" s="176">
        <v>15</v>
      </c>
      <c r="GP9" s="176">
        <v>16</v>
      </c>
      <c r="GQ9" s="176">
        <v>17</v>
      </c>
      <c r="GR9" s="176">
        <v>18</v>
      </c>
      <c r="GS9" s="176">
        <v>19</v>
      </c>
      <c r="GT9" s="176">
        <v>20</v>
      </c>
      <c r="GU9" s="176">
        <v>21</v>
      </c>
      <c r="GV9" s="176">
        <v>22</v>
      </c>
    </row>
    <row r="10" spans="1:204" s="26" customFormat="1">
      <c r="A10" s="33">
        <v>1</v>
      </c>
      <c r="B10" s="33" t="s">
        <v>2</v>
      </c>
      <c r="C10" s="86" t="s">
        <v>21</v>
      </c>
      <c r="D10" s="53">
        <f>E10+F10</f>
        <v>8</v>
      </c>
      <c r="E10" s="33"/>
      <c r="F10" s="33">
        <v>8</v>
      </c>
      <c r="G10" s="53">
        <f>H10+I10</f>
        <v>8</v>
      </c>
      <c r="H10" s="33"/>
      <c r="I10" s="33">
        <v>8</v>
      </c>
      <c r="J10" s="33">
        <v>8</v>
      </c>
      <c r="K10" s="33">
        <v>8</v>
      </c>
      <c r="L10" s="33"/>
      <c r="M10" s="33"/>
      <c r="N10" s="53">
        <f>M10-L10</f>
        <v>0</v>
      </c>
      <c r="O10" s="33"/>
      <c r="P10" s="33"/>
      <c r="Q10" s="53">
        <f>P10-O10</f>
        <v>0</v>
      </c>
      <c r="R10" s="151">
        <f>ROUND((L10+O10)/D10*100,1)</f>
        <v>0</v>
      </c>
      <c r="S10" s="151">
        <f>ROUND((M10+P10)/G10*100,1)</f>
        <v>0</v>
      </c>
      <c r="T10" s="33">
        <v>1</v>
      </c>
      <c r="U10" s="33">
        <v>1</v>
      </c>
      <c r="V10" s="33"/>
      <c r="W10" s="33"/>
      <c r="X10" s="53">
        <f>W10-V10</f>
        <v>0</v>
      </c>
      <c r="Y10" s="53">
        <v>7</v>
      </c>
      <c r="Z10" s="53">
        <v>7</v>
      </c>
      <c r="AA10" s="53">
        <f>Z10-Y10</f>
        <v>0</v>
      </c>
      <c r="AB10" s="33">
        <v>2</v>
      </c>
      <c r="AC10" s="33">
        <v>3</v>
      </c>
      <c r="AD10" s="53">
        <f>AC10-AB10</f>
        <v>1</v>
      </c>
      <c r="AE10" s="53">
        <v>1</v>
      </c>
      <c r="AF10" s="53">
        <v>1</v>
      </c>
      <c r="AG10" s="53">
        <f>AF10-AE10</f>
        <v>0</v>
      </c>
      <c r="AH10" s="33"/>
      <c r="AI10" s="33"/>
      <c r="AJ10" s="53">
        <f>AI10-AH10</f>
        <v>0</v>
      </c>
      <c r="AK10" s="28"/>
      <c r="AL10" s="33">
        <v>1</v>
      </c>
      <c r="AM10" s="33" t="s">
        <v>2</v>
      </c>
      <c r="AN10" s="86" t="s">
        <v>21</v>
      </c>
      <c r="AO10" s="170">
        <v>2</v>
      </c>
      <c r="AP10" s="170">
        <v>2</v>
      </c>
      <c r="AQ10" s="53">
        <f>AP10-AO10</f>
        <v>0</v>
      </c>
      <c r="AR10" s="54">
        <v>2</v>
      </c>
      <c r="AS10" s="54">
        <v>2</v>
      </c>
      <c r="AT10" s="53">
        <f>AS10-AR10</f>
        <v>0</v>
      </c>
      <c r="AU10" s="151">
        <f t="shared" ref="AU10:AU34" si="0">ROUND(AO10/D10*100,1)</f>
        <v>25</v>
      </c>
      <c r="AV10" s="151">
        <f t="shared" ref="AV10:AV34" si="1">ROUND(AP10/G10*100,1)</f>
        <v>25</v>
      </c>
      <c r="AW10" s="96">
        <v>2</v>
      </c>
      <c r="AX10" s="96">
        <v>2</v>
      </c>
      <c r="AY10" s="53">
        <f>AX10-AW10</f>
        <v>0</v>
      </c>
      <c r="AZ10" s="33">
        <v>2</v>
      </c>
      <c r="BA10" s="33">
        <v>2</v>
      </c>
      <c r="BB10" s="53">
        <f>BA10-AZ10</f>
        <v>0</v>
      </c>
      <c r="BC10" s="252">
        <v>2</v>
      </c>
      <c r="BD10" s="252">
        <v>2</v>
      </c>
      <c r="BE10" s="53">
        <f>BD10-BC10</f>
        <v>0</v>
      </c>
      <c r="BF10" s="182">
        <v>19.698</v>
      </c>
      <c r="BG10" s="182">
        <v>21.074999999999999</v>
      </c>
      <c r="BH10" s="181">
        <f>BG10-BF10</f>
        <v>1.3769999999999989</v>
      </c>
      <c r="BI10" s="182">
        <v>19.698</v>
      </c>
      <c r="BJ10" s="182">
        <v>21.074999999999999</v>
      </c>
      <c r="BK10" s="181">
        <f>BJ10-BI10</f>
        <v>1.3769999999999989</v>
      </c>
      <c r="BM10" s="33">
        <v>1</v>
      </c>
      <c r="BN10" s="33" t="s">
        <v>2</v>
      </c>
      <c r="BO10" s="86" t="s">
        <v>21</v>
      </c>
      <c r="BP10" s="151">
        <f>BQ10+BR10</f>
        <v>7.5979999999999999</v>
      </c>
      <c r="BQ10" s="101"/>
      <c r="BR10" s="35">
        <v>7.5979999999999999</v>
      </c>
      <c r="BS10" s="151">
        <f>BT10+BU10</f>
        <v>7.4</v>
      </c>
      <c r="BT10" s="101"/>
      <c r="BU10" s="35">
        <v>7.4</v>
      </c>
      <c r="BV10" s="448">
        <f t="shared" ref="BV10:BV30" si="2">ROUND(BP10/D10,2)</f>
        <v>0.95</v>
      </c>
      <c r="BW10" s="49"/>
      <c r="BX10" s="448">
        <f t="shared" ref="BX10:BX26" si="3">ROUND(BR10/F10,2)</f>
        <v>0.95</v>
      </c>
      <c r="BY10" s="448">
        <f t="shared" ref="BY10:BY26" si="4">ROUND(BS10/G10,2)</f>
        <v>0.93</v>
      </c>
      <c r="BZ10" s="49"/>
      <c r="CA10" s="448">
        <f t="shared" ref="CA10:CA26" si="5">ROUND(BU10/I10,2)</f>
        <v>0.93</v>
      </c>
      <c r="CB10" s="448">
        <f>BY10-BV10</f>
        <v>-1.9999999999999907E-2</v>
      </c>
      <c r="CC10" s="448">
        <f>BZ10-BW10</f>
        <v>0</v>
      </c>
      <c r="CD10" s="448">
        <f>CA10-BX10</f>
        <v>-1.9999999999999907E-2</v>
      </c>
      <c r="CF10" s="33">
        <v>1</v>
      </c>
      <c r="CG10" s="33" t="s">
        <v>2</v>
      </c>
      <c r="CH10" s="86" t="s">
        <v>21</v>
      </c>
      <c r="CI10" s="181">
        <f>CL10+CO10</f>
        <v>69.35199999999999</v>
      </c>
      <c r="CJ10" s="181">
        <f>CM10+CP10</f>
        <v>68.562999999999988</v>
      </c>
      <c r="CK10" s="181">
        <f>CJ10-CI10</f>
        <v>-0.78900000000000148</v>
      </c>
      <c r="CL10" s="144"/>
      <c r="CM10" s="144"/>
      <c r="CN10" s="181">
        <f>CM10-CL10</f>
        <v>0</v>
      </c>
      <c r="CO10" s="144">
        <v>69.35199999999999</v>
      </c>
      <c r="CP10" s="144">
        <v>68.562999999999988</v>
      </c>
      <c r="CQ10" s="181">
        <f>CP10-CO10</f>
        <v>-0.78900000000000148</v>
      </c>
      <c r="CR10" s="181">
        <f>CU10+CX10</f>
        <v>2.7290000000000005</v>
      </c>
      <c r="CS10" s="181">
        <f>CV10+CY10</f>
        <v>2.6059999999999999</v>
      </c>
      <c r="CT10" s="181">
        <f>CS10-CR10</f>
        <v>-0.12300000000000066</v>
      </c>
      <c r="CU10" s="144"/>
      <c r="CV10" s="144"/>
      <c r="CW10" s="181">
        <f>CV10-CU10</f>
        <v>0</v>
      </c>
      <c r="CX10" s="144">
        <v>2.7290000000000005</v>
      </c>
      <c r="CY10" s="144">
        <v>2.6059999999999999</v>
      </c>
      <c r="CZ10" s="181">
        <f>CY10-CX10</f>
        <v>-0.12300000000000066</v>
      </c>
      <c r="DA10" s="146">
        <f>ROUND(CR10*1000/BP10,0)</f>
        <v>359</v>
      </c>
      <c r="DB10" s="146">
        <f t="shared" ref="DB10:DB30" si="6">ROUND(CS10*1000/BS10,0)</f>
        <v>352</v>
      </c>
      <c r="DC10" s="146">
        <f>DB10-DA10</f>
        <v>-7</v>
      </c>
      <c r="DD10" s="151">
        <f t="shared" ref="DD10:DD30" si="7">ROUND(CI10/BP10,1)</f>
        <v>9.1</v>
      </c>
      <c r="DE10" s="151">
        <f t="shared" ref="DE10:DE30" si="8">ROUND(CJ10/BS10,1)</f>
        <v>9.3000000000000007</v>
      </c>
      <c r="DF10" s="151">
        <f>DE10-DD10</f>
        <v>0.20000000000000107</v>
      </c>
      <c r="DG10" s="110">
        <v>9</v>
      </c>
      <c r="DI10" s="33">
        <v>1</v>
      </c>
      <c r="DJ10" s="33" t="s">
        <v>2</v>
      </c>
      <c r="DK10" s="86" t="s">
        <v>21</v>
      </c>
      <c r="DL10" s="144">
        <v>2.3639999999999999</v>
      </c>
      <c r="DM10" s="144">
        <v>2.3530000000000002</v>
      </c>
      <c r="DN10" s="181">
        <f>DM10-DL10</f>
        <v>-1.0999999999999677E-2</v>
      </c>
      <c r="DO10" s="181">
        <v>2.3610000000000002</v>
      </c>
      <c r="DP10" s="181">
        <v>2.3439999999999999</v>
      </c>
      <c r="DQ10" s="181">
        <f>DP10-DO10</f>
        <v>-1.7000000000000348E-2</v>
      </c>
      <c r="DR10" s="151">
        <f t="shared" ref="DR10:DR30" si="9">ROUND(DL10/BP10*100,1)</f>
        <v>31.1</v>
      </c>
      <c r="DS10" s="151">
        <f t="shared" ref="DS10:DS30" si="10">ROUND(DM10/BS10*100,1)</f>
        <v>31.8</v>
      </c>
      <c r="DT10" s="151">
        <f>DS10-DR10</f>
        <v>0.69999999999999929</v>
      </c>
      <c r="DU10" s="122">
        <v>18</v>
      </c>
      <c r="DV10" s="349">
        <v>23.834</v>
      </c>
      <c r="DW10" s="349">
        <v>42.162999999999997</v>
      </c>
      <c r="DX10" s="181">
        <f t="shared" ref="DX10:DX34" si="11">DW10-DV10</f>
        <v>18.328999999999997</v>
      </c>
      <c r="DY10" s="182">
        <v>23.744</v>
      </c>
      <c r="DZ10" s="182">
        <v>41.080999999999996</v>
      </c>
      <c r="EA10" s="181">
        <f>DZ10-DY10</f>
        <v>17.336999999999996</v>
      </c>
      <c r="EB10" s="181">
        <v>3.98</v>
      </c>
      <c r="EC10" s="181">
        <v>2.5590000000000002</v>
      </c>
      <c r="ED10" s="181">
        <f>EC10-EB10</f>
        <v>-1.4209999999999998</v>
      </c>
      <c r="EE10" s="151">
        <f>ROUND(CI10/DL10,1)</f>
        <v>29.3</v>
      </c>
      <c r="EF10" s="151">
        <f>ROUND(CJ10/DM10,1)</f>
        <v>29.1</v>
      </c>
      <c r="EG10" s="151">
        <f>EF10-EE10</f>
        <v>-0.19999999999999929</v>
      </c>
      <c r="EH10" s="54">
        <v>294</v>
      </c>
      <c r="EI10" s="54">
        <v>377</v>
      </c>
      <c r="EJ10" s="54">
        <f>EI10-EH10</f>
        <v>83</v>
      </c>
      <c r="EK10" s="182">
        <v>105.52000000000001</v>
      </c>
      <c r="EL10" s="182">
        <v>103.81899999999999</v>
      </c>
      <c r="EM10" s="181">
        <f>EL10-EK10</f>
        <v>-1.7010000000000218</v>
      </c>
      <c r="EN10" s="151">
        <f>ROUND(EK10/DL10,1)</f>
        <v>44.6</v>
      </c>
      <c r="EO10" s="151">
        <f>ROUND(EL10/DM10,1)</f>
        <v>44.1</v>
      </c>
      <c r="EP10" s="151">
        <f>EO10-EN10</f>
        <v>-0.5</v>
      </c>
      <c r="EQ10" s="151">
        <f>ROUND(EK10/CI10,1)</f>
        <v>1.5</v>
      </c>
      <c r="ER10" s="151">
        <f>ROUND(EL10/CJ10,1)</f>
        <v>1.5</v>
      </c>
      <c r="ES10" s="151">
        <f>ER10-EQ10</f>
        <v>0</v>
      </c>
      <c r="ET10" s="144">
        <v>1.2669999999999999</v>
      </c>
      <c r="EU10" s="144">
        <v>1.2680000000000002</v>
      </c>
      <c r="EV10" s="181">
        <f>EU10-ET10</f>
        <v>1.000000000000334E-3</v>
      </c>
      <c r="EW10" s="144">
        <v>0.01</v>
      </c>
      <c r="EX10" s="144">
        <v>6.0000000000000001E-3</v>
      </c>
      <c r="EY10" s="181">
        <f>EX10-EW10</f>
        <v>-4.0000000000000001E-3</v>
      </c>
      <c r="FA10" s="33">
        <v>1</v>
      </c>
      <c r="FB10" s="33" t="s">
        <v>2</v>
      </c>
      <c r="FC10" s="86" t="s">
        <v>21</v>
      </c>
      <c r="FD10" s="82">
        <v>19</v>
      </c>
      <c r="FE10" s="82">
        <v>18</v>
      </c>
      <c r="FF10" s="53">
        <f>FE10-FD10</f>
        <v>-1</v>
      </c>
      <c r="FG10" s="82">
        <v>11</v>
      </c>
      <c r="FH10" s="82">
        <v>11</v>
      </c>
      <c r="FI10" s="53">
        <f>FH10-FG10</f>
        <v>0</v>
      </c>
      <c r="FJ10" s="82">
        <v>4</v>
      </c>
      <c r="FK10" s="82">
        <v>4</v>
      </c>
      <c r="FL10" s="53">
        <f>FK10-FJ10</f>
        <v>0</v>
      </c>
      <c r="FM10" s="82">
        <v>6</v>
      </c>
      <c r="FN10" s="82">
        <v>5</v>
      </c>
      <c r="FO10" s="53">
        <f>FN10-FM10</f>
        <v>-1</v>
      </c>
      <c r="FP10" s="151">
        <f>ROUND((FK10+FN10)/FH10*100,1)</f>
        <v>81.8</v>
      </c>
      <c r="FQ10" s="110">
        <v>12</v>
      </c>
      <c r="FR10" s="54">
        <f t="shared" ref="FR10:FR34" si="12">ROUND(DL10*1000/FG10,0)</f>
        <v>215</v>
      </c>
      <c r="FS10" s="54">
        <f t="shared" ref="FS10:FS34" si="13">ROUND(DM10*1000/FH10,0)</f>
        <v>214</v>
      </c>
      <c r="FT10" s="53">
        <f t="shared" ref="FT10:FT34" si="14">FS10-FR10</f>
        <v>-1</v>
      </c>
      <c r="FU10" s="151">
        <f>ROUND(EK10/FG10,1)</f>
        <v>9.6</v>
      </c>
      <c r="FV10" s="151">
        <f>ROUND(EL10/FH10,1)</f>
        <v>9.4</v>
      </c>
      <c r="FW10" s="151">
        <f t="shared" ref="FW10:FW34" si="15">FV10-FU10</f>
        <v>-0.19999999999999929</v>
      </c>
      <c r="FX10" s="183"/>
      <c r="FY10" s="33">
        <v>1</v>
      </c>
      <c r="FZ10" s="33" t="s">
        <v>2</v>
      </c>
      <c r="GA10" s="86" t="s">
        <v>21</v>
      </c>
      <c r="GB10" s="371">
        <f>GE10+GF10+GG10</f>
        <v>20044.3</v>
      </c>
      <c r="GC10" s="370">
        <f t="shared" ref="GC10:GC34" si="16">ROUND(GB10/G10,0)</f>
        <v>2506</v>
      </c>
      <c r="GD10" s="122">
        <v>7</v>
      </c>
      <c r="GE10" s="354">
        <v>9672.4</v>
      </c>
      <c r="GF10" s="99">
        <v>10371.9</v>
      </c>
      <c r="GG10" s="354"/>
      <c r="GH10" s="354"/>
      <c r="GI10" s="355"/>
      <c r="GJ10" s="449">
        <f>ROUND((GE10+GF10)/GB10*100,1)</f>
        <v>100</v>
      </c>
      <c r="GK10" s="356">
        <v>20034.099999999999</v>
      </c>
      <c r="GL10" s="354">
        <v>15337.8</v>
      </c>
      <c r="GM10" s="354"/>
      <c r="GN10" s="354">
        <v>2005.5</v>
      </c>
      <c r="GO10" s="354"/>
      <c r="GP10" s="354">
        <v>424.9</v>
      </c>
      <c r="GQ10" s="354"/>
      <c r="GR10" s="354"/>
      <c r="GS10" s="450">
        <f t="shared" ref="GS10:GS30" si="17">ROUND(GB10/BS10,0)</f>
        <v>2709</v>
      </c>
      <c r="GT10" s="451">
        <v>6</v>
      </c>
      <c r="GU10" s="452">
        <f t="shared" ref="GU10:GU34" si="18">ROUND(GB10/DM10,0)</f>
        <v>8519</v>
      </c>
      <c r="GV10" s="451">
        <v>1</v>
      </c>
    </row>
    <row r="11" spans="1:204" s="26" customFormat="1">
      <c r="A11" s="33">
        <v>2</v>
      </c>
      <c r="B11" s="33" t="s">
        <v>209</v>
      </c>
      <c r="C11" s="86" t="s">
        <v>22</v>
      </c>
      <c r="D11" s="53">
        <f t="shared" ref="D11:D32" si="19">E11+F11</f>
        <v>20</v>
      </c>
      <c r="E11" s="33">
        <v>6</v>
      </c>
      <c r="F11" s="33">
        <v>14</v>
      </c>
      <c r="G11" s="53">
        <f t="shared" ref="G11:G29" si="20">H11+I11</f>
        <v>20</v>
      </c>
      <c r="H11" s="33">
        <v>6</v>
      </c>
      <c r="I11" s="33">
        <v>14</v>
      </c>
      <c r="J11" s="33">
        <v>20</v>
      </c>
      <c r="K11" s="33">
        <v>20</v>
      </c>
      <c r="L11" s="33"/>
      <c r="M11" s="33"/>
      <c r="N11" s="53">
        <f t="shared" ref="N11:N34" si="21">M11-L11</f>
        <v>0</v>
      </c>
      <c r="O11" s="33"/>
      <c r="P11" s="33"/>
      <c r="Q11" s="53">
        <f t="shared" ref="Q11:Q34" si="22">P11-O11</f>
        <v>0</v>
      </c>
      <c r="R11" s="151">
        <f t="shared" ref="R11:R33" si="23">ROUND((L11+O11)/D11*100,1)</f>
        <v>0</v>
      </c>
      <c r="S11" s="151">
        <f t="shared" ref="S11:S33" si="24">ROUND((M11+P11)/G11*100,1)</f>
        <v>0</v>
      </c>
      <c r="T11" s="33">
        <v>1</v>
      </c>
      <c r="U11" s="33">
        <v>1</v>
      </c>
      <c r="V11" s="85">
        <v>3</v>
      </c>
      <c r="W11" s="85">
        <v>3</v>
      </c>
      <c r="X11" s="53">
        <f t="shared" ref="X11:X34" si="25">W11-V11</f>
        <v>0</v>
      </c>
      <c r="Y11" s="53">
        <v>20</v>
      </c>
      <c r="Z11" s="53">
        <v>20</v>
      </c>
      <c r="AA11" s="53">
        <f t="shared" ref="AA11:AA34" si="26">Z11-Y11</f>
        <v>0</v>
      </c>
      <c r="AB11" s="33">
        <v>18</v>
      </c>
      <c r="AC11" s="33">
        <v>18</v>
      </c>
      <c r="AD11" s="53">
        <f t="shared" ref="AD11:AD34" si="27">AC11-AB11</f>
        <v>0</v>
      </c>
      <c r="AE11" s="53">
        <v>18</v>
      </c>
      <c r="AF11" s="53">
        <v>18</v>
      </c>
      <c r="AG11" s="53">
        <f t="shared" ref="AG11:AG29" si="28">AF11-AE11</f>
        <v>0</v>
      </c>
      <c r="AH11" s="33">
        <v>3</v>
      </c>
      <c r="AI11" s="33">
        <v>3</v>
      </c>
      <c r="AJ11" s="53">
        <f t="shared" ref="AJ11:AJ34" si="29">AI11-AH11</f>
        <v>0</v>
      </c>
      <c r="AK11" s="28"/>
      <c r="AL11" s="33">
        <v>2</v>
      </c>
      <c r="AM11" s="33" t="s">
        <v>209</v>
      </c>
      <c r="AN11" s="86" t="s">
        <v>22</v>
      </c>
      <c r="AO11" s="170">
        <v>18</v>
      </c>
      <c r="AP11" s="170">
        <v>18</v>
      </c>
      <c r="AQ11" s="53">
        <f t="shared" ref="AQ11:AQ34" si="30">AP11-AO11</f>
        <v>0</v>
      </c>
      <c r="AR11" s="54">
        <v>18</v>
      </c>
      <c r="AS11" s="54">
        <v>18</v>
      </c>
      <c r="AT11" s="53">
        <f t="shared" ref="AT11:AT34" si="31">AS11-AR11</f>
        <v>0</v>
      </c>
      <c r="AU11" s="151">
        <f t="shared" si="0"/>
        <v>90</v>
      </c>
      <c r="AV11" s="151">
        <f t="shared" si="1"/>
        <v>90</v>
      </c>
      <c r="AW11" s="97">
        <v>17</v>
      </c>
      <c r="AX11" s="97">
        <v>18</v>
      </c>
      <c r="AY11" s="53">
        <f t="shared" ref="AY11:AY34" si="32">AX11-AW11</f>
        <v>1</v>
      </c>
      <c r="AZ11" s="85">
        <v>1</v>
      </c>
      <c r="BA11" s="85">
        <v>1</v>
      </c>
      <c r="BB11" s="53">
        <f t="shared" ref="BB11:BB34" si="33">BA11-AZ11</f>
        <v>0</v>
      </c>
      <c r="BC11" s="85">
        <v>1</v>
      </c>
      <c r="BD11" s="85">
        <v>1</v>
      </c>
      <c r="BE11" s="53">
        <f t="shared" ref="BE11:BE34" si="34">BD11-BC11</f>
        <v>0</v>
      </c>
      <c r="BF11" s="182">
        <v>96.311000000000007</v>
      </c>
      <c r="BG11" s="182">
        <v>102.496</v>
      </c>
      <c r="BH11" s="181">
        <f t="shared" ref="BH11:BH34" si="35">BG11-BF11</f>
        <v>6.1849999999999881</v>
      </c>
      <c r="BI11" s="182">
        <v>96.311000000000007</v>
      </c>
      <c r="BJ11" s="182">
        <v>102.496</v>
      </c>
      <c r="BK11" s="181">
        <f t="shared" ref="BK11:BK34" si="36">BJ11-BI11</f>
        <v>6.1849999999999881</v>
      </c>
      <c r="BM11" s="33">
        <v>2</v>
      </c>
      <c r="BN11" s="33" t="s">
        <v>209</v>
      </c>
      <c r="BO11" s="86" t="s">
        <v>22</v>
      </c>
      <c r="BP11" s="151">
        <f t="shared" ref="BP11:BP29" si="37">BQ11+BR11</f>
        <v>33.733000000000004</v>
      </c>
      <c r="BQ11" s="35">
        <v>24.818000000000001</v>
      </c>
      <c r="BR11" s="35">
        <v>8.9149999999999991</v>
      </c>
      <c r="BS11" s="151">
        <f t="shared" ref="BS11:BS28" si="38">BT11+BU11</f>
        <v>33.5</v>
      </c>
      <c r="BT11" s="35">
        <v>24.7</v>
      </c>
      <c r="BU11" s="35">
        <v>8.8000000000000007</v>
      </c>
      <c r="BV11" s="448">
        <f t="shared" si="2"/>
        <v>1.69</v>
      </c>
      <c r="BW11" s="448">
        <f>ROUND(BQ11/E11,2)</f>
        <v>4.1399999999999997</v>
      </c>
      <c r="BX11" s="448">
        <f t="shared" si="3"/>
        <v>0.64</v>
      </c>
      <c r="BY11" s="448">
        <f t="shared" si="4"/>
        <v>1.68</v>
      </c>
      <c r="BZ11" s="448">
        <f>ROUND(BT11/H11,2)</f>
        <v>4.12</v>
      </c>
      <c r="CA11" s="448">
        <f t="shared" si="5"/>
        <v>0.63</v>
      </c>
      <c r="CB11" s="448">
        <f t="shared" ref="CB11:CB30" si="39">BY11-BV11</f>
        <v>-1.0000000000000009E-2</v>
      </c>
      <c r="CC11" s="448">
        <f t="shared" ref="CC11:CC30" si="40">BZ11-BW11</f>
        <v>-1.9999999999999574E-2</v>
      </c>
      <c r="CD11" s="448">
        <f t="shared" ref="CD11:CD30" si="41">CA11-BX11</f>
        <v>-1.0000000000000009E-2</v>
      </c>
      <c r="CF11" s="33">
        <v>2</v>
      </c>
      <c r="CG11" s="33" t="s">
        <v>209</v>
      </c>
      <c r="CH11" s="86" t="s">
        <v>22</v>
      </c>
      <c r="CI11" s="181">
        <f t="shared" ref="CI11:CI29" si="42">CL11+CO11</f>
        <v>212.76800000000003</v>
      </c>
      <c r="CJ11" s="181">
        <f t="shared" ref="CJ11:CJ17" si="43">CM11+CP11</f>
        <v>211.05600000000004</v>
      </c>
      <c r="CK11" s="181">
        <f t="shared" ref="CK11:CK34" si="44">CJ11-CI11</f>
        <v>-1.7119999999999891</v>
      </c>
      <c r="CL11" s="144">
        <v>89.130000000000024</v>
      </c>
      <c r="CM11" s="144">
        <v>88.799000000000007</v>
      </c>
      <c r="CN11" s="181">
        <f t="shared" ref="CN11:CN34" si="45">CM11-CL11</f>
        <v>-0.33100000000001728</v>
      </c>
      <c r="CO11" s="144">
        <v>123.63800000000001</v>
      </c>
      <c r="CP11" s="144">
        <v>122.25700000000002</v>
      </c>
      <c r="CQ11" s="181">
        <f t="shared" ref="CQ11:CQ34" si="46">CP11-CO11</f>
        <v>-1.380999999999986</v>
      </c>
      <c r="CR11" s="181">
        <f t="shared" ref="CR11:CR29" si="47">CU11+CX11</f>
        <v>6.032</v>
      </c>
      <c r="CS11" s="181">
        <f t="shared" ref="CS11:CS17" si="48">CV11+CY11</f>
        <v>3.3460000000000001</v>
      </c>
      <c r="CT11" s="181">
        <f t="shared" ref="CT11:CT34" si="49">CS11-CR11</f>
        <v>-2.6859999999999999</v>
      </c>
      <c r="CU11" s="144">
        <v>4.5060000000000002</v>
      </c>
      <c r="CV11" s="144">
        <v>1.839</v>
      </c>
      <c r="CW11" s="181">
        <f t="shared" ref="CW11:CW34" si="50">CV11-CU11</f>
        <v>-2.6670000000000003</v>
      </c>
      <c r="CX11" s="144">
        <v>1.526</v>
      </c>
      <c r="CY11" s="144">
        <v>1.5069999999999999</v>
      </c>
      <c r="CZ11" s="181">
        <f t="shared" ref="CZ11:CZ34" si="51">CY11-CX11</f>
        <v>-1.9000000000000128E-2</v>
      </c>
      <c r="DA11" s="146">
        <f t="shared" ref="DA11:DA30" si="52">ROUND(CR11*1000/BP11,0)</f>
        <v>179</v>
      </c>
      <c r="DB11" s="146">
        <f t="shared" si="6"/>
        <v>100</v>
      </c>
      <c r="DC11" s="146">
        <f t="shared" ref="DC11:DC30" si="53">DB11-DA11</f>
        <v>-79</v>
      </c>
      <c r="DD11" s="151">
        <f t="shared" si="7"/>
        <v>6.3</v>
      </c>
      <c r="DE11" s="151">
        <f t="shared" si="8"/>
        <v>6.3</v>
      </c>
      <c r="DF11" s="151">
        <f t="shared" ref="DF11:DF30" si="54">DE11-DD11</f>
        <v>0</v>
      </c>
      <c r="DG11" s="110">
        <v>15</v>
      </c>
      <c r="DI11" s="33">
        <v>2</v>
      </c>
      <c r="DJ11" s="33" t="s">
        <v>209</v>
      </c>
      <c r="DK11" s="86" t="s">
        <v>22</v>
      </c>
      <c r="DL11" s="144">
        <v>20.004999999999999</v>
      </c>
      <c r="DM11" s="144">
        <v>20.006</v>
      </c>
      <c r="DN11" s="181">
        <f t="shared" ref="DN11:DN34" si="55">DM11-DL11</f>
        <v>1.0000000000012221E-3</v>
      </c>
      <c r="DO11" s="181">
        <v>19.623999999999999</v>
      </c>
      <c r="DP11" s="181">
        <v>19.586999999999996</v>
      </c>
      <c r="DQ11" s="181">
        <f t="shared" ref="DQ11:DQ34" si="56">DP11-DO11</f>
        <v>-3.7000000000002586E-2</v>
      </c>
      <c r="DR11" s="151">
        <f t="shared" si="9"/>
        <v>59.3</v>
      </c>
      <c r="DS11" s="151">
        <f t="shared" si="10"/>
        <v>59.7</v>
      </c>
      <c r="DT11" s="151">
        <f t="shared" ref="DT11:DT30" si="57">DS11-DR11</f>
        <v>0.40000000000000568</v>
      </c>
      <c r="DU11" s="122">
        <v>5</v>
      </c>
      <c r="DV11" s="349">
        <v>219.79500000000002</v>
      </c>
      <c r="DW11" s="349">
        <v>239.36700000000008</v>
      </c>
      <c r="DX11" s="181">
        <f t="shared" si="11"/>
        <v>19.57200000000006</v>
      </c>
      <c r="DY11" s="182">
        <v>206.14400000000001</v>
      </c>
      <c r="DZ11" s="182">
        <v>217.61300000000003</v>
      </c>
      <c r="EA11" s="181">
        <f t="shared" ref="EA11:EA34" si="58">DZ11-DY11</f>
        <v>11.469000000000023</v>
      </c>
      <c r="EB11" s="181">
        <v>37.079000000000001</v>
      </c>
      <c r="EC11" s="181">
        <v>29.157</v>
      </c>
      <c r="ED11" s="181">
        <f t="shared" ref="ED11:ED34" si="59">EC11-EB11</f>
        <v>-7.9220000000000006</v>
      </c>
      <c r="EE11" s="151">
        <f t="shared" ref="EE11:EE34" si="60">ROUND(CI11/DL11,1)</f>
        <v>10.6</v>
      </c>
      <c r="EF11" s="151">
        <f t="shared" ref="EF11:EF34" si="61">ROUND(CJ11/DM11,1)</f>
        <v>10.5</v>
      </c>
      <c r="EG11" s="151">
        <f t="shared" ref="EG11:EG34" si="62">EF11-EE11</f>
        <v>-9.9999999999999645E-2</v>
      </c>
      <c r="EH11" s="54">
        <v>2728</v>
      </c>
      <c r="EI11" s="54">
        <v>3172</v>
      </c>
      <c r="EJ11" s="54">
        <f t="shared" ref="EJ11:EJ34" si="63">EI11-EH11</f>
        <v>444</v>
      </c>
      <c r="EK11" s="144">
        <v>521.18299999999999</v>
      </c>
      <c r="EL11" s="144">
        <v>517.39499999999987</v>
      </c>
      <c r="EM11" s="181">
        <f t="shared" ref="EM11:EM34" si="64">EL11-EK11</f>
        <v>-3.7880000000001246</v>
      </c>
      <c r="EN11" s="151">
        <f t="shared" ref="EN11:EN34" si="65">ROUND(EK11/DL11,1)</f>
        <v>26.1</v>
      </c>
      <c r="EO11" s="151">
        <f t="shared" ref="EO11:EO34" si="66">ROUND(EL11/DM11,1)</f>
        <v>25.9</v>
      </c>
      <c r="EP11" s="151">
        <f t="shared" ref="EP11:EP34" si="67">EO11-EN11</f>
        <v>-0.20000000000000284</v>
      </c>
      <c r="EQ11" s="151">
        <f t="shared" ref="EQ11:EQ34" si="68">ROUND(EK11/CI11,1)</f>
        <v>2.4</v>
      </c>
      <c r="ER11" s="151">
        <f t="shared" ref="ER11:ER34" si="69">ROUND(EL11/CJ11,1)</f>
        <v>2.5</v>
      </c>
      <c r="ES11" s="151">
        <f t="shared" ref="ES11:ES34" si="70">ER11-EQ11</f>
        <v>0.10000000000000009</v>
      </c>
      <c r="ET11" s="144">
        <v>26.465</v>
      </c>
      <c r="EU11" s="144">
        <v>28.047000000000004</v>
      </c>
      <c r="EV11" s="181">
        <f t="shared" ref="EV11:EV34" si="71">EU11-ET11</f>
        <v>1.5820000000000043</v>
      </c>
      <c r="EW11" s="144">
        <v>0.29899999999999999</v>
      </c>
      <c r="EX11" s="144">
        <v>0.221</v>
      </c>
      <c r="EY11" s="181">
        <f t="shared" ref="EY11:EY34" si="72">EX11-EW11</f>
        <v>-7.7999999999999986E-2</v>
      </c>
      <c r="FA11" s="33">
        <v>2</v>
      </c>
      <c r="FB11" s="33" t="s">
        <v>209</v>
      </c>
      <c r="FC11" s="86" t="s">
        <v>22</v>
      </c>
      <c r="FD11" s="82">
        <v>57</v>
      </c>
      <c r="FE11" s="82">
        <v>57</v>
      </c>
      <c r="FF11" s="53">
        <f t="shared" ref="FF11:FF34" si="73">FE11-FD11</f>
        <v>0</v>
      </c>
      <c r="FG11" s="82">
        <v>47</v>
      </c>
      <c r="FH11" s="82">
        <v>47</v>
      </c>
      <c r="FI11" s="53">
        <f t="shared" ref="FI11:FI34" si="74">FH11-FG11</f>
        <v>0</v>
      </c>
      <c r="FJ11" s="82">
        <v>25</v>
      </c>
      <c r="FK11" s="82">
        <v>25</v>
      </c>
      <c r="FL11" s="53">
        <f t="shared" ref="FL11:FL34" si="75">FK11-FJ11</f>
        <v>0</v>
      </c>
      <c r="FM11" s="82">
        <v>22</v>
      </c>
      <c r="FN11" s="82">
        <v>21</v>
      </c>
      <c r="FO11" s="53">
        <f t="shared" ref="FO11:FO34" si="76">FN11-FM11</f>
        <v>-1</v>
      </c>
      <c r="FP11" s="151">
        <f t="shared" ref="FP11:FP34" si="77">ROUND((FK11+FN11)/FH11*100,1)</f>
        <v>97.9</v>
      </c>
      <c r="FQ11" s="110">
        <v>2</v>
      </c>
      <c r="FR11" s="54">
        <f t="shared" si="12"/>
        <v>426</v>
      </c>
      <c r="FS11" s="54">
        <f t="shared" si="13"/>
        <v>426</v>
      </c>
      <c r="FT11" s="53">
        <f t="shared" si="14"/>
        <v>0</v>
      </c>
      <c r="FU11" s="151">
        <f t="shared" ref="FU11:FU34" si="78">ROUND(EK11/FG11,1)</f>
        <v>11.1</v>
      </c>
      <c r="FV11" s="151">
        <f t="shared" ref="FV11:FV34" si="79">ROUND(EL11/FH11,1)</f>
        <v>11</v>
      </c>
      <c r="FW11" s="151">
        <f t="shared" si="15"/>
        <v>-9.9999999999999645E-2</v>
      </c>
      <c r="FX11" s="183"/>
      <c r="FY11" s="33">
        <v>2</v>
      </c>
      <c r="FZ11" s="33" t="s">
        <v>209</v>
      </c>
      <c r="GA11" s="86" t="s">
        <v>22</v>
      </c>
      <c r="GB11" s="371">
        <f t="shared" ref="GB11:GB32" si="80">GE11+GF11+GG11</f>
        <v>38754.699999999997</v>
      </c>
      <c r="GC11" s="370">
        <f t="shared" si="16"/>
        <v>1938</v>
      </c>
      <c r="GD11" s="122">
        <v>11</v>
      </c>
      <c r="GE11" s="354">
        <v>21292.7</v>
      </c>
      <c r="GF11" s="99">
        <v>17267.3</v>
      </c>
      <c r="GG11" s="354">
        <v>194.7</v>
      </c>
      <c r="GH11" s="354"/>
      <c r="GI11" s="355"/>
      <c r="GJ11" s="449">
        <f t="shared" ref="GJ11:GJ34" si="81">ROUND((GE11+GF11)/GB11*100,1)</f>
        <v>99.5</v>
      </c>
      <c r="GK11" s="356">
        <v>38814.800000000003</v>
      </c>
      <c r="GL11" s="354">
        <v>33352.5</v>
      </c>
      <c r="GM11" s="355"/>
      <c r="GN11" s="354">
        <v>210.5</v>
      </c>
      <c r="GO11" s="354">
        <v>35.299999999999997</v>
      </c>
      <c r="GP11" s="354">
        <v>887.4</v>
      </c>
      <c r="GQ11" s="354">
        <v>304.39999999999998</v>
      </c>
      <c r="GR11" s="354"/>
      <c r="GS11" s="450">
        <f t="shared" si="17"/>
        <v>1157</v>
      </c>
      <c r="GT11" s="451">
        <v>15</v>
      </c>
      <c r="GU11" s="452">
        <f t="shared" si="18"/>
        <v>1937</v>
      </c>
      <c r="GV11" s="451">
        <v>18</v>
      </c>
    </row>
    <row r="12" spans="1:204" s="26" customFormat="1">
      <c r="A12" s="33">
        <v>3</v>
      </c>
      <c r="B12" s="33" t="s">
        <v>3</v>
      </c>
      <c r="C12" s="86" t="s">
        <v>23</v>
      </c>
      <c r="D12" s="53">
        <f t="shared" si="19"/>
        <v>13</v>
      </c>
      <c r="E12" s="33"/>
      <c r="F12" s="33">
        <v>13</v>
      </c>
      <c r="G12" s="53">
        <f t="shared" si="20"/>
        <v>13</v>
      </c>
      <c r="H12" s="33"/>
      <c r="I12" s="33">
        <v>13</v>
      </c>
      <c r="J12" s="33">
        <v>2</v>
      </c>
      <c r="K12" s="33">
        <v>2</v>
      </c>
      <c r="L12" s="33"/>
      <c r="M12" s="33"/>
      <c r="N12" s="53">
        <f t="shared" si="21"/>
        <v>0</v>
      </c>
      <c r="O12" s="33"/>
      <c r="P12" s="33"/>
      <c r="Q12" s="53">
        <f t="shared" si="22"/>
        <v>0</v>
      </c>
      <c r="R12" s="151">
        <f t="shared" si="23"/>
        <v>0</v>
      </c>
      <c r="S12" s="151">
        <f t="shared" si="24"/>
        <v>0</v>
      </c>
      <c r="T12" s="33">
        <v>1</v>
      </c>
      <c r="U12" s="33">
        <v>1</v>
      </c>
      <c r="V12" s="85">
        <v>5</v>
      </c>
      <c r="W12" s="85">
        <v>13</v>
      </c>
      <c r="X12" s="53">
        <f t="shared" si="25"/>
        <v>8</v>
      </c>
      <c r="Y12" s="85">
        <v>13</v>
      </c>
      <c r="Z12" s="85">
        <v>13</v>
      </c>
      <c r="AA12" s="53">
        <f t="shared" si="26"/>
        <v>0</v>
      </c>
      <c r="AB12" s="85">
        <v>12</v>
      </c>
      <c r="AC12" s="85">
        <v>10</v>
      </c>
      <c r="AD12" s="53">
        <f t="shared" si="27"/>
        <v>-2</v>
      </c>
      <c r="AE12" s="85">
        <v>11</v>
      </c>
      <c r="AF12" s="85">
        <v>9</v>
      </c>
      <c r="AG12" s="53">
        <f t="shared" si="28"/>
        <v>-2</v>
      </c>
      <c r="AH12" s="85">
        <v>28</v>
      </c>
      <c r="AI12" s="85">
        <v>23</v>
      </c>
      <c r="AJ12" s="53">
        <f t="shared" si="29"/>
        <v>-5</v>
      </c>
      <c r="AK12" s="28"/>
      <c r="AL12" s="33">
        <v>3</v>
      </c>
      <c r="AM12" s="33" t="s">
        <v>3</v>
      </c>
      <c r="AN12" s="86" t="s">
        <v>23</v>
      </c>
      <c r="AO12" s="85">
        <v>12</v>
      </c>
      <c r="AP12" s="85">
        <v>13</v>
      </c>
      <c r="AQ12" s="53">
        <f t="shared" si="30"/>
        <v>1</v>
      </c>
      <c r="AR12" s="85">
        <v>12</v>
      </c>
      <c r="AS12" s="85">
        <v>13</v>
      </c>
      <c r="AT12" s="53">
        <f t="shared" si="31"/>
        <v>1</v>
      </c>
      <c r="AU12" s="151">
        <f t="shared" si="0"/>
        <v>92.3</v>
      </c>
      <c r="AV12" s="151">
        <f t="shared" si="1"/>
        <v>100</v>
      </c>
      <c r="AW12" s="85">
        <v>1</v>
      </c>
      <c r="AX12" s="85">
        <v>1</v>
      </c>
      <c r="AY12" s="53">
        <f t="shared" si="32"/>
        <v>0</v>
      </c>
      <c r="AZ12" s="33">
        <v>1</v>
      </c>
      <c r="BA12" s="33">
        <v>1</v>
      </c>
      <c r="BB12" s="53">
        <f t="shared" si="33"/>
        <v>0</v>
      </c>
      <c r="BC12" s="85">
        <v>1</v>
      </c>
      <c r="BD12" s="85">
        <v>1</v>
      </c>
      <c r="BE12" s="53">
        <f t="shared" si="34"/>
        <v>0</v>
      </c>
      <c r="BF12" s="182">
        <v>18.79</v>
      </c>
      <c r="BG12" s="182">
        <v>19.472000000000001</v>
      </c>
      <c r="BH12" s="181">
        <f t="shared" si="35"/>
        <v>0.68200000000000216</v>
      </c>
      <c r="BI12" s="182">
        <v>18.79</v>
      </c>
      <c r="BJ12" s="182">
        <v>19.472000000000001</v>
      </c>
      <c r="BK12" s="181">
        <f t="shared" si="36"/>
        <v>0.68200000000000216</v>
      </c>
      <c r="BM12" s="33">
        <v>3</v>
      </c>
      <c r="BN12" s="33" t="s">
        <v>3</v>
      </c>
      <c r="BO12" s="86" t="s">
        <v>23</v>
      </c>
      <c r="BP12" s="151">
        <f t="shared" si="37"/>
        <v>11.313000000000001</v>
      </c>
      <c r="BQ12" s="35"/>
      <c r="BR12" s="35">
        <v>11.313000000000001</v>
      </c>
      <c r="BS12" s="151">
        <f t="shared" si="38"/>
        <v>11.2</v>
      </c>
      <c r="BT12" s="35"/>
      <c r="BU12" s="35">
        <v>11.2</v>
      </c>
      <c r="BV12" s="448">
        <f t="shared" si="2"/>
        <v>0.87</v>
      </c>
      <c r="BW12" s="49"/>
      <c r="BX12" s="448">
        <f t="shared" si="3"/>
        <v>0.87</v>
      </c>
      <c r="BY12" s="448">
        <f t="shared" si="4"/>
        <v>0.86</v>
      </c>
      <c r="BZ12" s="49"/>
      <c r="CA12" s="448">
        <f t="shared" si="5"/>
        <v>0.86</v>
      </c>
      <c r="CB12" s="448">
        <f t="shared" si="39"/>
        <v>-1.0000000000000009E-2</v>
      </c>
      <c r="CC12" s="448">
        <f t="shared" si="40"/>
        <v>0</v>
      </c>
      <c r="CD12" s="448">
        <f t="shared" si="41"/>
        <v>-1.0000000000000009E-2</v>
      </c>
      <c r="CF12" s="33">
        <v>3</v>
      </c>
      <c r="CG12" s="33" t="s">
        <v>3</v>
      </c>
      <c r="CH12" s="86" t="s">
        <v>23</v>
      </c>
      <c r="CI12" s="181">
        <f t="shared" si="42"/>
        <v>74.812000000000012</v>
      </c>
      <c r="CJ12" s="181">
        <f t="shared" si="43"/>
        <v>75.033000000000001</v>
      </c>
      <c r="CK12" s="181">
        <f t="shared" si="44"/>
        <v>0.22099999999998943</v>
      </c>
      <c r="CL12" s="144"/>
      <c r="CM12" s="144"/>
      <c r="CN12" s="181">
        <f t="shared" si="45"/>
        <v>0</v>
      </c>
      <c r="CO12" s="144">
        <v>74.812000000000012</v>
      </c>
      <c r="CP12" s="144">
        <v>75.033000000000001</v>
      </c>
      <c r="CQ12" s="181">
        <f t="shared" si="46"/>
        <v>0.22099999999998943</v>
      </c>
      <c r="CR12" s="181">
        <f t="shared" si="47"/>
        <v>3.25</v>
      </c>
      <c r="CS12" s="181">
        <f t="shared" si="48"/>
        <v>1.5039999999999998</v>
      </c>
      <c r="CT12" s="181">
        <f t="shared" si="49"/>
        <v>-1.7460000000000002</v>
      </c>
      <c r="CU12" s="144"/>
      <c r="CV12" s="144"/>
      <c r="CW12" s="181">
        <f t="shared" si="50"/>
        <v>0</v>
      </c>
      <c r="CX12" s="144">
        <v>3.25</v>
      </c>
      <c r="CY12" s="144">
        <v>1.5039999999999998</v>
      </c>
      <c r="CZ12" s="181">
        <f t="shared" si="51"/>
        <v>-1.7460000000000002</v>
      </c>
      <c r="DA12" s="146">
        <f t="shared" si="52"/>
        <v>287</v>
      </c>
      <c r="DB12" s="146">
        <f t="shared" si="6"/>
        <v>134</v>
      </c>
      <c r="DC12" s="146">
        <f t="shared" si="53"/>
        <v>-153</v>
      </c>
      <c r="DD12" s="151">
        <f t="shared" si="7"/>
        <v>6.6</v>
      </c>
      <c r="DE12" s="151">
        <f t="shared" si="8"/>
        <v>6.7</v>
      </c>
      <c r="DF12" s="151">
        <f t="shared" si="54"/>
        <v>0.10000000000000053</v>
      </c>
      <c r="DG12" s="110">
        <v>14</v>
      </c>
      <c r="DI12" s="33">
        <v>3</v>
      </c>
      <c r="DJ12" s="33" t="s">
        <v>3</v>
      </c>
      <c r="DK12" s="86" t="s">
        <v>23</v>
      </c>
      <c r="DL12" s="144">
        <v>5.1280000000000001</v>
      </c>
      <c r="DM12" s="144">
        <v>5.157</v>
      </c>
      <c r="DN12" s="181">
        <f t="shared" si="55"/>
        <v>2.8999999999999915E-2</v>
      </c>
      <c r="DO12" s="181">
        <v>5.0250000000000004</v>
      </c>
      <c r="DP12" s="181">
        <v>4.71</v>
      </c>
      <c r="DQ12" s="181">
        <f t="shared" si="56"/>
        <v>-0.31500000000000039</v>
      </c>
      <c r="DR12" s="151">
        <f t="shared" si="9"/>
        <v>45.3</v>
      </c>
      <c r="DS12" s="151">
        <f t="shared" si="10"/>
        <v>46</v>
      </c>
      <c r="DT12" s="151">
        <f t="shared" si="57"/>
        <v>0.70000000000000284</v>
      </c>
      <c r="DU12" s="122">
        <v>12</v>
      </c>
      <c r="DV12" s="349">
        <v>80.510999999999996</v>
      </c>
      <c r="DW12" s="349">
        <v>98.250999999999991</v>
      </c>
      <c r="DX12" s="181">
        <f t="shared" si="11"/>
        <v>17.739999999999995</v>
      </c>
      <c r="DY12" s="182">
        <v>74.366</v>
      </c>
      <c r="DZ12" s="182">
        <v>88.716000000000008</v>
      </c>
      <c r="EA12" s="181">
        <f t="shared" si="58"/>
        <v>14.350000000000009</v>
      </c>
      <c r="EB12" s="181">
        <v>8.0500000000000007</v>
      </c>
      <c r="EC12" s="181">
        <v>16.242999999999999</v>
      </c>
      <c r="ED12" s="181">
        <f t="shared" si="59"/>
        <v>8.1929999999999978</v>
      </c>
      <c r="EE12" s="151">
        <f t="shared" si="60"/>
        <v>14.6</v>
      </c>
      <c r="EF12" s="151">
        <f t="shared" si="61"/>
        <v>14.5</v>
      </c>
      <c r="EG12" s="151">
        <f t="shared" si="62"/>
        <v>-9.9999999999999645E-2</v>
      </c>
      <c r="EH12" s="54">
        <v>2472</v>
      </c>
      <c r="EI12" s="54">
        <v>2304</v>
      </c>
      <c r="EJ12" s="54">
        <f t="shared" si="63"/>
        <v>-168</v>
      </c>
      <c r="EK12" s="144">
        <v>126.05500000000001</v>
      </c>
      <c r="EL12" s="144">
        <v>127.35600000000001</v>
      </c>
      <c r="EM12" s="181">
        <f t="shared" si="64"/>
        <v>1.3010000000000019</v>
      </c>
      <c r="EN12" s="151">
        <f t="shared" si="65"/>
        <v>24.6</v>
      </c>
      <c r="EO12" s="151">
        <f t="shared" si="66"/>
        <v>24.7</v>
      </c>
      <c r="EP12" s="151">
        <f t="shared" si="67"/>
        <v>9.9999999999997868E-2</v>
      </c>
      <c r="EQ12" s="151">
        <f t="shared" si="68"/>
        <v>1.7</v>
      </c>
      <c r="ER12" s="151">
        <f t="shared" si="69"/>
        <v>1.7</v>
      </c>
      <c r="ES12" s="151">
        <f t="shared" si="70"/>
        <v>0</v>
      </c>
      <c r="ET12" s="144">
        <v>2.1659999999999999</v>
      </c>
      <c r="EU12" s="144">
        <v>4.2200000000000006</v>
      </c>
      <c r="EV12" s="181">
        <f t="shared" si="71"/>
        <v>2.0540000000000007</v>
      </c>
      <c r="EW12" s="144"/>
      <c r="EX12" s="144"/>
      <c r="EY12" s="181">
        <f t="shared" si="72"/>
        <v>0</v>
      </c>
      <c r="FA12" s="33">
        <v>3</v>
      </c>
      <c r="FB12" s="33" t="s">
        <v>3</v>
      </c>
      <c r="FC12" s="86" t="s">
        <v>23</v>
      </c>
      <c r="FD12" s="82">
        <v>24</v>
      </c>
      <c r="FE12" s="82">
        <v>23</v>
      </c>
      <c r="FF12" s="53">
        <f t="shared" si="73"/>
        <v>-1</v>
      </c>
      <c r="FG12" s="82">
        <v>21</v>
      </c>
      <c r="FH12" s="82">
        <v>20</v>
      </c>
      <c r="FI12" s="53">
        <f t="shared" si="74"/>
        <v>-1</v>
      </c>
      <c r="FJ12" s="82">
        <v>11</v>
      </c>
      <c r="FK12" s="82">
        <v>15</v>
      </c>
      <c r="FL12" s="53">
        <f t="shared" si="75"/>
        <v>4</v>
      </c>
      <c r="FM12" s="82">
        <v>5</v>
      </c>
      <c r="FN12" s="82">
        <v>4</v>
      </c>
      <c r="FO12" s="53">
        <f t="shared" si="76"/>
        <v>-1</v>
      </c>
      <c r="FP12" s="151">
        <f t="shared" si="77"/>
        <v>95</v>
      </c>
      <c r="FQ12" s="110">
        <v>8</v>
      </c>
      <c r="FR12" s="54">
        <f t="shared" si="12"/>
        <v>244</v>
      </c>
      <c r="FS12" s="54">
        <f t="shared" si="13"/>
        <v>258</v>
      </c>
      <c r="FT12" s="53">
        <f t="shared" si="14"/>
        <v>14</v>
      </c>
      <c r="FU12" s="151">
        <f t="shared" si="78"/>
        <v>6</v>
      </c>
      <c r="FV12" s="151">
        <f t="shared" si="79"/>
        <v>6.4</v>
      </c>
      <c r="FW12" s="151">
        <f t="shared" si="15"/>
        <v>0.40000000000000036</v>
      </c>
      <c r="FX12" s="183"/>
      <c r="FY12" s="33">
        <v>3</v>
      </c>
      <c r="FZ12" s="33" t="s">
        <v>3</v>
      </c>
      <c r="GA12" s="86" t="s">
        <v>23</v>
      </c>
      <c r="GB12" s="371">
        <f t="shared" si="80"/>
        <v>19445.399999999998</v>
      </c>
      <c r="GC12" s="370">
        <f t="shared" si="16"/>
        <v>1496</v>
      </c>
      <c r="GD12" s="122">
        <v>16</v>
      </c>
      <c r="GE12" s="354">
        <v>19261.3</v>
      </c>
      <c r="GF12" s="354"/>
      <c r="GG12" s="354">
        <v>184.1</v>
      </c>
      <c r="GH12" s="354"/>
      <c r="GI12" s="355"/>
      <c r="GJ12" s="151">
        <f t="shared" si="81"/>
        <v>99.1</v>
      </c>
      <c r="GK12" s="357">
        <v>19445.400000000001</v>
      </c>
      <c r="GL12" s="355">
        <v>16725.7</v>
      </c>
      <c r="GM12" s="355"/>
      <c r="GN12" s="354">
        <v>293.10000000000002</v>
      </c>
      <c r="GO12" s="354"/>
      <c r="GP12" s="354">
        <v>409.5</v>
      </c>
      <c r="GQ12" s="354">
        <v>118.7</v>
      </c>
      <c r="GR12" s="354"/>
      <c r="GS12" s="450">
        <f t="shared" si="17"/>
        <v>1736</v>
      </c>
      <c r="GT12" s="451">
        <v>11</v>
      </c>
      <c r="GU12" s="452">
        <f t="shared" si="18"/>
        <v>3771</v>
      </c>
      <c r="GV12" s="451">
        <v>11</v>
      </c>
    </row>
    <row r="13" spans="1:204" s="26" customFormat="1">
      <c r="A13" s="33">
        <v>4</v>
      </c>
      <c r="B13" s="33" t="s">
        <v>4</v>
      </c>
      <c r="C13" s="86" t="s">
        <v>24</v>
      </c>
      <c r="D13" s="53">
        <f t="shared" si="19"/>
        <v>13</v>
      </c>
      <c r="E13" s="33">
        <v>2</v>
      </c>
      <c r="F13" s="33">
        <v>11</v>
      </c>
      <c r="G13" s="53">
        <f t="shared" si="20"/>
        <v>12</v>
      </c>
      <c r="H13" s="33">
        <v>2</v>
      </c>
      <c r="I13" s="33">
        <v>10</v>
      </c>
      <c r="J13" s="33">
        <v>11</v>
      </c>
      <c r="K13" s="33">
        <v>12</v>
      </c>
      <c r="L13" s="33">
        <v>1</v>
      </c>
      <c r="M13" s="33">
        <v>1</v>
      </c>
      <c r="N13" s="53">
        <f t="shared" si="21"/>
        <v>0</v>
      </c>
      <c r="O13" s="33"/>
      <c r="P13" s="33"/>
      <c r="Q13" s="53">
        <f t="shared" si="22"/>
        <v>0</v>
      </c>
      <c r="R13" s="151">
        <f t="shared" si="23"/>
        <v>7.7</v>
      </c>
      <c r="S13" s="151">
        <f t="shared" si="24"/>
        <v>8.3000000000000007</v>
      </c>
      <c r="T13" s="33">
        <v>1</v>
      </c>
      <c r="U13" s="33">
        <v>1</v>
      </c>
      <c r="V13" s="85">
        <v>8</v>
      </c>
      <c r="W13" s="85">
        <v>7</v>
      </c>
      <c r="X13" s="53">
        <f t="shared" si="25"/>
        <v>-1</v>
      </c>
      <c r="Y13" s="85">
        <v>12</v>
      </c>
      <c r="Z13" s="85">
        <v>12</v>
      </c>
      <c r="AA13" s="53">
        <f t="shared" si="26"/>
        <v>0</v>
      </c>
      <c r="AB13" s="85">
        <v>6</v>
      </c>
      <c r="AC13" s="85">
        <v>6</v>
      </c>
      <c r="AD13" s="53">
        <f t="shared" si="27"/>
        <v>0</v>
      </c>
      <c r="AE13" s="85">
        <v>6</v>
      </c>
      <c r="AF13" s="85">
        <v>6</v>
      </c>
      <c r="AG13" s="53">
        <f t="shared" si="28"/>
        <v>0</v>
      </c>
      <c r="AH13" s="85">
        <v>33</v>
      </c>
      <c r="AI13" s="85">
        <v>28</v>
      </c>
      <c r="AJ13" s="53">
        <f t="shared" si="29"/>
        <v>-5</v>
      </c>
      <c r="AK13" s="28"/>
      <c r="AL13" s="33">
        <v>4</v>
      </c>
      <c r="AM13" s="33" t="s">
        <v>4</v>
      </c>
      <c r="AN13" s="86" t="s">
        <v>24</v>
      </c>
      <c r="AO13" s="85">
        <v>11</v>
      </c>
      <c r="AP13" s="85">
        <v>11</v>
      </c>
      <c r="AQ13" s="53">
        <f t="shared" si="30"/>
        <v>0</v>
      </c>
      <c r="AR13" s="85">
        <v>6</v>
      </c>
      <c r="AS13" s="85">
        <v>6</v>
      </c>
      <c r="AT13" s="53">
        <f t="shared" si="31"/>
        <v>0</v>
      </c>
      <c r="AU13" s="151">
        <f t="shared" si="0"/>
        <v>84.6</v>
      </c>
      <c r="AV13" s="151">
        <f t="shared" si="1"/>
        <v>91.7</v>
      </c>
      <c r="AW13" s="85">
        <v>1</v>
      </c>
      <c r="AX13" s="85">
        <v>1</v>
      </c>
      <c r="AY13" s="53">
        <f t="shared" si="32"/>
        <v>0</v>
      </c>
      <c r="AZ13" s="33">
        <v>1</v>
      </c>
      <c r="BA13" s="33">
        <v>1</v>
      </c>
      <c r="BB13" s="53">
        <f t="shared" si="33"/>
        <v>0</v>
      </c>
      <c r="BC13" s="85"/>
      <c r="BD13" s="85"/>
      <c r="BE13" s="53">
        <f t="shared" si="34"/>
        <v>0</v>
      </c>
      <c r="BF13" s="182">
        <v>38.594000000000001</v>
      </c>
      <c r="BG13" s="182">
        <v>43.412999999999997</v>
      </c>
      <c r="BH13" s="181">
        <f t="shared" si="35"/>
        <v>4.8189999999999955</v>
      </c>
      <c r="BI13" s="182"/>
      <c r="BJ13" s="182"/>
      <c r="BK13" s="181">
        <f t="shared" si="36"/>
        <v>0</v>
      </c>
      <c r="BM13" s="33">
        <v>4</v>
      </c>
      <c r="BN13" s="33" t="s">
        <v>4</v>
      </c>
      <c r="BO13" s="86" t="s">
        <v>24</v>
      </c>
      <c r="BP13" s="151">
        <f t="shared" si="37"/>
        <v>14.766</v>
      </c>
      <c r="BQ13" s="35">
        <v>7.8819999999999997</v>
      </c>
      <c r="BR13" s="35">
        <v>6.8840000000000003</v>
      </c>
      <c r="BS13" s="151">
        <f t="shared" si="38"/>
        <v>14.6</v>
      </c>
      <c r="BT13" s="35">
        <v>7.8</v>
      </c>
      <c r="BU13" s="35">
        <v>6.8</v>
      </c>
      <c r="BV13" s="448">
        <f t="shared" si="2"/>
        <v>1.1399999999999999</v>
      </c>
      <c r="BW13" s="448">
        <f>ROUND(BQ13/E13,2)</f>
        <v>3.94</v>
      </c>
      <c r="BX13" s="448">
        <f t="shared" si="3"/>
        <v>0.63</v>
      </c>
      <c r="BY13" s="448">
        <f t="shared" si="4"/>
        <v>1.22</v>
      </c>
      <c r="BZ13" s="448">
        <f>ROUND(BT13/H13,2)</f>
        <v>3.9</v>
      </c>
      <c r="CA13" s="448">
        <f t="shared" si="5"/>
        <v>0.68</v>
      </c>
      <c r="CB13" s="448">
        <f t="shared" si="39"/>
        <v>8.0000000000000071E-2</v>
      </c>
      <c r="CC13" s="448">
        <f t="shared" si="40"/>
        <v>-4.0000000000000036E-2</v>
      </c>
      <c r="CD13" s="448">
        <f t="shared" si="41"/>
        <v>5.0000000000000044E-2</v>
      </c>
      <c r="CF13" s="33">
        <v>4</v>
      </c>
      <c r="CG13" s="33" t="s">
        <v>4</v>
      </c>
      <c r="CH13" s="86" t="s">
        <v>24</v>
      </c>
      <c r="CI13" s="181">
        <f t="shared" si="42"/>
        <v>106.657</v>
      </c>
      <c r="CJ13" s="181">
        <f t="shared" si="43"/>
        <v>104.48399999999999</v>
      </c>
      <c r="CK13" s="181">
        <f t="shared" si="44"/>
        <v>-2.1730000000000018</v>
      </c>
      <c r="CL13" s="144">
        <v>41.812999999999988</v>
      </c>
      <c r="CM13" s="144">
        <v>41.140999999999998</v>
      </c>
      <c r="CN13" s="181">
        <f t="shared" si="45"/>
        <v>-0.67199999999998994</v>
      </c>
      <c r="CO13" s="144">
        <v>64.844000000000008</v>
      </c>
      <c r="CP13" s="144">
        <v>63.342999999999996</v>
      </c>
      <c r="CQ13" s="181">
        <f t="shared" si="46"/>
        <v>-1.5010000000000119</v>
      </c>
      <c r="CR13" s="181">
        <f t="shared" si="47"/>
        <v>4.7590000000000003</v>
      </c>
      <c r="CS13" s="181">
        <f t="shared" si="48"/>
        <v>3.6870000000000003</v>
      </c>
      <c r="CT13" s="181">
        <f t="shared" si="49"/>
        <v>-1.0720000000000001</v>
      </c>
      <c r="CU13" s="144">
        <v>1.4020000000000001</v>
      </c>
      <c r="CV13" s="144">
        <v>1.381</v>
      </c>
      <c r="CW13" s="181">
        <f t="shared" si="50"/>
        <v>-2.100000000000013E-2</v>
      </c>
      <c r="CX13" s="144">
        <v>3.3570000000000002</v>
      </c>
      <c r="CY13" s="144">
        <v>2.306</v>
      </c>
      <c r="CZ13" s="181">
        <f t="shared" si="51"/>
        <v>-1.0510000000000002</v>
      </c>
      <c r="DA13" s="146">
        <f t="shared" si="52"/>
        <v>322</v>
      </c>
      <c r="DB13" s="146">
        <f t="shared" si="6"/>
        <v>253</v>
      </c>
      <c r="DC13" s="146">
        <f t="shared" si="53"/>
        <v>-69</v>
      </c>
      <c r="DD13" s="151">
        <f t="shared" si="7"/>
        <v>7.2</v>
      </c>
      <c r="DE13" s="151">
        <f t="shared" si="8"/>
        <v>7.2</v>
      </c>
      <c r="DF13" s="151">
        <f t="shared" si="54"/>
        <v>0</v>
      </c>
      <c r="DG13" s="110">
        <v>12</v>
      </c>
      <c r="DI13" s="33">
        <v>4</v>
      </c>
      <c r="DJ13" s="33" t="s">
        <v>4</v>
      </c>
      <c r="DK13" s="86" t="s">
        <v>24</v>
      </c>
      <c r="DL13" s="144">
        <v>6.7960000000000003</v>
      </c>
      <c r="DM13" s="144">
        <v>6.8279999999999994</v>
      </c>
      <c r="DN13" s="181">
        <f t="shared" si="55"/>
        <v>3.199999999999914E-2</v>
      </c>
      <c r="DO13" s="181">
        <v>6.2229999999999999</v>
      </c>
      <c r="DP13" s="181">
        <v>6.2159999999999993</v>
      </c>
      <c r="DQ13" s="181">
        <f t="shared" si="56"/>
        <v>-7.0000000000005613E-3</v>
      </c>
      <c r="DR13" s="151">
        <f t="shared" si="9"/>
        <v>46</v>
      </c>
      <c r="DS13" s="151">
        <f t="shared" si="10"/>
        <v>46.8</v>
      </c>
      <c r="DT13" s="151">
        <f t="shared" si="57"/>
        <v>0.79999999999999716</v>
      </c>
      <c r="DU13" s="451">
        <v>11</v>
      </c>
      <c r="DV13" s="349">
        <v>142.60599999999999</v>
      </c>
      <c r="DW13" s="349">
        <v>151.36999999999998</v>
      </c>
      <c r="DX13" s="181">
        <f t="shared" si="11"/>
        <v>8.7639999999999816</v>
      </c>
      <c r="DY13" s="182">
        <v>129.501</v>
      </c>
      <c r="DZ13" s="182">
        <v>135.23599999999999</v>
      </c>
      <c r="EA13" s="181">
        <f t="shared" si="58"/>
        <v>5.7349999999999852</v>
      </c>
      <c r="EB13" s="181">
        <v>32.244</v>
      </c>
      <c r="EC13" s="181">
        <v>56.811</v>
      </c>
      <c r="ED13" s="181">
        <f t="shared" si="59"/>
        <v>24.567</v>
      </c>
      <c r="EE13" s="151">
        <f t="shared" si="60"/>
        <v>15.7</v>
      </c>
      <c r="EF13" s="151">
        <f t="shared" si="61"/>
        <v>15.3</v>
      </c>
      <c r="EG13" s="151">
        <f t="shared" si="62"/>
        <v>-0.39999999999999858</v>
      </c>
      <c r="EH13" s="146">
        <v>1789</v>
      </c>
      <c r="EI13" s="146">
        <v>1846</v>
      </c>
      <c r="EJ13" s="54">
        <f t="shared" si="63"/>
        <v>57</v>
      </c>
      <c r="EK13" s="144">
        <v>224.80799999999996</v>
      </c>
      <c r="EL13" s="144">
        <v>222.31800000000001</v>
      </c>
      <c r="EM13" s="181">
        <f t="shared" si="64"/>
        <v>-2.4899999999999523</v>
      </c>
      <c r="EN13" s="151">
        <f t="shared" si="65"/>
        <v>33.1</v>
      </c>
      <c r="EO13" s="151">
        <f t="shared" si="66"/>
        <v>32.6</v>
      </c>
      <c r="EP13" s="151">
        <f t="shared" si="67"/>
        <v>-0.5</v>
      </c>
      <c r="EQ13" s="151">
        <f t="shared" si="68"/>
        <v>2.1</v>
      </c>
      <c r="ER13" s="151">
        <f t="shared" si="69"/>
        <v>2.1</v>
      </c>
      <c r="ES13" s="151">
        <f t="shared" si="70"/>
        <v>0</v>
      </c>
      <c r="ET13" s="144">
        <v>1.58</v>
      </c>
      <c r="EU13" s="144">
        <v>1.548</v>
      </c>
      <c r="EV13" s="181">
        <f t="shared" si="71"/>
        <v>-3.2000000000000028E-2</v>
      </c>
      <c r="EW13" s="144"/>
      <c r="EX13" s="144"/>
      <c r="EY13" s="181">
        <f t="shared" si="72"/>
        <v>0</v>
      </c>
      <c r="FA13" s="33">
        <v>4</v>
      </c>
      <c r="FB13" s="33" t="s">
        <v>4</v>
      </c>
      <c r="FC13" s="86" t="s">
        <v>24</v>
      </c>
      <c r="FD13" s="82">
        <v>33</v>
      </c>
      <c r="FE13" s="82">
        <v>33</v>
      </c>
      <c r="FF13" s="53">
        <f t="shared" si="73"/>
        <v>0</v>
      </c>
      <c r="FG13" s="82">
        <v>24</v>
      </c>
      <c r="FH13" s="82">
        <v>24</v>
      </c>
      <c r="FI13" s="53">
        <f t="shared" si="74"/>
        <v>0</v>
      </c>
      <c r="FJ13" s="82">
        <v>10</v>
      </c>
      <c r="FK13" s="82">
        <v>9</v>
      </c>
      <c r="FL13" s="53">
        <f t="shared" si="75"/>
        <v>-1</v>
      </c>
      <c r="FM13" s="82">
        <v>14</v>
      </c>
      <c r="FN13" s="82">
        <v>15</v>
      </c>
      <c r="FO13" s="53">
        <f t="shared" si="76"/>
        <v>1</v>
      </c>
      <c r="FP13" s="151">
        <f t="shared" si="77"/>
        <v>100</v>
      </c>
      <c r="FQ13" s="110">
        <v>1</v>
      </c>
      <c r="FR13" s="54">
        <f t="shared" si="12"/>
        <v>283</v>
      </c>
      <c r="FS13" s="54">
        <f t="shared" si="13"/>
        <v>285</v>
      </c>
      <c r="FT13" s="53">
        <f t="shared" si="14"/>
        <v>2</v>
      </c>
      <c r="FU13" s="151">
        <f t="shared" si="78"/>
        <v>9.4</v>
      </c>
      <c r="FV13" s="151">
        <f t="shared" si="79"/>
        <v>9.3000000000000007</v>
      </c>
      <c r="FW13" s="151">
        <f t="shared" si="15"/>
        <v>-9.9999999999999645E-2</v>
      </c>
      <c r="FX13" s="183"/>
      <c r="FY13" s="33">
        <v>4</v>
      </c>
      <c r="FZ13" s="33" t="s">
        <v>4</v>
      </c>
      <c r="GA13" s="86" t="s">
        <v>24</v>
      </c>
      <c r="GB13" s="371">
        <f t="shared" si="80"/>
        <v>28470.2</v>
      </c>
      <c r="GC13" s="370">
        <f t="shared" si="16"/>
        <v>2373</v>
      </c>
      <c r="GD13" s="122">
        <v>9</v>
      </c>
      <c r="GE13" s="354">
        <v>28199.3</v>
      </c>
      <c r="GF13" s="354"/>
      <c r="GG13" s="354">
        <v>270.89999999999998</v>
      </c>
      <c r="GH13" s="354"/>
      <c r="GI13" s="355"/>
      <c r="GJ13" s="151">
        <f t="shared" si="81"/>
        <v>99</v>
      </c>
      <c r="GK13" s="357">
        <v>28460.9</v>
      </c>
      <c r="GL13" s="355">
        <v>24811.4</v>
      </c>
      <c r="GM13" s="355"/>
      <c r="GN13" s="354">
        <v>214.4</v>
      </c>
      <c r="GO13" s="354"/>
      <c r="GP13" s="354">
        <v>626.1</v>
      </c>
      <c r="GQ13" s="354">
        <v>76</v>
      </c>
      <c r="GR13" s="354"/>
      <c r="GS13" s="450">
        <f t="shared" si="17"/>
        <v>1950</v>
      </c>
      <c r="GT13" s="451">
        <v>9</v>
      </c>
      <c r="GU13" s="452">
        <f t="shared" si="18"/>
        <v>4170</v>
      </c>
      <c r="GV13" s="451">
        <v>9</v>
      </c>
    </row>
    <row r="14" spans="1:204" s="26" customFormat="1">
      <c r="A14" s="33">
        <v>5</v>
      </c>
      <c r="B14" s="33" t="s">
        <v>5</v>
      </c>
      <c r="C14" s="86" t="s">
        <v>25</v>
      </c>
      <c r="D14" s="53">
        <f t="shared" si="19"/>
        <v>18</v>
      </c>
      <c r="E14" s="33"/>
      <c r="F14" s="33">
        <v>18</v>
      </c>
      <c r="G14" s="53">
        <f t="shared" si="20"/>
        <v>18</v>
      </c>
      <c r="H14" s="33"/>
      <c r="I14" s="33">
        <v>18</v>
      </c>
      <c r="J14" s="33">
        <v>18</v>
      </c>
      <c r="K14" s="33">
        <v>18</v>
      </c>
      <c r="L14" s="33"/>
      <c r="M14" s="33"/>
      <c r="N14" s="53">
        <f t="shared" si="21"/>
        <v>0</v>
      </c>
      <c r="O14" s="33"/>
      <c r="P14" s="33"/>
      <c r="Q14" s="53">
        <f t="shared" si="22"/>
        <v>0</v>
      </c>
      <c r="R14" s="151">
        <f t="shared" si="23"/>
        <v>0</v>
      </c>
      <c r="S14" s="151">
        <f t="shared" si="24"/>
        <v>0</v>
      </c>
      <c r="T14" s="33"/>
      <c r="U14" s="33"/>
      <c r="V14" s="85"/>
      <c r="W14" s="85"/>
      <c r="X14" s="53">
        <f t="shared" si="25"/>
        <v>0</v>
      </c>
      <c r="Y14" s="85">
        <v>18</v>
      </c>
      <c r="Z14" s="85">
        <v>18</v>
      </c>
      <c r="AA14" s="53">
        <f t="shared" si="26"/>
        <v>0</v>
      </c>
      <c r="AB14" s="85">
        <v>16</v>
      </c>
      <c r="AC14" s="85">
        <v>16</v>
      </c>
      <c r="AD14" s="53">
        <f t="shared" si="27"/>
        <v>0</v>
      </c>
      <c r="AE14" s="85">
        <v>16</v>
      </c>
      <c r="AF14" s="85">
        <v>16</v>
      </c>
      <c r="AG14" s="53">
        <f t="shared" si="28"/>
        <v>0</v>
      </c>
      <c r="AH14" s="85"/>
      <c r="AI14" s="85"/>
      <c r="AJ14" s="53">
        <f t="shared" si="29"/>
        <v>0</v>
      </c>
      <c r="AK14" s="28"/>
      <c r="AL14" s="33">
        <v>5</v>
      </c>
      <c r="AM14" s="33" t="s">
        <v>5</v>
      </c>
      <c r="AN14" s="86" t="s">
        <v>25</v>
      </c>
      <c r="AO14" s="85">
        <v>16</v>
      </c>
      <c r="AP14" s="85">
        <v>16</v>
      </c>
      <c r="AQ14" s="53">
        <f t="shared" si="30"/>
        <v>0</v>
      </c>
      <c r="AR14" s="85">
        <v>16</v>
      </c>
      <c r="AS14" s="85">
        <v>16</v>
      </c>
      <c r="AT14" s="53">
        <f t="shared" si="31"/>
        <v>0</v>
      </c>
      <c r="AU14" s="151">
        <f t="shared" si="0"/>
        <v>88.9</v>
      </c>
      <c r="AV14" s="151">
        <f t="shared" si="1"/>
        <v>88.9</v>
      </c>
      <c r="AW14" s="85">
        <v>3</v>
      </c>
      <c r="AX14" s="85">
        <v>3</v>
      </c>
      <c r="AY14" s="53">
        <f t="shared" si="32"/>
        <v>0</v>
      </c>
      <c r="AZ14" s="33">
        <v>1</v>
      </c>
      <c r="BA14" s="33">
        <v>1</v>
      </c>
      <c r="BB14" s="53">
        <f t="shared" si="33"/>
        <v>0</v>
      </c>
      <c r="BC14" s="85">
        <v>1</v>
      </c>
      <c r="BD14" s="85">
        <v>1</v>
      </c>
      <c r="BE14" s="53">
        <f t="shared" si="34"/>
        <v>0</v>
      </c>
      <c r="BF14" s="182">
        <v>17.472000000000001</v>
      </c>
      <c r="BG14" s="182">
        <v>19.061</v>
      </c>
      <c r="BH14" s="181">
        <f t="shared" si="35"/>
        <v>1.5889999999999986</v>
      </c>
      <c r="BI14" s="182">
        <v>17.472000000000001</v>
      </c>
      <c r="BJ14" s="182">
        <v>19.061</v>
      </c>
      <c r="BK14" s="181">
        <f t="shared" si="36"/>
        <v>1.5889999999999986</v>
      </c>
      <c r="BM14" s="33">
        <v>5</v>
      </c>
      <c r="BN14" s="33" t="s">
        <v>5</v>
      </c>
      <c r="BO14" s="86" t="s">
        <v>25</v>
      </c>
      <c r="BP14" s="151">
        <f t="shared" si="37"/>
        <v>11.231999999999999</v>
      </c>
      <c r="BQ14" s="35"/>
      <c r="BR14" s="35">
        <v>11.231999999999999</v>
      </c>
      <c r="BS14" s="151">
        <f t="shared" si="38"/>
        <v>11.1</v>
      </c>
      <c r="BT14" s="35"/>
      <c r="BU14" s="35">
        <v>11.1</v>
      </c>
      <c r="BV14" s="448">
        <f t="shared" si="2"/>
        <v>0.62</v>
      </c>
      <c r="BW14" s="49"/>
      <c r="BX14" s="448">
        <f t="shared" si="3"/>
        <v>0.62</v>
      </c>
      <c r="BY14" s="448">
        <f t="shared" si="4"/>
        <v>0.62</v>
      </c>
      <c r="BZ14" s="49"/>
      <c r="CA14" s="448">
        <f t="shared" si="5"/>
        <v>0.62</v>
      </c>
      <c r="CB14" s="448">
        <f t="shared" si="39"/>
        <v>0</v>
      </c>
      <c r="CC14" s="448">
        <f t="shared" si="40"/>
        <v>0</v>
      </c>
      <c r="CD14" s="448">
        <f t="shared" si="41"/>
        <v>0</v>
      </c>
      <c r="CF14" s="33">
        <v>5</v>
      </c>
      <c r="CG14" s="33" t="s">
        <v>5</v>
      </c>
      <c r="CH14" s="86" t="s">
        <v>25</v>
      </c>
      <c r="CI14" s="181">
        <f t="shared" si="42"/>
        <v>166.70700000000002</v>
      </c>
      <c r="CJ14" s="181">
        <f t="shared" si="43"/>
        <v>164.386</v>
      </c>
      <c r="CK14" s="181">
        <f t="shared" si="44"/>
        <v>-2.3210000000000264</v>
      </c>
      <c r="CL14" s="144"/>
      <c r="CM14" s="144"/>
      <c r="CN14" s="181">
        <f t="shared" si="45"/>
        <v>0</v>
      </c>
      <c r="CO14" s="144">
        <v>166.70700000000002</v>
      </c>
      <c r="CP14" s="144">
        <v>164.386</v>
      </c>
      <c r="CQ14" s="181">
        <f t="shared" si="46"/>
        <v>-2.3210000000000264</v>
      </c>
      <c r="CR14" s="181">
        <f t="shared" si="47"/>
        <v>4.6909999999999998</v>
      </c>
      <c r="CS14" s="181">
        <f t="shared" si="48"/>
        <v>1.5719999999999998</v>
      </c>
      <c r="CT14" s="181">
        <f t="shared" si="49"/>
        <v>-3.1189999999999998</v>
      </c>
      <c r="CU14" s="144"/>
      <c r="CV14" s="144"/>
      <c r="CW14" s="181">
        <f t="shared" si="50"/>
        <v>0</v>
      </c>
      <c r="CX14" s="144">
        <v>4.6909999999999998</v>
      </c>
      <c r="CY14" s="144">
        <v>1.5719999999999998</v>
      </c>
      <c r="CZ14" s="181">
        <f t="shared" si="51"/>
        <v>-3.1189999999999998</v>
      </c>
      <c r="DA14" s="146">
        <f t="shared" si="52"/>
        <v>418</v>
      </c>
      <c r="DB14" s="146">
        <f t="shared" si="6"/>
        <v>142</v>
      </c>
      <c r="DC14" s="146">
        <f t="shared" si="53"/>
        <v>-276</v>
      </c>
      <c r="DD14" s="151">
        <f t="shared" si="7"/>
        <v>14.8</v>
      </c>
      <c r="DE14" s="151">
        <f>ROUND(CJ14/BS14,1)</f>
        <v>14.8</v>
      </c>
      <c r="DF14" s="151">
        <f t="shared" si="54"/>
        <v>0</v>
      </c>
      <c r="DG14" s="110">
        <v>1</v>
      </c>
      <c r="DI14" s="33">
        <v>5</v>
      </c>
      <c r="DJ14" s="33" t="s">
        <v>5</v>
      </c>
      <c r="DK14" s="86" t="s">
        <v>25</v>
      </c>
      <c r="DL14" s="144">
        <v>6.0380000000000003</v>
      </c>
      <c r="DM14" s="144">
        <v>6.0409999999999995</v>
      </c>
      <c r="DN14" s="181">
        <f t="shared" si="55"/>
        <v>2.9999999999992255E-3</v>
      </c>
      <c r="DO14" s="181">
        <v>6.0380000000000003</v>
      </c>
      <c r="DP14" s="181">
        <v>6.0409999999999995</v>
      </c>
      <c r="DQ14" s="181">
        <f t="shared" si="56"/>
        <v>2.9999999999992255E-3</v>
      </c>
      <c r="DR14" s="151">
        <f t="shared" si="9"/>
        <v>53.8</v>
      </c>
      <c r="DS14" s="151">
        <f t="shared" si="10"/>
        <v>54.4</v>
      </c>
      <c r="DT14" s="151">
        <f t="shared" si="57"/>
        <v>0.60000000000000142</v>
      </c>
      <c r="DU14" s="451">
        <v>7</v>
      </c>
      <c r="DV14" s="349">
        <v>107.349</v>
      </c>
      <c r="DW14" s="349">
        <v>134.501</v>
      </c>
      <c r="DX14" s="181">
        <f t="shared" si="11"/>
        <v>27.152000000000001</v>
      </c>
      <c r="DY14" s="182">
        <v>102.54600000000001</v>
      </c>
      <c r="DZ14" s="182">
        <v>124.64000000000001</v>
      </c>
      <c r="EA14" s="181">
        <f t="shared" si="58"/>
        <v>22.094000000000008</v>
      </c>
      <c r="EB14" s="181">
        <v>29.315999999999999</v>
      </c>
      <c r="EC14" s="181">
        <v>39.597999999999999</v>
      </c>
      <c r="ED14" s="181">
        <f t="shared" si="59"/>
        <v>10.282</v>
      </c>
      <c r="EE14" s="151">
        <f t="shared" si="60"/>
        <v>27.6</v>
      </c>
      <c r="EF14" s="151">
        <f t="shared" si="61"/>
        <v>27.2</v>
      </c>
      <c r="EG14" s="151">
        <f t="shared" si="62"/>
        <v>-0.40000000000000213</v>
      </c>
      <c r="EH14" s="146">
        <v>1218</v>
      </c>
      <c r="EI14" s="146">
        <v>1543</v>
      </c>
      <c r="EJ14" s="54">
        <f t="shared" si="63"/>
        <v>325</v>
      </c>
      <c r="EK14" s="144">
        <v>179.85399999999998</v>
      </c>
      <c r="EL14" s="144">
        <v>183.36400000000003</v>
      </c>
      <c r="EM14" s="181">
        <f t="shared" si="64"/>
        <v>3.5100000000000477</v>
      </c>
      <c r="EN14" s="151">
        <f t="shared" si="65"/>
        <v>29.8</v>
      </c>
      <c r="EO14" s="151">
        <f t="shared" si="66"/>
        <v>30.4</v>
      </c>
      <c r="EP14" s="151">
        <f t="shared" si="67"/>
        <v>0.59999999999999787</v>
      </c>
      <c r="EQ14" s="151">
        <f t="shared" si="68"/>
        <v>1.1000000000000001</v>
      </c>
      <c r="ER14" s="151">
        <f t="shared" si="69"/>
        <v>1.1000000000000001</v>
      </c>
      <c r="ES14" s="151">
        <f t="shared" si="70"/>
        <v>0</v>
      </c>
      <c r="ET14" s="144">
        <v>4.4669999999999996</v>
      </c>
      <c r="EU14" s="144">
        <v>4.8039999999999985</v>
      </c>
      <c r="EV14" s="181">
        <f t="shared" si="71"/>
        <v>0.33699999999999886</v>
      </c>
      <c r="EW14" s="144">
        <v>2.7E-2</v>
      </c>
      <c r="EX14" s="144">
        <v>0.22500000000000001</v>
      </c>
      <c r="EY14" s="181">
        <f t="shared" si="72"/>
        <v>0.19800000000000001</v>
      </c>
      <c r="FA14" s="33">
        <v>5</v>
      </c>
      <c r="FB14" s="33" t="s">
        <v>5</v>
      </c>
      <c r="FC14" s="86" t="s">
        <v>25</v>
      </c>
      <c r="FD14" s="82">
        <v>30</v>
      </c>
      <c r="FE14" s="82">
        <v>31</v>
      </c>
      <c r="FF14" s="53">
        <f t="shared" si="73"/>
        <v>1</v>
      </c>
      <c r="FG14" s="82">
        <v>25</v>
      </c>
      <c r="FH14" s="82">
        <v>26</v>
      </c>
      <c r="FI14" s="53">
        <f t="shared" si="74"/>
        <v>1</v>
      </c>
      <c r="FJ14" s="82">
        <v>8</v>
      </c>
      <c r="FK14" s="82">
        <v>6</v>
      </c>
      <c r="FL14" s="53">
        <f t="shared" si="75"/>
        <v>-2</v>
      </c>
      <c r="FM14" s="82">
        <v>17</v>
      </c>
      <c r="FN14" s="82">
        <v>19</v>
      </c>
      <c r="FO14" s="53">
        <f t="shared" si="76"/>
        <v>2</v>
      </c>
      <c r="FP14" s="151">
        <f t="shared" si="77"/>
        <v>96.2</v>
      </c>
      <c r="FQ14" s="110">
        <v>4</v>
      </c>
      <c r="FR14" s="54">
        <f t="shared" si="12"/>
        <v>242</v>
      </c>
      <c r="FS14" s="54">
        <f t="shared" si="13"/>
        <v>232</v>
      </c>
      <c r="FT14" s="53">
        <f t="shared" si="14"/>
        <v>-10</v>
      </c>
      <c r="FU14" s="151">
        <f t="shared" si="78"/>
        <v>7.2</v>
      </c>
      <c r="FV14" s="151">
        <f t="shared" si="79"/>
        <v>7.1</v>
      </c>
      <c r="FW14" s="151">
        <f t="shared" si="15"/>
        <v>-0.10000000000000053</v>
      </c>
      <c r="FX14" s="183"/>
      <c r="FY14" s="33">
        <v>5</v>
      </c>
      <c r="FZ14" s="33" t="s">
        <v>5</v>
      </c>
      <c r="GA14" s="86" t="s">
        <v>25</v>
      </c>
      <c r="GB14" s="371">
        <f t="shared" si="80"/>
        <v>14493</v>
      </c>
      <c r="GC14" s="370">
        <f t="shared" si="16"/>
        <v>805</v>
      </c>
      <c r="GD14" s="122">
        <v>19</v>
      </c>
      <c r="GE14" s="354">
        <v>8372</v>
      </c>
      <c r="GF14" s="99">
        <v>6090</v>
      </c>
      <c r="GG14" s="354">
        <v>31</v>
      </c>
      <c r="GH14" s="354"/>
      <c r="GI14" s="355"/>
      <c r="GJ14" s="151">
        <f t="shared" si="81"/>
        <v>99.8</v>
      </c>
      <c r="GK14" s="357">
        <v>14499</v>
      </c>
      <c r="GL14" s="355">
        <v>12013</v>
      </c>
      <c r="GM14" s="355">
        <v>234</v>
      </c>
      <c r="GN14" s="354">
        <v>30</v>
      </c>
      <c r="GO14" s="354"/>
      <c r="GP14" s="354">
        <v>1062</v>
      </c>
      <c r="GQ14" s="354">
        <v>20</v>
      </c>
      <c r="GR14" s="354"/>
      <c r="GS14" s="450">
        <f t="shared" si="17"/>
        <v>1306</v>
      </c>
      <c r="GT14" s="451">
        <v>13</v>
      </c>
      <c r="GU14" s="452">
        <f t="shared" si="18"/>
        <v>2399</v>
      </c>
      <c r="GV14" s="451">
        <v>13</v>
      </c>
    </row>
    <row r="15" spans="1:204" s="26" customFormat="1">
      <c r="A15" s="33">
        <v>6</v>
      </c>
      <c r="B15" s="33" t="s">
        <v>6</v>
      </c>
      <c r="C15" s="86" t="s">
        <v>26</v>
      </c>
      <c r="D15" s="53">
        <f t="shared" si="19"/>
        <v>22</v>
      </c>
      <c r="E15" s="33"/>
      <c r="F15" s="33">
        <v>22</v>
      </c>
      <c r="G15" s="53">
        <f t="shared" si="20"/>
        <v>22</v>
      </c>
      <c r="H15" s="33"/>
      <c r="I15" s="33">
        <v>22</v>
      </c>
      <c r="J15" s="33">
        <v>22</v>
      </c>
      <c r="K15" s="33">
        <v>22</v>
      </c>
      <c r="L15" s="33"/>
      <c r="M15" s="33"/>
      <c r="N15" s="53">
        <f t="shared" si="21"/>
        <v>0</v>
      </c>
      <c r="O15" s="33"/>
      <c r="P15" s="33"/>
      <c r="Q15" s="53">
        <f t="shared" si="22"/>
        <v>0</v>
      </c>
      <c r="R15" s="151">
        <f t="shared" si="23"/>
        <v>0</v>
      </c>
      <c r="S15" s="151">
        <f t="shared" si="24"/>
        <v>0</v>
      </c>
      <c r="T15" s="33">
        <v>1</v>
      </c>
      <c r="U15" s="33">
        <v>1</v>
      </c>
      <c r="V15" s="85">
        <v>13</v>
      </c>
      <c r="W15" s="85">
        <v>16</v>
      </c>
      <c r="X15" s="53">
        <f t="shared" si="25"/>
        <v>3</v>
      </c>
      <c r="Y15" s="85">
        <v>22</v>
      </c>
      <c r="Z15" s="85">
        <v>22</v>
      </c>
      <c r="AA15" s="53">
        <f t="shared" si="26"/>
        <v>0</v>
      </c>
      <c r="AB15" s="85">
        <v>7</v>
      </c>
      <c r="AC15" s="85">
        <v>7</v>
      </c>
      <c r="AD15" s="53">
        <f t="shared" si="27"/>
        <v>0</v>
      </c>
      <c r="AE15" s="85">
        <v>7</v>
      </c>
      <c r="AF15" s="85">
        <v>7</v>
      </c>
      <c r="AG15" s="53">
        <f t="shared" si="28"/>
        <v>0</v>
      </c>
      <c r="AH15" s="85">
        <v>26</v>
      </c>
      <c r="AI15" s="85">
        <v>30</v>
      </c>
      <c r="AJ15" s="53">
        <f t="shared" si="29"/>
        <v>4</v>
      </c>
      <c r="AK15" s="28"/>
      <c r="AL15" s="33">
        <v>6</v>
      </c>
      <c r="AM15" s="33" t="s">
        <v>6</v>
      </c>
      <c r="AN15" s="86" t="s">
        <v>26</v>
      </c>
      <c r="AO15" s="85">
        <v>15</v>
      </c>
      <c r="AP15" s="85">
        <v>15</v>
      </c>
      <c r="AQ15" s="53">
        <f t="shared" si="30"/>
        <v>0</v>
      </c>
      <c r="AR15" s="85">
        <v>7</v>
      </c>
      <c r="AS15" s="85">
        <v>7</v>
      </c>
      <c r="AT15" s="53">
        <f t="shared" si="31"/>
        <v>0</v>
      </c>
      <c r="AU15" s="151">
        <f t="shared" si="0"/>
        <v>68.2</v>
      </c>
      <c r="AV15" s="151">
        <f t="shared" si="1"/>
        <v>68.2</v>
      </c>
      <c r="AW15" s="85">
        <v>11</v>
      </c>
      <c r="AX15" s="85">
        <v>12</v>
      </c>
      <c r="AY15" s="53">
        <f t="shared" si="32"/>
        <v>1</v>
      </c>
      <c r="AZ15" s="33">
        <v>1</v>
      </c>
      <c r="BA15" s="33">
        <v>1</v>
      </c>
      <c r="BB15" s="53">
        <f t="shared" si="33"/>
        <v>0</v>
      </c>
      <c r="BC15" s="85">
        <v>1</v>
      </c>
      <c r="BD15" s="85">
        <v>1</v>
      </c>
      <c r="BE15" s="53">
        <f t="shared" si="34"/>
        <v>0</v>
      </c>
      <c r="BF15" s="182">
        <v>28.765000000000001</v>
      </c>
      <c r="BG15" s="182">
        <v>32.406999999999996</v>
      </c>
      <c r="BH15" s="181">
        <f t="shared" si="35"/>
        <v>3.6419999999999959</v>
      </c>
      <c r="BI15" s="182">
        <v>28.765000000000001</v>
      </c>
      <c r="BJ15" s="182">
        <v>32.406999999999996</v>
      </c>
      <c r="BK15" s="181">
        <f t="shared" si="36"/>
        <v>3.6419999999999959</v>
      </c>
      <c r="BM15" s="33">
        <v>6</v>
      </c>
      <c r="BN15" s="33" t="s">
        <v>6</v>
      </c>
      <c r="BO15" s="86" t="s">
        <v>26</v>
      </c>
      <c r="BP15" s="151">
        <f t="shared" si="37"/>
        <v>17.641999999999999</v>
      </c>
      <c r="BQ15" s="35"/>
      <c r="BR15" s="35">
        <v>17.641999999999999</v>
      </c>
      <c r="BS15" s="151">
        <f t="shared" si="38"/>
        <v>17.5</v>
      </c>
      <c r="BT15" s="35"/>
      <c r="BU15" s="35">
        <v>17.5</v>
      </c>
      <c r="BV15" s="448">
        <f t="shared" si="2"/>
        <v>0.8</v>
      </c>
      <c r="BW15" s="49"/>
      <c r="BX15" s="448">
        <f t="shared" si="3"/>
        <v>0.8</v>
      </c>
      <c r="BY15" s="448">
        <f t="shared" si="4"/>
        <v>0.8</v>
      </c>
      <c r="BZ15" s="49"/>
      <c r="CA15" s="448">
        <f t="shared" si="5"/>
        <v>0.8</v>
      </c>
      <c r="CB15" s="448">
        <f t="shared" si="39"/>
        <v>0</v>
      </c>
      <c r="CC15" s="448">
        <f t="shared" si="40"/>
        <v>0</v>
      </c>
      <c r="CD15" s="448">
        <f t="shared" si="41"/>
        <v>0</v>
      </c>
      <c r="CF15" s="33">
        <v>6</v>
      </c>
      <c r="CG15" s="33" t="s">
        <v>6</v>
      </c>
      <c r="CH15" s="86" t="s">
        <v>26</v>
      </c>
      <c r="CI15" s="181">
        <f t="shared" si="42"/>
        <v>163.249</v>
      </c>
      <c r="CJ15" s="181">
        <f t="shared" si="43"/>
        <v>160.35400000000004</v>
      </c>
      <c r="CK15" s="181">
        <f t="shared" si="44"/>
        <v>-2.8949999999999534</v>
      </c>
      <c r="CL15" s="144"/>
      <c r="CM15" s="144"/>
      <c r="CN15" s="181">
        <f t="shared" si="45"/>
        <v>0</v>
      </c>
      <c r="CO15" s="144">
        <v>163.249</v>
      </c>
      <c r="CP15" s="144">
        <v>160.35400000000004</v>
      </c>
      <c r="CQ15" s="181">
        <f t="shared" si="46"/>
        <v>-2.8949999999999534</v>
      </c>
      <c r="CR15" s="181">
        <f t="shared" si="47"/>
        <v>5.51</v>
      </c>
      <c r="CS15" s="181">
        <f t="shared" si="48"/>
        <v>8.73</v>
      </c>
      <c r="CT15" s="181">
        <f t="shared" si="49"/>
        <v>3.2200000000000006</v>
      </c>
      <c r="CU15" s="144"/>
      <c r="CV15" s="144"/>
      <c r="CW15" s="181">
        <f t="shared" si="50"/>
        <v>0</v>
      </c>
      <c r="CX15" s="144">
        <v>5.51</v>
      </c>
      <c r="CY15" s="144">
        <v>8.73</v>
      </c>
      <c r="CZ15" s="181">
        <f t="shared" si="51"/>
        <v>3.2200000000000006</v>
      </c>
      <c r="DA15" s="146">
        <f t="shared" si="52"/>
        <v>312</v>
      </c>
      <c r="DB15" s="146">
        <f t="shared" si="6"/>
        <v>499</v>
      </c>
      <c r="DC15" s="146">
        <f t="shared" si="53"/>
        <v>187</v>
      </c>
      <c r="DD15" s="151">
        <f t="shared" si="7"/>
        <v>9.3000000000000007</v>
      </c>
      <c r="DE15" s="151">
        <f t="shared" si="8"/>
        <v>9.1999999999999993</v>
      </c>
      <c r="DF15" s="151">
        <f t="shared" si="54"/>
        <v>-0.10000000000000142</v>
      </c>
      <c r="DG15" s="110">
        <v>10</v>
      </c>
      <c r="DI15" s="33">
        <v>6</v>
      </c>
      <c r="DJ15" s="33" t="s">
        <v>6</v>
      </c>
      <c r="DK15" s="86" t="s">
        <v>26</v>
      </c>
      <c r="DL15" s="144">
        <v>18.878</v>
      </c>
      <c r="DM15" s="144">
        <v>9.354000000000001</v>
      </c>
      <c r="DN15" s="181">
        <f t="shared" si="55"/>
        <v>-9.5239999999999991</v>
      </c>
      <c r="DO15" s="181">
        <v>7.8049999999999997</v>
      </c>
      <c r="DP15" s="181">
        <v>8.8249999999999993</v>
      </c>
      <c r="DQ15" s="181">
        <f t="shared" si="56"/>
        <v>1.0199999999999996</v>
      </c>
      <c r="DR15" s="151">
        <f>ROUND(DL15/BP15*100,1)</f>
        <v>107</v>
      </c>
      <c r="DS15" s="151">
        <f>ROUND(DM15/BS15*100,1)</f>
        <v>53.5</v>
      </c>
      <c r="DT15" s="151">
        <f t="shared" si="57"/>
        <v>-53.5</v>
      </c>
      <c r="DU15" s="451">
        <v>8</v>
      </c>
      <c r="DV15" s="349">
        <v>137.37299999999999</v>
      </c>
      <c r="DW15" s="349">
        <v>193.30200000000002</v>
      </c>
      <c r="DX15" s="181">
        <f t="shared" si="11"/>
        <v>55.92900000000003</v>
      </c>
      <c r="DY15" s="182">
        <v>133.089</v>
      </c>
      <c r="DZ15" s="182">
        <v>190.922</v>
      </c>
      <c r="EA15" s="181">
        <f t="shared" si="58"/>
        <v>57.832999999999998</v>
      </c>
      <c r="EB15" s="181">
        <v>10.242000000000001</v>
      </c>
      <c r="EC15" s="181">
        <v>3.698</v>
      </c>
      <c r="ED15" s="181">
        <f t="shared" si="59"/>
        <v>-6.5440000000000005</v>
      </c>
      <c r="EE15" s="151">
        <f t="shared" si="60"/>
        <v>8.6</v>
      </c>
      <c r="EF15" s="151">
        <f t="shared" si="61"/>
        <v>17.100000000000001</v>
      </c>
      <c r="EG15" s="151">
        <f t="shared" si="62"/>
        <v>8.5000000000000018</v>
      </c>
      <c r="EH15" s="146">
        <v>2111</v>
      </c>
      <c r="EI15" s="146">
        <v>5198</v>
      </c>
      <c r="EJ15" s="54">
        <f t="shared" si="63"/>
        <v>3087</v>
      </c>
      <c r="EK15" s="144">
        <v>214.18899999999999</v>
      </c>
      <c r="EL15" s="144">
        <v>228.58900000000003</v>
      </c>
      <c r="EM15" s="181">
        <f t="shared" si="64"/>
        <v>14.400000000000034</v>
      </c>
      <c r="EN15" s="151">
        <f t="shared" si="65"/>
        <v>11.3</v>
      </c>
      <c r="EO15" s="151">
        <f t="shared" si="66"/>
        <v>24.4</v>
      </c>
      <c r="EP15" s="151">
        <f t="shared" si="67"/>
        <v>13.099999999999998</v>
      </c>
      <c r="EQ15" s="151">
        <f t="shared" si="68"/>
        <v>1.3</v>
      </c>
      <c r="ER15" s="151">
        <f t="shared" si="69"/>
        <v>1.4</v>
      </c>
      <c r="ES15" s="151">
        <f t="shared" si="70"/>
        <v>9.9999999999999867E-2</v>
      </c>
      <c r="ET15" s="144">
        <v>4.9649999999999999</v>
      </c>
      <c r="EU15" s="144">
        <v>6.0920000000000005</v>
      </c>
      <c r="EV15" s="181">
        <f t="shared" si="71"/>
        <v>1.1270000000000007</v>
      </c>
      <c r="EW15" s="144"/>
      <c r="EX15" s="144"/>
      <c r="EY15" s="181">
        <f t="shared" si="72"/>
        <v>0</v>
      </c>
      <c r="FA15" s="33">
        <v>6</v>
      </c>
      <c r="FB15" s="33" t="s">
        <v>6</v>
      </c>
      <c r="FC15" s="86" t="s">
        <v>26</v>
      </c>
      <c r="FD15" s="82">
        <v>54</v>
      </c>
      <c r="FE15" s="82">
        <v>56</v>
      </c>
      <c r="FF15" s="53">
        <f t="shared" si="73"/>
        <v>2</v>
      </c>
      <c r="FG15" s="82">
        <v>39</v>
      </c>
      <c r="FH15" s="82">
        <v>39</v>
      </c>
      <c r="FI15" s="53">
        <f t="shared" si="74"/>
        <v>0</v>
      </c>
      <c r="FJ15" s="82">
        <v>16</v>
      </c>
      <c r="FK15" s="82">
        <v>16</v>
      </c>
      <c r="FL15" s="53">
        <f t="shared" si="75"/>
        <v>0</v>
      </c>
      <c r="FM15" s="82">
        <v>20</v>
      </c>
      <c r="FN15" s="82">
        <v>20</v>
      </c>
      <c r="FO15" s="53">
        <f t="shared" si="76"/>
        <v>0</v>
      </c>
      <c r="FP15" s="151">
        <f t="shared" si="77"/>
        <v>92.3</v>
      </c>
      <c r="FQ15" s="110">
        <v>10</v>
      </c>
      <c r="FR15" s="54">
        <f t="shared" si="12"/>
        <v>484</v>
      </c>
      <c r="FS15" s="54">
        <f t="shared" si="13"/>
        <v>240</v>
      </c>
      <c r="FT15" s="53">
        <f t="shared" si="14"/>
        <v>-244</v>
      </c>
      <c r="FU15" s="151">
        <f t="shared" si="78"/>
        <v>5.5</v>
      </c>
      <c r="FV15" s="151">
        <f t="shared" si="79"/>
        <v>5.9</v>
      </c>
      <c r="FW15" s="151">
        <f t="shared" si="15"/>
        <v>0.40000000000000036</v>
      </c>
      <c r="FX15" s="183"/>
      <c r="FY15" s="33">
        <v>6</v>
      </c>
      <c r="FZ15" s="33" t="s">
        <v>6</v>
      </c>
      <c r="GA15" s="86" t="s">
        <v>26</v>
      </c>
      <c r="GB15" s="371">
        <f t="shared" si="80"/>
        <v>52544.7</v>
      </c>
      <c r="GC15" s="370">
        <f t="shared" si="16"/>
        <v>2388</v>
      </c>
      <c r="GD15" s="122">
        <v>8</v>
      </c>
      <c r="GE15" s="354">
        <v>51727.9</v>
      </c>
      <c r="GF15" s="99">
        <v>297.10000000000002</v>
      </c>
      <c r="GG15" s="354">
        <v>519.70000000000005</v>
      </c>
      <c r="GH15" s="354">
        <v>105</v>
      </c>
      <c r="GI15" s="355"/>
      <c r="GJ15" s="151">
        <f t="shared" si="81"/>
        <v>99</v>
      </c>
      <c r="GK15" s="357">
        <v>52274.3</v>
      </c>
      <c r="GL15" s="355">
        <v>44272.6</v>
      </c>
      <c r="GM15" s="355"/>
      <c r="GN15" s="354">
        <v>0</v>
      </c>
      <c r="GO15" s="354"/>
      <c r="GP15" s="354">
        <v>1094.5</v>
      </c>
      <c r="GQ15" s="354">
        <v>87.9</v>
      </c>
      <c r="GR15" s="354"/>
      <c r="GS15" s="450">
        <f t="shared" si="17"/>
        <v>3003</v>
      </c>
      <c r="GT15" s="451">
        <v>4</v>
      </c>
      <c r="GU15" s="452">
        <f t="shared" si="18"/>
        <v>5617</v>
      </c>
      <c r="GV15" s="451">
        <v>6</v>
      </c>
    </row>
    <row r="16" spans="1:204" s="26" customFormat="1">
      <c r="A16" s="33">
        <v>7</v>
      </c>
      <c r="B16" s="33" t="s">
        <v>7</v>
      </c>
      <c r="C16" s="86" t="s">
        <v>27</v>
      </c>
      <c r="D16" s="53">
        <f t="shared" si="19"/>
        <v>21</v>
      </c>
      <c r="E16" s="33"/>
      <c r="F16" s="33">
        <v>21</v>
      </c>
      <c r="G16" s="53">
        <f t="shared" si="20"/>
        <v>21</v>
      </c>
      <c r="H16" s="33"/>
      <c r="I16" s="33">
        <v>21</v>
      </c>
      <c r="J16" s="33">
        <v>2</v>
      </c>
      <c r="K16" s="33">
        <v>20</v>
      </c>
      <c r="L16" s="33"/>
      <c r="M16" s="33"/>
      <c r="N16" s="53">
        <f t="shared" si="21"/>
        <v>0</v>
      </c>
      <c r="O16" s="33"/>
      <c r="P16" s="33"/>
      <c r="Q16" s="53">
        <f t="shared" si="22"/>
        <v>0</v>
      </c>
      <c r="R16" s="151">
        <f t="shared" si="23"/>
        <v>0</v>
      </c>
      <c r="S16" s="151">
        <f t="shared" si="24"/>
        <v>0</v>
      </c>
      <c r="T16" s="33"/>
      <c r="U16" s="33"/>
      <c r="V16" s="85">
        <v>9</v>
      </c>
      <c r="W16" s="85">
        <v>10</v>
      </c>
      <c r="X16" s="53">
        <f t="shared" si="25"/>
        <v>1</v>
      </c>
      <c r="Y16" s="85">
        <v>20</v>
      </c>
      <c r="Z16" s="85">
        <v>20</v>
      </c>
      <c r="AA16" s="53">
        <f t="shared" si="26"/>
        <v>0</v>
      </c>
      <c r="AB16" s="85">
        <v>20</v>
      </c>
      <c r="AC16" s="85">
        <v>20</v>
      </c>
      <c r="AD16" s="53">
        <f t="shared" si="27"/>
        <v>0</v>
      </c>
      <c r="AE16" s="85">
        <v>15</v>
      </c>
      <c r="AF16" s="85">
        <v>14</v>
      </c>
      <c r="AG16" s="53">
        <f t="shared" si="28"/>
        <v>-1</v>
      </c>
      <c r="AH16" s="85">
        <v>16</v>
      </c>
      <c r="AI16" s="85">
        <v>17</v>
      </c>
      <c r="AJ16" s="53">
        <f t="shared" si="29"/>
        <v>1</v>
      </c>
      <c r="AK16" s="28"/>
      <c r="AL16" s="33">
        <v>7</v>
      </c>
      <c r="AM16" s="33" t="s">
        <v>7</v>
      </c>
      <c r="AN16" s="86" t="s">
        <v>27</v>
      </c>
      <c r="AO16" s="85">
        <v>19</v>
      </c>
      <c r="AP16" s="85">
        <v>19</v>
      </c>
      <c r="AQ16" s="53">
        <f t="shared" si="30"/>
        <v>0</v>
      </c>
      <c r="AR16" s="85">
        <v>14</v>
      </c>
      <c r="AS16" s="85">
        <v>14</v>
      </c>
      <c r="AT16" s="53">
        <f t="shared" si="31"/>
        <v>0</v>
      </c>
      <c r="AU16" s="151">
        <f t="shared" si="0"/>
        <v>90.5</v>
      </c>
      <c r="AV16" s="151">
        <f t="shared" si="1"/>
        <v>90.5</v>
      </c>
      <c r="AW16" s="85">
        <v>19</v>
      </c>
      <c r="AX16" s="85">
        <v>19</v>
      </c>
      <c r="AY16" s="53">
        <f t="shared" si="32"/>
        <v>0</v>
      </c>
      <c r="AZ16" s="33">
        <v>1</v>
      </c>
      <c r="BA16" s="33">
        <v>1</v>
      </c>
      <c r="BB16" s="53">
        <f t="shared" si="33"/>
        <v>0</v>
      </c>
      <c r="BC16" s="85">
        <v>1</v>
      </c>
      <c r="BD16" s="85">
        <v>1</v>
      </c>
      <c r="BE16" s="53">
        <f t="shared" si="34"/>
        <v>0</v>
      </c>
      <c r="BF16" s="182">
        <v>24.411999999999999</v>
      </c>
      <c r="BG16" s="182">
        <v>25.347999999999999</v>
      </c>
      <c r="BH16" s="181">
        <f t="shared" si="35"/>
        <v>0.93599999999999994</v>
      </c>
      <c r="BI16" s="182">
        <v>24.411999999999999</v>
      </c>
      <c r="BJ16" s="182">
        <v>25.347999999999999</v>
      </c>
      <c r="BK16" s="181">
        <f t="shared" si="36"/>
        <v>0.93599999999999994</v>
      </c>
      <c r="BM16" s="33">
        <v>7</v>
      </c>
      <c r="BN16" s="33" t="s">
        <v>7</v>
      </c>
      <c r="BO16" s="86" t="s">
        <v>27</v>
      </c>
      <c r="BP16" s="151">
        <f t="shared" si="37"/>
        <v>20.366</v>
      </c>
      <c r="BQ16" s="35"/>
      <c r="BR16" s="35">
        <v>20.366</v>
      </c>
      <c r="BS16" s="151">
        <f t="shared" si="38"/>
        <v>20.3</v>
      </c>
      <c r="BT16" s="35"/>
      <c r="BU16" s="35">
        <v>20.3</v>
      </c>
      <c r="BV16" s="448">
        <f t="shared" si="2"/>
        <v>0.97</v>
      </c>
      <c r="BW16" s="49"/>
      <c r="BX16" s="448">
        <f t="shared" si="3"/>
        <v>0.97</v>
      </c>
      <c r="BY16" s="448">
        <f t="shared" si="4"/>
        <v>0.97</v>
      </c>
      <c r="BZ16" s="49"/>
      <c r="CA16" s="448">
        <f t="shared" si="5"/>
        <v>0.97</v>
      </c>
      <c r="CB16" s="448">
        <f t="shared" si="39"/>
        <v>0</v>
      </c>
      <c r="CC16" s="448">
        <f t="shared" si="40"/>
        <v>0</v>
      </c>
      <c r="CD16" s="448">
        <f t="shared" si="41"/>
        <v>0</v>
      </c>
      <c r="CF16" s="33">
        <v>7</v>
      </c>
      <c r="CG16" s="33" t="s">
        <v>7</v>
      </c>
      <c r="CH16" s="86" t="s">
        <v>27</v>
      </c>
      <c r="CI16" s="181">
        <f t="shared" si="42"/>
        <v>192.39700000000002</v>
      </c>
      <c r="CJ16" s="181">
        <f t="shared" si="43"/>
        <v>189.63400000000001</v>
      </c>
      <c r="CK16" s="181">
        <f t="shared" si="44"/>
        <v>-2.7630000000000052</v>
      </c>
      <c r="CL16" s="144"/>
      <c r="CM16" s="144"/>
      <c r="CN16" s="181">
        <f t="shared" si="45"/>
        <v>0</v>
      </c>
      <c r="CO16" s="144">
        <v>192.39700000000002</v>
      </c>
      <c r="CP16" s="144">
        <v>189.63400000000001</v>
      </c>
      <c r="CQ16" s="181">
        <f t="shared" si="46"/>
        <v>-2.7630000000000052</v>
      </c>
      <c r="CR16" s="181">
        <f t="shared" si="47"/>
        <v>1.6929999999999998</v>
      </c>
      <c r="CS16" s="181">
        <f t="shared" si="48"/>
        <v>1.5309999999999988</v>
      </c>
      <c r="CT16" s="181">
        <f t="shared" si="49"/>
        <v>-0.16200000000000103</v>
      </c>
      <c r="CU16" s="144"/>
      <c r="CV16" s="144"/>
      <c r="CW16" s="181">
        <f t="shared" si="50"/>
        <v>0</v>
      </c>
      <c r="CX16" s="144">
        <v>1.6929999999999998</v>
      </c>
      <c r="CY16" s="144">
        <v>1.5309999999999988</v>
      </c>
      <c r="CZ16" s="181">
        <f t="shared" si="51"/>
        <v>-0.16200000000000103</v>
      </c>
      <c r="DA16" s="146">
        <f t="shared" si="52"/>
        <v>83</v>
      </c>
      <c r="DB16" s="146">
        <f t="shared" si="6"/>
        <v>75</v>
      </c>
      <c r="DC16" s="146">
        <f t="shared" si="53"/>
        <v>-8</v>
      </c>
      <c r="DD16" s="151">
        <f t="shared" si="7"/>
        <v>9.4</v>
      </c>
      <c r="DE16" s="151">
        <f t="shared" si="8"/>
        <v>9.3000000000000007</v>
      </c>
      <c r="DF16" s="151">
        <f t="shared" si="54"/>
        <v>-9.9999999999999645E-2</v>
      </c>
      <c r="DG16" s="110">
        <v>9</v>
      </c>
      <c r="DI16" s="33">
        <v>7</v>
      </c>
      <c r="DJ16" s="33" t="s">
        <v>7</v>
      </c>
      <c r="DK16" s="86" t="s">
        <v>27</v>
      </c>
      <c r="DL16" s="144">
        <v>14.048</v>
      </c>
      <c r="DM16" s="144">
        <v>13.977</v>
      </c>
      <c r="DN16" s="181">
        <f t="shared" si="55"/>
        <v>-7.099999999999973E-2</v>
      </c>
      <c r="DO16" s="181">
        <v>12.445</v>
      </c>
      <c r="DP16" s="181">
        <v>12.576999999999998</v>
      </c>
      <c r="DQ16" s="181">
        <f t="shared" si="56"/>
        <v>0.1319999999999979</v>
      </c>
      <c r="DR16" s="151">
        <f t="shared" si="9"/>
        <v>69</v>
      </c>
      <c r="DS16" s="151">
        <f t="shared" si="10"/>
        <v>68.900000000000006</v>
      </c>
      <c r="DT16" s="151">
        <f t="shared" si="57"/>
        <v>-9.9999999999994316E-2</v>
      </c>
      <c r="DU16" s="451">
        <v>3</v>
      </c>
      <c r="DV16" s="349">
        <v>160.33100000000002</v>
      </c>
      <c r="DW16" s="349">
        <v>227.35500000000005</v>
      </c>
      <c r="DX16" s="181">
        <f t="shared" si="11"/>
        <v>67.024000000000029</v>
      </c>
      <c r="DY16" s="182">
        <v>147.01100000000002</v>
      </c>
      <c r="DZ16" s="182">
        <v>165.16800000000001</v>
      </c>
      <c r="EA16" s="181">
        <f t="shared" si="58"/>
        <v>18.156999999999982</v>
      </c>
      <c r="EB16" s="181">
        <v>25.530999999999995</v>
      </c>
      <c r="EC16" s="181">
        <v>4.3460000000000001</v>
      </c>
      <c r="ED16" s="181">
        <f t="shared" si="59"/>
        <v>-21.184999999999995</v>
      </c>
      <c r="EE16" s="151">
        <f t="shared" si="60"/>
        <v>13.7</v>
      </c>
      <c r="EF16" s="151">
        <f t="shared" si="61"/>
        <v>13.6</v>
      </c>
      <c r="EG16" s="151">
        <f t="shared" si="62"/>
        <v>-9.9999999999999645E-2</v>
      </c>
      <c r="EH16" s="146">
        <v>1504</v>
      </c>
      <c r="EI16" s="146">
        <v>1406</v>
      </c>
      <c r="EJ16" s="54">
        <f t="shared" si="63"/>
        <v>-98</v>
      </c>
      <c r="EK16" s="144">
        <v>209.79900000000001</v>
      </c>
      <c r="EL16" s="144">
        <v>232.536</v>
      </c>
      <c r="EM16" s="181">
        <f t="shared" si="64"/>
        <v>22.736999999999995</v>
      </c>
      <c r="EN16" s="151">
        <f t="shared" si="65"/>
        <v>14.9</v>
      </c>
      <c r="EO16" s="151">
        <f t="shared" si="66"/>
        <v>16.600000000000001</v>
      </c>
      <c r="EP16" s="151">
        <f t="shared" si="67"/>
        <v>1.7000000000000011</v>
      </c>
      <c r="EQ16" s="151">
        <f t="shared" si="68"/>
        <v>1.1000000000000001</v>
      </c>
      <c r="ER16" s="151">
        <f t="shared" si="69"/>
        <v>1.2</v>
      </c>
      <c r="ES16" s="151">
        <f t="shared" si="70"/>
        <v>9.9999999999999867E-2</v>
      </c>
      <c r="ET16" s="144">
        <v>67.335999999999999</v>
      </c>
      <c r="EU16" s="144">
        <v>78.564999999999998</v>
      </c>
      <c r="EV16" s="181">
        <f t="shared" si="71"/>
        <v>11.228999999999999</v>
      </c>
      <c r="EW16" s="144">
        <v>0.52800000000000002</v>
      </c>
      <c r="EX16" s="144">
        <v>0.73699999999999999</v>
      </c>
      <c r="EY16" s="181">
        <f t="shared" si="72"/>
        <v>0.20899999999999996</v>
      </c>
      <c r="FA16" s="33">
        <v>7</v>
      </c>
      <c r="FB16" s="33" t="s">
        <v>7</v>
      </c>
      <c r="FC16" s="86" t="s">
        <v>27</v>
      </c>
      <c r="FD16" s="82">
        <v>34</v>
      </c>
      <c r="FE16" s="82">
        <v>36</v>
      </c>
      <c r="FF16" s="53">
        <f t="shared" si="73"/>
        <v>2</v>
      </c>
      <c r="FG16" s="82">
        <v>31</v>
      </c>
      <c r="FH16" s="82">
        <v>32</v>
      </c>
      <c r="FI16" s="53">
        <f t="shared" si="74"/>
        <v>1</v>
      </c>
      <c r="FJ16" s="82">
        <v>9</v>
      </c>
      <c r="FK16" s="82">
        <v>9</v>
      </c>
      <c r="FL16" s="53">
        <f t="shared" si="75"/>
        <v>0</v>
      </c>
      <c r="FM16" s="82">
        <v>21</v>
      </c>
      <c r="FN16" s="82">
        <v>21</v>
      </c>
      <c r="FO16" s="53">
        <f t="shared" si="76"/>
        <v>0</v>
      </c>
      <c r="FP16" s="151">
        <f t="shared" si="77"/>
        <v>93.8</v>
      </c>
      <c r="FQ16" s="110">
        <v>9</v>
      </c>
      <c r="FR16" s="54">
        <f t="shared" si="12"/>
        <v>453</v>
      </c>
      <c r="FS16" s="54">
        <f t="shared" si="13"/>
        <v>437</v>
      </c>
      <c r="FT16" s="53">
        <f t="shared" si="14"/>
        <v>-16</v>
      </c>
      <c r="FU16" s="151">
        <f t="shared" si="78"/>
        <v>6.8</v>
      </c>
      <c r="FV16" s="151">
        <f t="shared" si="79"/>
        <v>7.3</v>
      </c>
      <c r="FW16" s="151">
        <f t="shared" si="15"/>
        <v>0.5</v>
      </c>
      <c r="FX16" s="183"/>
      <c r="FY16" s="33">
        <v>7</v>
      </c>
      <c r="FZ16" s="33" t="s">
        <v>7</v>
      </c>
      <c r="GA16" s="86" t="s">
        <v>27</v>
      </c>
      <c r="GB16" s="371">
        <f t="shared" si="80"/>
        <v>21102.6</v>
      </c>
      <c r="GC16" s="370">
        <f t="shared" si="16"/>
        <v>1005</v>
      </c>
      <c r="GD16" s="122">
        <v>18</v>
      </c>
      <c r="GE16" s="354">
        <v>21102.6</v>
      </c>
      <c r="GF16" s="99"/>
      <c r="GG16" s="354"/>
      <c r="GH16" s="354"/>
      <c r="GI16" s="355"/>
      <c r="GJ16" s="151">
        <f t="shared" si="81"/>
        <v>100</v>
      </c>
      <c r="GK16" s="357">
        <v>20999.4</v>
      </c>
      <c r="GL16" s="355">
        <v>18244.400000000001</v>
      </c>
      <c r="GM16" s="355"/>
      <c r="GN16" s="355">
        <v>46.4</v>
      </c>
      <c r="GO16" s="355"/>
      <c r="GP16" s="354">
        <v>513.4</v>
      </c>
      <c r="GQ16" s="354">
        <v>30.9</v>
      </c>
      <c r="GR16" s="354"/>
      <c r="GS16" s="450">
        <f t="shared" si="17"/>
        <v>1040</v>
      </c>
      <c r="GT16" s="451">
        <v>16</v>
      </c>
      <c r="GU16" s="452">
        <f t="shared" si="18"/>
        <v>1510</v>
      </c>
      <c r="GV16" s="451">
        <v>19</v>
      </c>
    </row>
    <row r="17" spans="1:205" s="26" customFormat="1">
      <c r="A17" s="33">
        <v>8</v>
      </c>
      <c r="B17" s="33" t="s">
        <v>210</v>
      </c>
      <c r="C17" s="86" t="s">
        <v>28</v>
      </c>
      <c r="D17" s="53">
        <f t="shared" si="19"/>
        <v>25</v>
      </c>
      <c r="E17" s="33">
        <v>5</v>
      </c>
      <c r="F17" s="33">
        <v>20</v>
      </c>
      <c r="G17" s="53">
        <f t="shared" si="20"/>
        <v>25</v>
      </c>
      <c r="H17" s="33">
        <v>6</v>
      </c>
      <c r="I17" s="33">
        <v>19</v>
      </c>
      <c r="J17" s="33">
        <v>24</v>
      </c>
      <c r="K17" s="33">
        <v>24</v>
      </c>
      <c r="L17" s="33"/>
      <c r="M17" s="33"/>
      <c r="N17" s="53">
        <f t="shared" si="21"/>
        <v>0</v>
      </c>
      <c r="O17" s="33"/>
      <c r="P17" s="33"/>
      <c r="Q17" s="53">
        <f t="shared" si="22"/>
        <v>0</v>
      </c>
      <c r="R17" s="151">
        <f t="shared" si="23"/>
        <v>0</v>
      </c>
      <c r="S17" s="151">
        <f t="shared" si="24"/>
        <v>0</v>
      </c>
      <c r="T17" s="33">
        <v>2</v>
      </c>
      <c r="U17" s="33">
        <v>2</v>
      </c>
      <c r="V17" s="85">
        <v>4</v>
      </c>
      <c r="W17" s="85">
        <v>4</v>
      </c>
      <c r="X17" s="53">
        <f t="shared" si="25"/>
        <v>0</v>
      </c>
      <c r="Y17" s="53">
        <v>25</v>
      </c>
      <c r="Z17" s="53">
        <v>25</v>
      </c>
      <c r="AA17" s="53">
        <f t="shared" si="26"/>
        <v>0</v>
      </c>
      <c r="AB17" s="33">
        <v>10</v>
      </c>
      <c r="AC17" s="33">
        <v>12</v>
      </c>
      <c r="AD17" s="53">
        <f t="shared" si="27"/>
        <v>2</v>
      </c>
      <c r="AE17" s="53">
        <v>10</v>
      </c>
      <c r="AF17" s="53">
        <v>12</v>
      </c>
      <c r="AG17" s="53">
        <f t="shared" si="28"/>
        <v>2</v>
      </c>
      <c r="AH17" s="33">
        <v>9</v>
      </c>
      <c r="AI17" s="33">
        <v>16</v>
      </c>
      <c r="AJ17" s="53">
        <f t="shared" si="29"/>
        <v>7</v>
      </c>
      <c r="AK17" s="28"/>
      <c r="AL17" s="33">
        <v>8</v>
      </c>
      <c r="AM17" s="33" t="s">
        <v>210</v>
      </c>
      <c r="AN17" s="86" t="s">
        <v>28</v>
      </c>
      <c r="AO17" s="170">
        <v>25</v>
      </c>
      <c r="AP17" s="170">
        <v>25</v>
      </c>
      <c r="AQ17" s="53">
        <f t="shared" si="30"/>
        <v>0</v>
      </c>
      <c r="AR17" s="54">
        <v>25</v>
      </c>
      <c r="AS17" s="54">
        <v>25</v>
      </c>
      <c r="AT17" s="53">
        <f t="shared" si="31"/>
        <v>0</v>
      </c>
      <c r="AU17" s="151">
        <f t="shared" si="0"/>
        <v>100</v>
      </c>
      <c r="AV17" s="151">
        <f t="shared" si="1"/>
        <v>100</v>
      </c>
      <c r="AW17" s="170">
        <v>25</v>
      </c>
      <c r="AX17" s="170">
        <v>25</v>
      </c>
      <c r="AY17" s="53">
        <f t="shared" si="32"/>
        <v>0</v>
      </c>
      <c r="AZ17" s="85">
        <v>1</v>
      </c>
      <c r="BA17" s="85">
        <v>1</v>
      </c>
      <c r="BB17" s="53">
        <f t="shared" si="33"/>
        <v>0</v>
      </c>
      <c r="BC17" s="85">
        <v>1</v>
      </c>
      <c r="BD17" s="85">
        <v>1</v>
      </c>
      <c r="BE17" s="53">
        <f t="shared" si="34"/>
        <v>0</v>
      </c>
      <c r="BF17" s="144">
        <v>97.495000000000005</v>
      </c>
      <c r="BG17" s="144">
        <v>101.56100000000001</v>
      </c>
      <c r="BH17" s="181">
        <f t="shared" si="35"/>
        <v>4.0660000000000025</v>
      </c>
      <c r="BI17" s="182">
        <v>96.584000000000003</v>
      </c>
      <c r="BJ17" s="182">
        <v>100.65</v>
      </c>
      <c r="BK17" s="181">
        <f t="shared" si="36"/>
        <v>4.0660000000000025</v>
      </c>
      <c r="BM17" s="33">
        <v>8</v>
      </c>
      <c r="BN17" s="33" t="s">
        <v>210</v>
      </c>
      <c r="BO17" s="86" t="s">
        <v>28</v>
      </c>
      <c r="BP17" s="151">
        <f t="shared" si="37"/>
        <v>33.07</v>
      </c>
      <c r="BQ17" s="35">
        <v>20.677</v>
      </c>
      <c r="BR17" s="35">
        <v>12.393000000000001</v>
      </c>
      <c r="BS17" s="151">
        <f>BT17+BU17</f>
        <v>32.6</v>
      </c>
      <c r="BT17" s="35">
        <v>20.3</v>
      </c>
      <c r="BU17" s="35">
        <v>12.3</v>
      </c>
      <c r="BV17" s="448">
        <f t="shared" si="2"/>
        <v>1.32</v>
      </c>
      <c r="BW17" s="448">
        <f>ROUND(BQ17/E17,2)</f>
        <v>4.1399999999999997</v>
      </c>
      <c r="BX17" s="448">
        <f t="shared" si="3"/>
        <v>0.62</v>
      </c>
      <c r="BY17" s="448">
        <f t="shared" si="4"/>
        <v>1.3</v>
      </c>
      <c r="BZ17" s="448">
        <f>ROUND(BT17/H17,2)</f>
        <v>3.38</v>
      </c>
      <c r="CA17" s="448">
        <f t="shared" si="5"/>
        <v>0.65</v>
      </c>
      <c r="CB17" s="448">
        <f t="shared" si="39"/>
        <v>-2.0000000000000018E-2</v>
      </c>
      <c r="CC17" s="448">
        <f t="shared" si="40"/>
        <v>-0.75999999999999979</v>
      </c>
      <c r="CD17" s="448">
        <f t="shared" si="41"/>
        <v>3.0000000000000027E-2</v>
      </c>
      <c r="CF17" s="33">
        <v>8</v>
      </c>
      <c r="CG17" s="33" t="s">
        <v>210</v>
      </c>
      <c r="CH17" s="86" t="s">
        <v>28</v>
      </c>
      <c r="CI17" s="181">
        <f t="shared" si="42"/>
        <v>283.24999999999994</v>
      </c>
      <c r="CJ17" s="181">
        <f t="shared" si="43"/>
        <v>308.62200000000001</v>
      </c>
      <c r="CK17" s="181">
        <f t="shared" si="44"/>
        <v>25.372000000000071</v>
      </c>
      <c r="CL17" s="144">
        <v>149.72399999999993</v>
      </c>
      <c r="CM17" s="144">
        <v>174.82300000000001</v>
      </c>
      <c r="CN17" s="181">
        <f t="shared" si="45"/>
        <v>25.099000000000075</v>
      </c>
      <c r="CO17" s="144">
        <v>133.52600000000001</v>
      </c>
      <c r="CP17" s="144">
        <v>133.79900000000001</v>
      </c>
      <c r="CQ17" s="181">
        <f t="shared" si="46"/>
        <v>0.27299999999999613</v>
      </c>
      <c r="CR17" s="181">
        <f t="shared" si="47"/>
        <v>10.727</v>
      </c>
      <c r="CS17" s="181">
        <f t="shared" si="48"/>
        <v>25.456999999999997</v>
      </c>
      <c r="CT17" s="181">
        <f t="shared" si="49"/>
        <v>14.729999999999997</v>
      </c>
      <c r="CU17" s="144">
        <v>2.1899999999999995</v>
      </c>
      <c r="CV17" s="144">
        <v>23.245999999999999</v>
      </c>
      <c r="CW17" s="181">
        <f t="shared" si="50"/>
        <v>21.055999999999997</v>
      </c>
      <c r="CX17" s="144">
        <v>8.5370000000000008</v>
      </c>
      <c r="CY17" s="144">
        <v>2.2109999999999999</v>
      </c>
      <c r="CZ17" s="181">
        <f t="shared" si="51"/>
        <v>-6.3260000000000005</v>
      </c>
      <c r="DA17" s="146">
        <f t="shared" si="52"/>
        <v>324</v>
      </c>
      <c r="DB17" s="146">
        <f t="shared" si="6"/>
        <v>781</v>
      </c>
      <c r="DC17" s="146">
        <f t="shared" si="53"/>
        <v>457</v>
      </c>
      <c r="DD17" s="151">
        <f t="shared" si="7"/>
        <v>8.6</v>
      </c>
      <c r="DE17" s="151">
        <f t="shared" si="8"/>
        <v>9.5</v>
      </c>
      <c r="DF17" s="151">
        <f t="shared" si="54"/>
        <v>0.90000000000000036</v>
      </c>
      <c r="DG17" s="110">
        <v>8</v>
      </c>
      <c r="DI17" s="33">
        <v>8</v>
      </c>
      <c r="DJ17" s="33" t="s">
        <v>210</v>
      </c>
      <c r="DK17" s="86" t="s">
        <v>28</v>
      </c>
      <c r="DL17" s="144">
        <v>14.161</v>
      </c>
      <c r="DM17" s="144">
        <v>14.832000000000001</v>
      </c>
      <c r="DN17" s="181">
        <f t="shared" si="55"/>
        <v>0.67100000000000115</v>
      </c>
      <c r="DO17" s="181">
        <v>13.026999999999999</v>
      </c>
      <c r="DP17" s="181">
        <v>13.595999999999998</v>
      </c>
      <c r="DQ17" s="181">
        <f t="shared" si="56"/>
        <v>0.56899999999999906</v>
      </c>
      <c r="DR17" s="151">
        <f t="shared" si="9"/>
        <v>42.8</v>
      </c>
      <c r="DS17" s="151">
        <f t="shared" si="10"/>
        <v>45.5</v>
      </c>
      <c r="DT17" s="151">
        <f t="shared" si="57"/>
        <v>2.7000000000000028</v>
      </c>
      <c r="DU17" s="451">
        <v>13</v>
      </c>
      <c r="DV17" s="349">
        <v>286.226</v>
      </c>
      <c r="DW17" s="349">
        <v>324.19000000000005</v>
      </c>
      <c r="DX17" s="181">
        <f t="shared" si="11"/>
        <v>37.964000000000055</v>
      </c>
      <c r="DY17" s="182">
        <v>241.17599999999999</v>
      </c>
      <c r="DZ17" s="182">
        <v>257.55099999999999</v>
      </c>
      <c r="EA17" s="181">
        <f t="shared" si="58"/>
        <v>16.375</v>
      </c>
      <c r="EB17" s="181">
        <v>47.451000000000001</v>
      </c>
      <c r="EC17" s="181">
        <v>55.834000000000003</v>
      </c>
      <c r="ED17" s="181">
        <f t="shared" si="59"/>
        <v>8.3830000000000027</v>
      </c>
      <c r="EE17" s="151">
        <f t="shared" si="60"/>
        <v>20</v>
      </c>
      <c r="EF17" s="151">
        <f t="shared" si="61"/>
        <v>20.8</v>
      </c>
      <c r="EG17" s="151">
        <f t="shared" si="62"/>
        <v>0.80000000000000071</v>
      </c>
      <c r="EH17" s="146">
        <v>2790</v>
      </c>
      <c r="EI17" s="146">
        <v>3168</v>
      </c>
      <c r="EJ17" s="54">
        <f t="shared" si="63"/>
        <v>378</v>
      </c>
      <c r="EK17" s="144">
        <v>492.97300000000007</v>
      </c>
      <c r="EL17" s="144">
        <v>466.6230000000001</v>
      </c>
      <c r="EM17" s="181">
        <f t="shared" si="64"/>
        <v>-26.349999999999966</v>
      </c>
      <c r="EN17" s="151">
        <f t="shared" si="65"/>
        <v>34.799999999999997</v>
      </c>
      <c r="EO17" s="151">
        <f t="shared" si="66"/>
        <v>31.5</v>
      </c>
      <c r="EP17" s="151">
        <f t="shared" si="67"/>
        <v>-3.2999999999999972</v>
      </c>
      <c r="EQ17" s="151">
        <f t="shared" si="68"/>
        <v>1.7</v>
      </c>
      <c r="ER17" s="151">
        <f t="shared" si="69"/>
        <v>1.5</v>
      </c>
      <c r="ES17" s="151">
        <f t="shared" si="70"/>
        <v>-0.19999999999999996</v>
      </c>
      <c r="ET17" s="144">
        <v>38.988999999999997</v>
      </c>
      <c r="EU17" s="144">
        <v>39.048000000000002</v>
      </c>
      <c r="EV17" s="181">
        <f t="shared" si="71"/>
        <v>5.9000000000004604E-2</v>
      </c>
      <c r="EW17" s="144">
        <v>5.3940000000000001</v>
      </c>
      <c r="EX17" s="144">
        <v>3.3279999999999998</v>
      </c>
      <c r="EY17" s="181">
        <f t="shared" si="72"/>
        <v>-2.0660000000000003</v>
      </c>
      <c r="FA17" s="33">
        <v>8</v>
      </c>
      <c r="FB17" s="33" t="s">
        <v>210</v>
      </c>
      <c r="FC17" s="86" t="s">
        <v>28</v>
      </c>
      <c r="FD17" s="82">
        <v>78</v>
      </c>
      <c r="FE17" s="82">
        <v>77</v>
      </c>
      <c r="FF17" s="53">
        <f t="shared" si="73"/>
        <v>-1</v>
      </c>
      <c r="FG17" s="82">
        <v>55</v>
      </c>
      <c r="FH17" s="82">
        <v>54</v>
      </c>
      <c r="FI17" s="53">
        <f t="shared" si="74"/>
        <v>-1</v>
      </c>
      <c r="FJ17" s="82">
        <v>29</v>
      </c>
      <c r="FK17" s="82">
        <v>29</v>
      </c>
      <c r="FL17" s="53">
        <f t="shared" si="75"/>
        <v>0</v>
      </c>
      <c r="FM17" s="82">
        <v>26</v>
      </c>
      <c r="FN17" s="82">
        <v>25</v>
      </c>
      <c r="FO17" s="53">
        <f t="shared" si="76"/>
        <v>-1</v>
      </c>
      <c r="FP17" s="151">
        <f t="shared" si="77"/>
        <v>100</v>
      </c>
      <c r="FQ17" s="110">
        <v>1</v>
      </c>
      <c r="FR17" s="54">
        <f t="shared" si="12"/>
        <v>257</v>
      </c>
      <c r="FS17" s="54">
        <f t="shared" si="13"/>
        <v>275</v>
      </c>
      <c r="FT17" s="53">
        <f t="shared" si="14"/>
        <v>18</v>
      </c>
      <c r="FU17" s="151">
        <f t="shared" si="78"/>
        <v>9</v>
      </c>
      <c r="FV17" s="151">
        <f t="shared" si="79"/>
        <v>8.6</v>
      </c>
      <c r="FW17" s="151">
        <f t="shared" si="15"/>
        <v>-0.40000000000000036</v>
      </c>
      <c r="FX17" s="183"/>
      <c r="FY17" s="33">
        <v>8</v>
      </c>
      <c r="FZ17" s="33" t="s">
        <v>210</v>
      </c>
      <c r="GA17" s="86" t="s">
        <v>28</v>
      </c>
      <c r="GB17" s="371">
        <f t="shared" si="80"/>
        <v>74104.500000000015</v>
      </c>
      <c r="GC17" s="370">
        <f t="shared" si="16"/>
        <v>2964</v>
      </c>
      <c r="GD17" s="122">
        <v>6</v>
      </c>
      <c r="GE17" s="354">
        <v>73394.8</v>
      </c>
      <c r="GF17" s="354">
        <v>303.10000000000002</v>
      </c>
      <c r="GG17" s="354">
        <v>406.6</v>
      </c>
      <c r="GH17" s="354"/>
      <c r="GI17" s="355"/>
      <c r="GJ17" s="151">
        <f t="shared" si="81"/>
        <v>99.5</v>
      </c>
      <c r="GK17" s="356">
        <v>74104.5</v>
      </c>
      <c r="GL17" s="354">
        <v>46395</v>
      </c>
      <c r="GM17" s="354"/>
      <c r="GN17" s="354">
        <v>1188</v>
      </c>
      <c r="GO17" s="354">
        <v>7.6</v>
      </c>
      <c r="GP17" s="354">
        <v>2300</v>
      </c>
      <c r="GQ17" s="354">
        <v>233.9</v>
      </c>
      <c r="GR17" s="354"/>
      <c r="GS17" s="450">
        <f t="shared" si="17"/>
        <v>2273</v>
      </c>
      <c r="GT17" s="451">
        <v>7</v>
      </c>
      <c r="GU17" s="452">
        <f t="shared" si="18"/>
        <v>4996</v>
      </c>
      <c r="GV17" s="451">
        <v>7</v>
      </c>
    </row>
    <row r="18" spans="1:205" s="26" customFormat="1">
      <c r="A18" s="33">
        <v>9</v>
      </c>
      <c r="B18" s="33" t="s">
        <v>8</v>
      </c>
      <c r="C18" s="86" t="s">
        <v>29</v>
      </c>
      <c r="D18" s="53">
        <f t="shared" si="19"/>
        <v>13</v>
      </c>
      <c r="E18" s="33"/>
      <c r="F18" s="33">
        <v>13</v>
      </c>
      <c r="G18" s="53">
        <f t="shared" si="20"/>
        <v>13</v>
      </c>
      <c r="H18" s="33"/>
      <c r="I18" s="33">
        <v>13</v>
      </c>
      <c r="J18" s="33">
        <v>13</v>
      </c>
      <c r="K18" s="33">
        <v>13</v>
      </c>
      <c r="L18" s="33">
        <v>1</v>
      </c>
      <c r="M18" s="33">
        <v>1</v>
      </c>
      <c r="N18" s="53">
        <f t="shared" si="21"/>
        <v>0</v>
      </c>
      <c r="O18" s="33"/>
      <c r="P18" s="33"/>
      <c r="Q18" s="53">
        <f t="shared" si="22"/>
        <v>0</v>
      </c>
      <c r="R18" s="151">
        <f t="shared" si="23"/>
        <v>7.7</v>
      </c>
      <c r="S18" s="151">
        <f t="shared" si="24"/>
        <v>7.7</v>
      </c>
      <c r="T18" s="33"/>
      <c r="U18" s="33"/>
      <c r="V18" s="85">
        <v>3</v>
      </c>
      <c r="W18" s="85">
        <v>3</v>
      </c>
      <c r="X18" s="53">
        <f t="shared" si="25"/>
        <v>0</v>
      </c>
      <c r="Y18" s="85">
        <v>13</v>
      </c>
      <c r="Z18" s="85">
        <v>13</v>
      </c>
      <c r="AA18" s="53">
        <f t="shared" si="26"/>
        <v>0</v>
      </c>
      <c r="AB18" s="85">
        <v>7</v>
      </c>
      <c r="AC18" s="85">
        <v>7</v>
      </c>
      <c r="AD18" s="53">
        <f t="shared" si="27"/>
        <v>0</v>
      </c>
      <c r="AE18" s="85">
        <v>7</v>
      </c>
      <c r="AF18" s="85">
        <v>7</v>
      </c>
      <c r="AG18" s="53">
        <f t="shared" si="28"/>
        <v>0</v>
      </c>
      <c r="AH18" s="85">
        <v>11</v>
      </c>
      <c r="AI18" s="85">
        <v>11</v>
      </c>
      <c r="AJ18" s="53">
        <f t="shared" si="29"/>
        <v>0</v>
      </c>
      <c r="AK18" s="28"/>
      <c r="AL18" s="33">
        <v>9</v>
      </c>
      <c r="AM18" s="33" t="s">
        <v>8</v>
      </c>
      <c r="AN18" s="86" t="s">
        <v>29</v>
      </c>
      <c r="AO18" s="85">
        <v>11</v>
      </c>
      <c r="AP18" s="85">
        <v>11</v>
      </c>
      <c r="AQ18" s="53">
        <f t="shared" si="30"/>
        <v>0</v>
      </c>
      <c r="AR18" s="85">
        <v>7</v>
      </c>
      <c r="AS18" s="85">
        <v>7</v>
      </c>
      <c r="AT18" s="53">
        <f t="shared" si="31"/>
        <v>0</v>
      </c>
      <c r="AU18" s="151">
        <f t="shared" si="0"/>
        <v>84.6</v>
      </c>
      <c r="AV18" s="151">
        <f t="shared" si="1"/>
        <v>84.6</v>
      </c>
      <c r="AW18" s="85">
        <v>10</v>
      </c>
      <c r="AX18" s="85">
        <v>10</v>
      </c>
      <c r="AY18" s="53">
        <f t="shared" si="32"/>
        <v>0</v>
      </c>
      <c r="AZ18" s="85">
        <v>1</v>
      </c>
      <c r="BA18" s="85">
        <v>1</v>
      </c>
      <c r="BB18" s="53">
        <f t="shared" si="33"/>
        <v>0</v>
      </c>
      <c r="BC18" s="85">
        <v>1</v>
      </c>
      <c r="BD18" s="85">
        <v>1</v>
      </c>
      <c r="BE18" s="53">
        <f t="shared" si="34"/>
        <v>0</v>
      </c>
      <c r="BF18" s="182">
        <v>26.14</v>
      </c>
      <c r="BG18" s="182">
        <v>27.747</v>
      </c>
      <c r="BH18" s="181">
        <f t="shared" si="35"/>
        <v>1.6069999999999993</v>
      </c>
      <c r="BI18" s="182">
        <v>26.14</v>
      </c>
      <c r="BJ18" s="182">
        <v>27.747</v>
      </c>
      <c r="BK18" s="181">
        <f t="shared" si="36"/>
        <v>1.6069999999999993</v>
      </c>
      <c r="BM18" s="33">
        <v>9</v>
      </c>
      <c r="BN18" s="33" t="s">
        <v>8</v>
      </c>
      <c r="BO18" s="86" t="s">
        <v>29</v>
      </c>
      <c r="BP18" s="151">
        <f t="shared" si="37"/>
        <v>12.153</v>
      </c>
      <c r="BQ18" s="35"/>
      <c r="BR18" s="35">
        <v>12.153</v>
      </c>
      <c r="BS18" s="151">
        <f t="shared" si="38"/>
        <v>12.1</v>
      </c>
      <c r="BT18" s="35"/>
      <c r="BU18" s="35">
        <v>12.1</v>
      </c>
      <c r="BV18" s="448">
        <f t="shared" si="2"/>
        <v>0.93</v>
      </c>
      <c r="BW18" s="49"/>
      <c r="BX18" s="448">
        <f t="shared" si="3"/>
        <v>0.93</v>
      </c>
      <c r="BY18" s="448">
        <f t="shared" si="4"/>
        <v>0.93</v>
      </c>
      <c r="BZ18" s="49"/>
      <c r="CA18" s="448">
        <f t="shared" si="5"/>
        <v>0.93</v>
      </c>
      <c r="CB18" s="448">
        <f t="shared" si="39"/>
        <v>0</v>
      </c>
      <c r="CC18" s="448">
        <f t="shared" si="40"/>
        <v>0</v>
      </c>
      <c r="CD18" s="448">
        <f t="shared" si="41"/>
        <v>0</v>
      </c>
      <c r="CF18" s="33">
        <v>9</v>
      </c>
      <c r="CG18" s="33" t="s">
        <v>8</v>
      </c>
      <c r="CH18" s="86" t="s">
        <v>29</v>
      </c>
      <c r="CI18" s="181">
        <f t="shared" si="42"/>
        <v>132.19799999999998</v>
      </c>
      <c r="CJ18" s="181">
        <f t="shared" ref="CJ18:CJ29" si="82">CM18+CP18</f>
        <v>133.93599999999998</v>
      </c>
      <c r="CK18" s="181">
        <f t="shared" si="44"/>
        <v>1.7379999999999995</v>
      </c>
      <c r="CL18" s="144"/>
      <c r="CM18" s="144"/>
      <c r="CN18" s="181">
        <f t="shared" si="45"/>
        <v>0</v>
      </c>
      <c r="CO18" s="144">
        <v>132.19799999999998</v>
      </c>
      <c r="CP18" s="144">
        <v>133.93599999999998</v>
      </c>
      <c r="CQ18" s="181">
        <f t="shared" si="46"/>
        <v>1.7379999999999995</v>
      </c>
      <c r="CR18" s="181">
        <f t="shared" si="47"/>
        <v>0.97399999999999998</v>
      </c>
      <c r="CS18" s="181">
        <f t="shared" ref="CS18:CS29" si="83">CV18+CY18</f>
        <v>2.7890000000000006</v>
      </c>
      <c r="CT18" s="181">
        <f t="shared" si="49"/>
        <v>1.8150000000000006</v>
      </c>
      <c r="CU18" s="144"/>
      <c r="CV18" s="144"/>
      <c r="CW18" s="181">
        <f t="shared" si="50"/>
        <v>0</v>
      </c>
      <c r="CX18" s="144">
        <v>0.97399999999999998</v>
      </c>
      <c r="CY18" s="144">
        <v>2.7890000000000006</v>
      </c>
      <c r="CZ18" s="181">
        <f t="shared" si="51"/>
        <v>1.8150000000000006</v>
      </c>
      <c r="DA18" s="146">
        <f t="shared" si="52"/>
        <v>80</v>
      </c>
      <c r="DB18" s="146">
        <f t="shared" si="6"/>
        <v>230</v>
      </c>
      <c r="DC18" s="146">
        <f t="shared" si="53"/>
        <v>150</v>
      </c>
      <c r="DD18" s="151">
        <f t="shared" si="7"/>
        <v>10.9</v>
      </c>
      <c r="DE18" s="151">
        <f t="shared" si="8"/>
        <v>11.1</v>
      </c>
      <c r="DF18" s="151">
        <f t="shared" si="54"/>
        <v>0.19999999999999929</v>
      </c>
      <c r="DG18" s="110">
        <v>4</v>
      </c>
      <c r="DI18" s="33">
        <v>9</v>
      </c>
      <c r="DJ18" s="33" t="s">
        <v>8</v>
      </c>
      <c r="DK18" s="86" t="s">
        <v>29</v>
      </c>
      <c r="DL18" s="144">
        <v>8.9830000000000005</v>
      </c>
      <c r="DM18" s="144">
        <v>9.1519999999999975</v>
      </c>
      <c r="DN18" s="181">
        <f t="shared" si="55"/>
        <v>0.16899999999999693</v>
      </c>
      <c r="DO18" s="181">
        <v>8.2070000000000007</v>
      </c>
      <c r="DP18" s="181">
        <v>8.4359999999999999</v>
      </c>
      <c r="DQ18" s="181">
        <f t="shared" si="56"/>
        <v>0.2289999999999992</v>
      </c>
      <c r="DR18" s="151">
        <f t="shared" si="9"/>
        <v>73.900000000000006</v>
      </c>
      <c r="DS18" s="151">
        <f t="shared" si="10"/>
        <v>75.599999999999994</v>
      </c>
      <c r="DT18" s="151">
        <f t="shared" si="57"/>
        <v>1.6999999999999886</v>
      </c>
      <c r="DU18" s="451">
        <v>1</v>
      </c>
      <c r="DV18" s="349">
        <v>112.49700000000001</v>
      </c>
      <c r="DW18" s="349">
        <v>187.45499999999998</v>
      </c>
      <c r="DX18" s="181">
        <f t="shared" si="11"/>
        <v>74.95799999999997</v>
      </c>
      <c r="DY18" s="182">
        <v>105.62700000000001</v>
      </c>
      <c r="DZ18" s="182">
        <v>180.17499999999998</v>
      </c>
      <c r="EA18" s="181">
        <f t="shared" si="58"/>
        <v>74.547999999999973</v>
      </c>
      <c r="EB18" s="181">
        <v>4.4379999999999997</v>
      </c>
      <c r="EC18" s="181">
        <v>0</v>
      </c>
      <c r="ED18" s="181">
        <f t="shared" si="59"/>
        <v>-4.4379999999999997</v>
      </c>
      <c r="EE18" s="151">
        <f t="shared" si="60"/>
        <v>14.7</v>
      </c>
      <c r="EF18" s="151">
        <f t="shared" si="61"/>
        <v>14.6</v>
      </c>
      <c r="EG18" s="151">
        <f t="shared" si="62"/>
        <v>-9.9999999999999645E-2</v>
      </c>
      <c r="EH18" s="146">
        <v>898</v>
      </c>
      <c r="EI18" s="146">
        <v>1072</v>
      </c>
      <c r="EJ18" s="54">
        <f t="shared" si="63"/>
        <v>174</v>
      </c>
      <c r="EK18" s="144">
        <v>262.78299999999996</v>
      </c>
      <c r="EL18" s="144">
        <v>265.57800000000003</v>
      </c>
      <c r="EM18" s="181">
        <f t="shared" si="64"/>
        <v>2.7950000000000728</v>
      </c>
      <c r="EN18" s="151">
        <f t="shared" si="65"/>
        <v>29.3</v>
      </c>
      <c r="EO18" s="151">
        <f t="shared" si="66"/>
        <v>29</v>
      </c>
      <c r="EP18" s="151">
        <f t="shared" si="67"/>
        <v>-0.30000000000000071</v>
      </c>
      <c r="EQ18" s="151">
        <f t="shared" si="68"/>
        <v>2</v>
      </c>
      <c r="ER18" s="151">
        <f t="shared" si="69"/>
        <v>2</v>
      </c>
      <c r="ES18" s="151">
        <f t="shared" si="70"/>
        <v>0</v>
      </c>
      <c r="ET18" s="144">
        <v>6.24</v>
      </c>
      <c r="EU18" s="144">
        <v>6.4610000000000003</v>
      </c>
      <c r="EV18" s="181">
        <f t="shared" si="71"/>
        <v>0.22100000000000009</v>
      </c>
      <c r="EW18" s="144"/>
      <c r="EX18" s="144">
        <v>0.123</v>
      </c>
      <c r="EY18" s="181">
        <f t="shared" si="72"/>
        <v>0.123</v>
      </c>
      <c r="FA18" s="33">
        <v>9</v>
      </c>
      <c r="FB18" s="33" t="s">
        <v>8</v>
      </c>
      <c r="FC18" s="86" t="s">
        <v>29</v>
      </c>
      <c r="FD18" s="82">
        <v>26</v>
      </c>
      <c r="FE18" s="82">
        <v>26</v>
      </c>
      <c r="FF18" s="53">
        <f t="shared" si="73"/>
        <v>0</v>
      </c>
      <c r="FG18" s="82">
        <v>21</v>
      </c>
      <c r="FH18" s="82">
        <v>21</v>
      </c>
      <c r="FI18" s="53">
        <f t="shared" si="74"/>
        <v>0</v>
      </c>
      <c r="FJ18" s="82">
        <v>9</v>
      </c>
      <c r="FK18" s="82">
        <v>11</v>
      </c>
      <c r="FL18" s="53">
        <f t="shared" si="75"/>
        <v>2</v>
      </c>
      <c r="FM18" s="33">
        <v>10</v>
      </c>
      <c r="FN18" s="33">
        <v>9</v>
      </c>
      <c r="FO18" s="53">
        <f t="shared" si="76"/>
        <v>-1</v>
      </c>
      <c r="FP18" s="151">
        <f t="shared" si="77"/>
        <v>95.2</v>
      </c>
      <c r="FQ18" s="110">
        <v>7</v>
      </c>
      <c r="FR18" s="54">
        <f t="shared" si="12"/>
        <v>428</v>
      </c>
      <c r="FS18" s="54">
        <f t="shared" si="13"/>
        <v>436</v>
      </c>
      <c r="FT18" s="53">
        <f t="shared" si="14"/>
        <v>8</v>
      </c>
      <c r="FU18" s="151">
        <f t="shared" si="78"/>
        <v>12.5</v>
      </c>
      <c r="FV18" s="151">
        <f t="shared" si="79"/>
        <v>12.6</v>
      </c>
      <c r="FW18" s="151">
        <f t="shared" si="15"/>
        <v>9.9999999999999645E-2</v>
      </c>
      <c r="FX18" s="183"/>
      <c r="FY18" s="33">
        <v>9</v>
      </c>
      <c r="FZ18" s="33" t="s">
        <v>8</v>
      </c>
      <c r="GA18" s="86" t="s">
        <v>29</v>
      </c>
      <c r="GB18" s="371">
        <f t="shared" si="80"/>
        <v>22448</v>
      </c>
      <c r="GC18" s="370">
        <f t="shared" si="16"/>
        <v>1727</v>
      </c>
      <c r="GD18" s="122">
        <v>12</v>
      </c>
      <c r="GE18" s="354">
        <v>10326.4</v>
      </c>
      <c r="GF18" s="99">
        <v>12057.6</v>
      </c>
      <c r="GG18" s="354">
        <v>64</v>
      </c>
      <c r="GH18" s="354"/>
      <c r="GI18" s="355"/>
      <c r="GJ18" s="151">
        <f t="shared" si="81"/>
        <v>99.7</v>
      </c>
      <c r="GK18" s="357">
        <v>22448</v>
      </c>
      <c r="GL18" s="355">
        <v>17255.400000000001</v>
      </c>
      <c r="GM18" s="355"/>
      <c r="GN18" s="355">
        <v>2508.1</v>
      </c>
      <c r="GO18" s="355"/>
      <c r="GP18" s="354">
        <v>918.6</v>
      </c>
      <c r="GQ18" s="354"/>
      <c r="GR18" s="354"/>
      <c r="GS18" s="450">
        <f t="shared" si="17"/>
        <v>1855</v>
      </c>
      <c r="GT18" s="451">
        <v>10</v>
      </c>
      <c r="GU18" s="452">
        <f t="shared" si="18"/>
        <v>2453</v>
      </c>
      <c r="GV18" s="451">
        <v>12</v>
      </c>
    </row>
    <row r="19" spans="1:205" s="26" customFormat="1">
      <c r="A19" s="33">
        <v>10</v>
      </c>
      <c r="B19" s="33" t="s">
        <v>9</v>
      </c>
      <c r="C19" s="86" t="s">
        <v>30</v>
      </c>
      <c r="D19" s="53">
        <f t="shared" si="19"/>
        <v>13</v>
      </c>
      <c r="E19" s="33"/>
      <c r="F19" s="33">
        <v>13</v>
      </c>
      <c r="G19" s="53">
        <f t="shared" si="20"/>
        <v>13</v>
      </c>
      <c r="H19" s="33"/>
      <c r="I19" s="33">
        <v>13</v>
      </c>
      <c r="J19" s="33">
        <v>8</v>
      </c>
      <c r="K19" s="33">
        <v>8</v>
      </c>
      <c r="L19" s="33">
        <v>1</v>
      </c>
      <c r="M19" s="33"/>
      <c r="N19" s="53">
        <f t="shared" si="21"/>
        <v>-1</v>
      </c>
      <c r="O19" s="33"/>
      <c r="P19" s="33"/>
      <c r="Q19" s="53">
        <f t="shared" si="22"/>
        <v>0</v>
      </c>
      <c r="R19" s="151">
        <f t="shared" si="23"/>
        <v>7.7</v>
      </c>
      <c r="S19" s="151">
        <f t="shared" si="24"/>
        <v>0</v>
      </c>
      <c r="T19" s="33"/>
      <c r="U19" s="33"/>
      <c r="V19" s="85"/>
      <c r="W19" s="85"/>
      <c r="X19" s="53">
        <f t="shared" si="25"/>
        <v>0</v>
      </c>
      <c r="Y19" s="85">
        <v>12</v>
      </c>
      <c r="Z19" s="85">
        <v>12</v>
      </c>
      <c r="AA19" s="53">
        <f t="shared" si="26"/>
        <v>0</v>
      </c>
      <c r="AB19" s="85">
        <v>6</v>
      </c>
      <c r="AC19" s="85">
        <v>6</v>
      </c>
      <c r="AD19" s="53">
        <f t="shared" si="27"/>
        <v>0</v>
      </c>
      <c r="AE19" s="85">
        <v>6</v>
      </c>
      <c r="AF19" s="85">
        <v>6</v>
      </c>
      <c r="AG19" s="53">
        <f t="shared" si="28"/>
        <v>0</v>
      </c>
      <c r="AH19" s="85"/>
      <c r="AI19" s="85"/>
      <c r="AJ19" s="53">
        <f t="shared" si="29"/>
        <v>0</v>
      </c>
      <c r="AK19" s="28"/>
      <c r="AL19" s="33">
        <v>10</v>
      </c>
      <c r="AM19" s="33" t="s">
        <v>9</v>
      </c>
      <c r="AN19" s="86" t="s">
        <v>30</v>
      </c>
      <c r="AO19" s="85">
        <v>13</v>
      </c>
      <c r="AP19" s="85">
        <v>13</v>
      </c>
      <c r="AQ19" s="53">
        <f t="shared" si="30"/>
        <v>0</v>
      </c>
      <c r="AR19" s="85">
        <v>6</v>
      </c>
      <c r="AS19" s="85">
        <v>6</v>
      </c>
      <c r="AT19" s="53">
        <f t="shared" si="31"/>
        <v>0</v>
      </c>
      <c r="AU19" s="151">
        <f t="shared" si="0"/>
        <v>100</v>
      </c>
      <c r="AV19" s="151">
        <f t="shared" si="1"/>
        <v>100</v>
      </c>
      <c r="AW19" s="85">
        <v>1</v>
      </c>
      <c r="AX19" s="85">
        <v>1</v>
      </c>
      <c r="AY19" s="53">
        <f t="shared" si="32"/>
        <v>0</v>
      </c>
      <c r="AZ19" s="85">
        <v>1</v>
      </c>
      <c r="BA19" s="85">
        <v>1</v>
      </c>
      <c r="BB19" s="53">
        <f t="shared" si="33"/>
        <v>0</v>
      </c>
      <c r="BC19" s="85">
        <v>1</v>
      </c>
      <c r="BD19" s="85">
        <v>1</v>
      </c>
      <c r="BE19" s="53">
        <f t="shared" si="34"/>
        <v>0</v>
      </c>
      <c r="BF19" s="182">
        <v>35.792999999999999</v>
      </c>
      <c r="BG19" s="182">
        <v>37.255000000000003</v>
      </c>
      <c r="BH19" s="181">
        <f t="shared" si="35"/>
        <v>1.4620000000000033</v>
      </c>
      <c r="BI19" s="182">
        <v>35.792999999999999</v>
      </c>
      <c r="BJ19" s="182">
        <v>37.255000000000003</v>
      </c>
      <c r="BK19" s="181">
        <f t="shared" si="36"/>
        <v>1.4620000000000033</v>
      </c>
      <c r="BM19" s="33">
        <v>10</v>
      </c>
      <c r="BN19" s="33" t="s">
        <v>9</v>
      </c>
      <c r="BO19" s="86" t="s">
        <v>30</v>
      </c>
      <c r="BP19" s="151">
        <f t="shared" si="37"/>
        <v>12.273999999999999</v>
      </c>
      <c r="BQ19" s="35"/>
      <c r="BR19" s="35">
        <v>12.273999999999999</v>
      </c>
      <c r="BS19" s="151">
        <f t="shared" si="38"/>
        <v>12.2</v>
      </c>
      <c r="BT19" s="35"/>
      <c r="BU19" s="35">
        <v>12.2</v>
      </c>
      <c r="BV19" s="448">
        <f t="shared" si="2"/>
        <v>0.94</v>
      </c>
      <c r="BW19" s="49"/>
      <c r="BX19" s="448">
        <f t="shared" si="3"/>
        <v>0.94</v>
      </c>
      <c r="BY19" s="448">
        <f t="shared" si="4"/>
        <v>0.94</v>
      </c>
      <c r="BZ19" s="49"/>
      <c r="CA19" s="448">
        <f t="shared" si="5"/>
        <v>0.94</v>
      </c>
      <c r="CB19" s="448">
        <f t="shared" si="39"/>
        <v>0</v>
      </c>
      <c r="CC19" s="448">
        <f t="shared" si="40"/>
        <v>0</v>
      </c>
      <c r="CD19" s="448">
        <f t="shared" si="41"/>
        <v>0</v>
      </c>
      <c r="CF19" s="33">
        <v>10</v>
      </c>
      <c r="CG19" s="33" t="s">
        <v>9</v>
      </c>
      <c r="CH19" s="86" t="s">
        <v>30</v>
      </c>
      <c r="CI19" s="181">
        <f t="shared" si="42"/>
        <v>120.23200000000001</v>
      </c>
      <c r="CJ19" s="181">
        <f t="shared" si="82"/>
        <v>121.697</v>
      </c>
      <c r="CK19" s="181">
        <f t="shared" si="44"/>
        <v>1.4649999999999892</v>
      </c>
      <c r="CL19" s="144"/>
      <c r="CM19" s="144"/>
      <c r="CN19" s="181">
        <f t="shared" si="45"/>
        <v>0</v>
      </c>
      <c r="CO19" s="144">
        <v>120.23200000000001</v>
      </c>
      <c r="CP19" s="144">
        <v>121.697</v>
      </c>
      <c r="CQ19" s="181">
        <f t="shared" si="46"/>
        <v>1.4649999999999892</v>
      </c>
      <c r="CR19" s="181">
        <f t="shared" si="47"/>
        <v>2.625</v>
      </c>
      <c r="CS19" s="181">
        <f t="shared" si="83"/>
        <v>2.5739999999999998</v>
      </c>
      <c r="CT19" s="181">
        <f t="shared" si="49"/>
        <v>-5.1000000000000156E-2</v>
      </c>
      <c r="CU19" s="144"/>
      <c r="CV19" s="144"/>
      <c r="CW19" s="181">
        <f t="shared" si="50"/>
        <v>0</v>
      </c>
      <c r="CX19" s="144">
        <v>2.625</v>
      </c>
      <c r="CY19" s="144">
        <v>2.5739999999999998</v>
      </c>
      <c r="CZ19" s="181">
        <f t="shared" si="51"/>
        <v>-5.1000000000000156E-2</v>
      </c>
      <c r="DA19" s="146">
        <f t="shared" si="52"/>
        <v>214</v>
      </c>
      <c r="DB19" s="146">
        <f t="shared" si="6"/>
        <v>211</v>
      </c>
      <c r="DC19" s="146">
        <f t="shared" si="53"/>
        <v>-3</v>
      </c>
      <c r="DD19" s="151">
        <f t="shared" si="7"/>
        <v>9.8000000000000007</v>
      </c>
      <c r="DE19" s="151">
        <f t="shared" si="8"/>
        <v>10</v>
      </c>
      <c r="DF19" s="151">
        <f t="shared" si="54"/>
        <v>0.19999999999999929</v>
      </c>
      <c r="DG19" s="110">
        <v>7</v>
      </c>
      <c r="DI19" s="33">
        <v>10</v>
      </c>
      <c r="DJ19" s="33" t="s">
        <v>9</v>
      </c>
      <c r="DK19" s="86" t="s">
        <v>30</v>
      </c>
      <c r="DL19" s="144">
        <v>8.5860000000000003</v>
      </c>
      <c r="DM19" s="144">
        <v>8.7929999999999993</v>
      </c>
      <c r="DN19" s="181">
        <f t="shared" si="55"/>
        <v>0.20699999999999896</v>
      </c>
      <c r="DO19" s="181">
        <v>7.7460000000000004</v>
      </c>
      <c r="DP19" s="181">
        <v>7.8759999999999986</v>
      </c>
      <c r="DQ19" s="181">
        <f t="shared" si="56"/>
        <v>0.12999999999999812</v>
      </c>
      <c r="DR19" s="151">
        <f t="shared" si="9"/>
        <v>70</v>
      </c>
      <c r="DS19" s="151">
        <f t="shared" si="10"/>
        <v>72.099999999999994</v>
      </c>
      <c r="DT19" s="151">
        <f t="shared" si="57"/>
        <v>2.0999999999999943</v>
      </c>
      <c r="DU19" s="451">
        <v>2</v>
      </c>
      <c r="DV19" s="349">
        <v>123.78</v>
      </c>
      <c r="DW19" s="349">
        <v>132.39500000000001</v>
      </c>
      <c r="DX19" s="181">
        <f t="shared" si="11"/>
        <v>8.6150000000000091</v>
      </c>
      <c r="DY19" s="182">
        <v>118.092</v>
      </c>
      <c r="DZ19" s="182">
        <v>123.41300000000001</v>
      </c>
      <c r="EA19" s="181">
        <f t="shared" si="58"/>
        <v>5.3210000000000122</v>
      </c>
      <c r="EB19" s="181">
        <v>10.596</v>
      </c>
      <c r="EC19" s="181">
        <v>12.823</v>
      </c>
      <c r="ED19" s="181">
        <f t="shared" si="59"/>
        <v>2.2270000000000003</v>
      </c>
      <c r="EE19" s="151">
        <f t="shared" si="60"/>
        <v>14</v>
      </c>
      <c r="EF19" s="151">
        <f t="shared" si="61"/>
        <v>13.8</v>
      </c>
      <c r="EG19" s="151">
        <f t="shared" si="62"/>
        <v>-0.19999999999999929</v>
      </c>
      <c r="EH19" s="146">
        <v>1420</v>
      </c>
      <c r="EI19" s="146">
        <v>1633</v>
      </c>
      <c r="EJ19" s="54">
        <f t="shared" si="63"/>
        <v>213</v>
      </c>
      <c r="EK19" s="144">
        <v>177.524</v>
      </c>
      <c r="EL19" s="144">
        <v>171.47</v>
      </c>
      <c r="EM19" s="181">
        <f t="shared" si="64"/>
        <v>-6.054000000000002</v>
      </c>
      <c r="EN19" s="151">
        <f t="shared" si="65"/>
        <v>20.7</v>
      </c>
      <c r="EO19" s="151">
        <f t="shared" si="66"/>
        <v>19.5</v>
      </c>
      <c r="EP19" s="151">
        <f t="shared" si="67"/>
        <v>-1.1999999999999993</v>
      </c>
      <c r="EQ19" s="151">
        <f t="shared" si="68"/>
        <v>1.5</v>
      </c>
      <c r="ER19" s="151">
        <f t="shared" si="69"/>
        <v>1.4</v>
      </c>
      <c r="ES19" s="151">
        <f t="shared" si="70"/>
        <v>-0.10000000000000009</v>
      </c>
      <c r="ET19" s="144">
        <v>11.798999999999999</v>
      </c>
      <c r="EU19" s="144">
        <v>11.841999999999999</v>
      </c>
      <c r="EV19" s="181">
        <f t="shared" si="71"/>
        <v>4.2999999999999261E-2</v>
      </c>
      <c r="EW19" s="144"/>
      <c r="EX19" s="144"/>
      <c r="EY19" s="181">
        <f t="shared" si="72"/>
        <v>0</v>
      </c>
      <c r="FA19" s="33">
        <v>10</v>
      </c>
      <c r="FB19" s="33" t="s">
        <v>9</v>
      </c>
      <c r="FC19" s="86" t="s">
        <v>30</v>
      </c>
      <c r="FD19" s="82">
        <v>29</v>
      </c>
      <c r="FE19" s="82">
        <v>29</v>
      </c>
      <c r="FF19" s="53">
        <f t="shared" si="73"/>
        <v>0</v>
      </c>
      <c r="FG19" s="82">
        <v>23</v>
      </c>
      <c r="FH19" s="82">
        <v>23</v>
      </c>
      <c r="FI19" s="53">
        <f t="shared" si="74"/>
        <v>0</v>
      </c>
      <c r="FJ19" s="82">
        <v>12</v>
      </c>
      <c r="FK19" s="82">
        <v>11</v>
      </c>
      <c r="FL19" s="53">
        <f t="shared" si="75"/>
        <v>-1</v>
      </c>
      <c r="FM19" s="33">
        <v>11</v>
      </c>
      <c r="FN19" s="33">
        <v>12</v>
      </c>
      <c r="FO19" s="53">
        <f t="shared" si="76"/>
        <v>1</v>
      </c>
      <c r="FP19" s="151">
        <f t="shared" si="77"/>
        <v>100</v>
      </c>
      <c r="FQ19" s="110">
        <v>1</v>
      </c>
      <c r="FR19" s="54">
        <f t="shared" si="12"/>
        <v>373</v>
      </c>
      <c r="FS19" s="54">
        <f t="shared" si="13"/>
        <v>382</v>
      </c>
      <c r="FT19" s="53">
        <f t="shared" si="14"/>
        <v>9</v>
      </c>
      <c r="FU19" s="151">
        <f t="shared" si="78"/>
        <v>7.7</v>
      </c>
      <c r="FV19" s="151">
        <f t="shared" si="79"/>
        <v>7.5</v>
      </c>
      <c r="FW19" s="151">
        <f t="shared" si="15"/>
        <v>-0.20000000000000018</v>
      </c>
      <c r="FX19" s="183"/>
      <c r="FY19" s="33">
        <v>10</v>
      </c>
      <c r="FZ19" s="33" t="s">
        <v>9</v>
      </c>
      <c r="GA19" s="86" t="s">
        <v>30</v>
      </c>
      <c r="GB19" s="371">
        <f t="shared" si="80"/>
        <v>19812.900000000001</v>
      </c>
      <c r="GC19" s="370">
        <f t="shared" si="16"/>
        <v>1524</v>
      </c>
      <c r="GD19" s="122">
        <v>15</v>
      </c>
      <c r="GE19" s="354">
        <v>19707</v>
      </c>
      <c r="GF19" s="99">
        <v>75</v>
      </c>
      <c r="GG19" s="354">
        <v>30.9</v>
      </c>
      <c r="GH19" s="354"/>
      <c r="GI19" s="355"/>
      <c r="GJ19" s="151">
        <f t="shared" si="81"/>
        <v>99.8</v>
      </c>
      <c r="GK19" s="357">
        <v>19791.7</v>
      </c>
      <c r="GL19" s="355">
        <v>17916.2</v>
      </c>
      <c r="GM19" s="354">
        <v>10</v>
      </c>
      <c r="GN19" s="355">
        <v>89.1</v>
      </c>
      <c r="GO19" s="355"/>
      <c r="GP19" s="354">
        <v>184.8</v>
      </c>
      <c r="GQ19" s="354"/>
      <c r="GR19" s="354"/>
      <c r="GS19" s="450">
        <f t="shared" si="17"/>
        <v>1624</v>
      </c>
      <c r="GT19" s="451">
        <v>12</v>
      </c>
      <c r="GU19" s="452">
        <f t="shared" si="18"/>
        <v>2253</v>
      </c>
      <c r="GV19" s="451">
        <v>15</v>
      </c>
    </row>
    <row r="20" spans="1:205" s="26" customFormat="1">
      <c r="A20" s="33">
        <v>11</v>
      </c>
      <c r="B20" s="33" t="s">
        <v>10</v>
      </c>
      <c r="C20" s="86" t="s">
        <v>31</v>
      </c>
      <c r="D20" s="53">
        <f t="shared" si="19"/>
        <v>17</v>
      </c>
      <c r="E20" s="33"/>
      <c r="F20" s="33">
        <v>17</v>
      </c>
      <c r="G20" s="53">
        <f t="shared" si="20"/>
        <v>17</v>
      </c>
      <c r="H20" s="33"/>
      <c r="I20" s="33">
        <v>17</v>
      </c>
      <c r="J20" s="33">
        <v>17</v>
      </c>
      <c r="K20" s="33">
        <v>17</v>
      </c>
      <c r="L20" s="33"/>
      <c r="M20" s="33"/>
      <c r="N20" s="53">
        <f t="shared" si="21"/>
        <v>0</v>
      </c>
      <c r="O20" s="33"/>
      <c r="P20" s="33"/>
      <c r="Q20" s="53">
        <f t="shared" si="22"/>
        <v>0</v>
      </c>
      <c r="R20" s="151">
        <f t="shared" si="23"/>
        <v>0</v>
      </c>
      <c r="S20" s="151">
        <f t="shared" si="24"/>
        <v>0</v>
      </c>
      <c r="T20" s="33"/>
      <c r="U20" s="33"/>
      <c r="V20" s="85"/>
      <c r="W20" s="85"/>
      <c r="X20" s="53">
        <f t="shared" si="25"/>
        <v>0</v>
      </c>
      <c r="Y20" s="85">
        <v>17</v>
      </c>
      <c r="Z20" s="85">
        <v>17</v>
      </c>
      <c r="AA20" s="53">
        <f t="shared" si="26"/>
        <v>0</v>
      </c>
      <c r="AB20" s="85">
        <v>17</v>
      </c>
      <c r="AC20" s="85">
        <v>17</v>
      </c>
      <c r="AD20" s="53">
        <f t="shared" si="27"/>
        <v>0</v>
      </c>
      <c r="AE20" s="85">
        <v>11</v>
      </c>
      <c r="AF20" s="85">
        <v>13</v>
      </c>
      <c r="AG20" s="53">
        <f t="shared" si="28"/>
        <v>2</v>
      </c>
      <c r="AH20" s="85"/>
      <c r="AI20" s="85"/>
      <c r="AJ20" s="53">
        <f t="shared" si="29"/>
        <v>0</v>
      </c>
      <c r="AK20" s="28"/>
      <c r="AL20" s="33">
        <v>11</v>
      </c>
      <c r="AM20" s="33" t="s">
        <v>10</v>
      </c>
      <c r="AN20" s="86" t="s">
        <v>31</v>
      </c>
      <c r="AO20" s="85">
        <v>11</v>
      </c>
      <c r="AP20" s="85">
        <v>13</v>
      </c>
      <c r="AQ20" s="53">
        <f t="shared" si="30"/>
        <v>2</v>
      </c>
      <c r="AR20" s="85">
        <v>11</v>
      </c>
      <c r="AS20" s="85">
        <v>13</v>
      </c>
      <c r="AT20" s="53">
        <f t="shared" si="31"/>
        <v>2</v>
      </c>
      <c r="AU20" s="151">
        <f t="shared" si="0"/>
        <v>64.7</v>
      </c>
      <c r="AV20" s="151">
        <f t="shared" si="1"/>
        <v>76.5</v>
      </c>
      <c r="AW20" s="85">
        <v>1</v>
      </c>
      <c r="AX20" s="85">
        <v>13</v>
      </c>
      <c r="AY20" s="53">
        <f t="shared" si="32"/>
        <v>12</v>
      </c>
      <c r="AZ20" s="85">
        <v>1</v>
      </c>
      <c r="BA20" s="85">
        <v>1</v>
      </c>
      <c r="BB20" s="53">
        <f t="shared" si="33"/>
        <v>0</v>
      </c>
      <c r="BC20" s="85">
        <v>1</v>
      </c>
      <c r="BD20" s="85">
        <v>1</v>
      </c>
      <c r="BE20" s="53">
        <f t="shared" si="34"/>
        <v>0</v>
      </c>
      <c r="BF20" s="182">
        <v>57.521000000000001</v>
      </c>
      <c r="BG20" s="182">
        <v>60.969000000000001</v>
      </c>
      <c r="BH20" s="181">
        <f t="shared" si="35"/>
        <v>3.4480000000000004</v>
      </c>
      <c r="BI20" s="182">
        <v>57.521000000000001</v>
      </c>
      <c r="BJ20" s="182">
        <v>60.969000000000001</v>
      </c>
      <c r="BK20" s="181">
        <f t="shared" si="36"/>
        <v>3.4480000000000004</v>
      </c>
      <c r="BM20" s="33">
        <v>11</v>
      </c>
      <c r="BN20" s="33" t="s">
        <v>10</v>
      </c>
      <c r="BO20" s="86" t="s">
        <v>31</v>
      </c>
      <c r="BP20" s="151">
        <f t="shared" si="37"/>
        <v>11.465999999999999</v>
      </c>
      <c r="BQ20" s="35"/>
      <c r="BR20" s="35">
        <v>11.465999999999999</v>
      </c>
      <c r="BS20" s="151">
        <f t="shared" si="38"/>
        <v>11.4</v>
      </c>
      <c r="BT20" s="35"/>
      <c r="BU20" s="35">
        <v>11.4</v>
      </c>
      <c r="BV20" s="448">
        <f t="shared" si="2"/>
        <v>0.67</v>
      </c>
      <c r="BW20" s="49"/>
      <c r="BX20" s="448">
        <f t="shared" si="3"/>
        <v>0.67</v>
      </c>
      <c r="BY20" s="448">
        <f t="shared" si="4"/>
        <v>0.67</v>
      </c>
      <c r="BZ20" s="49"/>
      <c r="CA20" s="448">
        <f t="shared" si="5"/>
        <v>0.67</v>
      </c>
      <c r="CB20" s="448">
        <f t="shared" si="39"/>
        <v>0</v>
      </c>
      <c r="CC20" s="448">
        <f t="shared" si="40"/>
        <v>0</v>
      </c>
      <c r="CD20" s="448">
        <f t="shared" si="41"/>
        <v>0</v>
      </c>
      <c r="CF20" s="33">
        <v>11</v>
      </c>
      <c r="CG20" s="33" t="s">
        <v>10</v>
      </c>
      <c r="CH20" s="86" t="s">
        <v>31</v>
      </c>
      <c r="CI20" s="181">
        <f t="shared" si="42"/>
        <v>99.977000000000004</v>
      </c>
      <c r="CJ20" s="181">
        <f t="shared" si="82"/>
        <v>100.54700000000001</v>
      </c>
      <c r="CK20" s="181">
        <f t="shared" si="44"/>
        <v>0.57000000000000739</v>
      </c>
      <c r="CL20" s="144"/>
      <c r="CM20" s="144"/>
      <c r="CN20" s="181">
        <f t="shared" si="45"/>
        <v>0</v>
      </c>
      <c r="CO20" s="144">
        <v>99.977000000000004</v>
      </c>
      <c r="CP20" s="144">
        <v>100.54700000000001</v>
      </c>
      <c r="CQ20" s="181">
        <f t="shared" si="46"/>
        <v>0.57000000000000739</v>
      </c>
      <c r="CR20" s="181">
        <f t="shared" si="47"/>
        <v>5.266</v>
      </c>
      <c r="CS20" s="181">
        <f t="shared" si="83"/>
        <v>4.4380000000000006</v>
      </c>
      <c r="CT20" s="181">
        <f t="shared" si="49"/>
        <v>-0.8279999999999994</v>
      </c>
      <c r="CU20" s="144"/>
      <c r="CV20" s="144"/>
      <c r="CW20" s="181">
        <f t="shared" si="50"/>
        <v>0</v>
      </c>
      <c r="CX20" s="144">
        <v>5.266</v>
      </c>
      <c r="CY20" s="144">
        <v>4.4380000000000006</v>
      </c>
      <c r="CZ20" s="181">
        <f t="shared" si="51"/>
        <v>-0.8279999999999994</v>
      </c>
      <c r="DA20" s="146">
        <f t="shared" si="52"/>
        <v>459</v>
      </c>
      <c r="DB20" s="146">
        <f t="shared" si="6"/>
        <v>389</v>
      </c>
      <c r="DC20" s="146">
        <f t="shared" si="53"/>
        <v>-70</v>
      </c>
      <c r="DD20" s="151">
        <f t="shared" si="7"/>
        <v>8.6999999999999993</v>
      </c>
      <c r="DE20" s="151">
        <f t="shared" si="8"/>
        <v>8.8000000000000007</v>
      </c>
      <c r="DF20" s="151">
        <f t="shared" si="54"/>
        <v>0.10000000000000142</v>
      </c>
      <c r="DG20" s="110">
        <v>11</v>
      </c>
      <c r="DI20" s="33">
        <v>11</v>
      </c>
      <c r="DJ20" s="33" t="s">
        <v>10</v>
      </c>
      <c r="DK20" s="86" t="s">
        <v>31</v>
      </c>
      <c r="DL20" s="144">
        <v>5.0279999999999996</v>
      </c>
      <c r="DM20" s="144">
        <v>5.0009999999999994</v>
      </c>
      <c r="DN20" s="181">
        <f t="shared" si="55"/>
        <v>-2.7000000000000135E-2</v>
      </c>
      <c r="DO20" s="181">
        <v>4.944</v>
      </c>
      <c r="DP20" s="181">
        <v>4.9079999999999977</v>
      </c>
      <c r="DQ20" s="181">
        <f t="shared" si="56"/>
        <v>-3.6000000000002252E-2</v>
      </c>
      <c r="DR20" s="151">
        <f t="shared" si="9"/>
        <v>43.9</v>
      </c>
      <c r="DS20" s="151">
        <f t="shared" si="10"/>
        <v>43.9</v>
      </c>
      <c r="DT20" s="151">
        <f t="shared" si="57"/>
        <v>0</v>
      </c>
      <c r="DU20" s="451">
        <v>14</v>
      </c>
      <c r="DV20" s="349">
        <v>92.131999999999991</v>
      </c>
      <c r="DW20" s="349">
        <v>99.931999999999988</v>
      </c>
      <c r="DX20" s="181">
        <f t="shared" si="11"/>
        <v>7.7999999999999972</v>
      </c>
      <c r="DY20" s="182">
        <v>91.161999999999992</v>
      </c>
      <c r="DZ20" s="182">
        <v>98.962000000000003</v>
      </c>
      <c r="EA20" s="181">
        <f t="shared" si="58"/>
        <v>7.8000000000000114</v>
      </c>
      <c r="EB20" s="181">
        <v>6.7480000000000002</v>
      </c>
      <c r="EC20" s="181">
        <v>8.9269999999999996</v>
      </c>
      <c r="ED20" s="181">
        <f t="shared" si="59"/>
        <v>2.1789999999999994</v>
      </c>
      <c r="EE20" s="151">
        <f t="shared" si="60"/>
        <v>19.899999999999999</v>
      </c>
      <c r="EF20" s="151">
        <f t="shared" si="61"/>
        <v>20.100000000000001</v>
      </c>
      <c r="EG20" s="151">
        <f t="shared" si="62"/>
        <v>0.20000000000000284</v>
      </c>
      <c r="EH20" s="146">
        <v>2474</v>
      </c>
      <c r="EI20" s="146">
        <v>2480</v>
      </c>
      <c r="EJ20" s="54">
        <f t="shared" si="63"/>
        <v>6</v>
      </c>
      <c r="EK20" s="144">
        <v>167.619</v>
      </c>
      <c r="EL20" s="144">
        <v>152.80299999999997</v>
      </c>
      <c r="EM20" s="181">
        <f t="shared" si="64"/>
        <v>-14.816000000000031</v>
      </c>
      <c r="EN20" s="151">
        <f t="shared" si="65"/>
        <v>33.299999999999997</v>
      </c>
      <c r="EO20" s="151">
        <f t="shared" si="66"/>
        <v>30.6</v>
      </c>
      <c r="EP20" s="151">
        <f t="shared" si="67"/>
        <v>-2.6999999999999957</v>
      </c>
      <c r="EQ20" s="151">
        <f t="shared" si="68"/>
        <v>1.7</v>
      </c>
      <c r="ER20" s="151">
        <f t="shared" si="69"/>
        <v>1.5</v>
      </c>
      <c r="ES20" s="151">
        <f t="shared" si="70"/>
        <v>-0.19999999999999996</v>
      </c>
      <c r="ET20" s="144">
        <v>3.5680000000000001</v>
      </c>
      <c r="EU20" s="144">
        <v>3.6659999999999999</v>
      </c>
      <c r="EV20" s="181">
        <f t="shared" si="71"/>
        <v>9.7999999999999865E-2</v>
      </c>
      <c r="EW20" s="144"/>
      <c r="EX20" s="144"/>
      <c r="EY20" s="181">
        <f t="shared" si="72"/>
        <v>0</v>
      </c>
      <c r="FA20" s="33">
        <v>11</v>
      </c>
      <c r="FB20" s="33" t="s">
        <v>10</v>
      </c>
      <c r="FC20" s="86" t="s">
        <v>31</v>
      </c>
      <c r="FD20" s="82">
        <v>37</v>
      </c>
      <c r="FE20" s="82">
        <v>35</v>
      </c>
      <c r="FF20" s="53">
        <f t="shared" si="73"/>
        <v>-2</v>
      </c>
      <c r="FG20" s="82">
        <v>29</v>
      </c>
      <c r="FH20" s="82">
        <v>29</v>
      </c>
      <c r="FI20" s="53">
        <f t="shared" si="74"/>
        <v>0</v>
      </c>
      <c r="FJ20" s="82">
        <v>10</v>
      </c>
      <c r="FK20" s="82">
        <v>9</v>
      </c>
      <c r="FL20" s="53">
        <f t="shared" si="75"/>
        <v>-1</v>
      </c>
      <c r="FM20" s="33">
        <v>9</v>
      </c>
      <c r="FN20" s="33">
        <v>13</v>
      </c>
      <c r="FO20" s="53">
        <f t="shared" si="76"/>
        <v>4</v>
      </c>
      <c r="FP20" s="151">
        <f t="shared" si="77"/>
        <v>75.900000000000006</v>
      </c>
      <c r="FQ20" s="110">
        <v>13</v>
      </c>
      <c r="FR20" s="54">
        <f t="shared" si="12"/>
        <v>173</v>
      </c>
      <c r="FS20" s="54">
        <f t="shared" si="13"/>
        <v>172</v>
      </c>
      <c r="FT20" s="53">
        <f t="shared" si="14"/>
        <v>-1</v>
      </c>
      <c r="FU20" s="151">
        <f t="shared" si="78"/>
        <v>5.8</v>
      </c>
      <c r="FV20" s="151">
        <f t="shared" si="79"/>
        <v>5.3</v>
      </c>
      <c r="FW20" s="151">
        <f t="shared" si="15"/>
        <v>-0.5</v>
      </c>
      <c r="FX20" s="183"/>
      <c r="FY20" s="33">
        <v>11</v>
      </c>
      <c r="FZ20" s="33" t="s">
        <v>10</v>
      </c>
      <c r="GA20" s="86" t="s">
        <v>31</v>
      </c>
      <c r="GB20" s="371">
        <f t="shared" si="80"/>
        <v>38145.9</v>
      </c>
      <c r="GC20" s="370">
        <f t="shared" si="16"/>
        <v>2244</v>
      </c>
      <c r="GD20" s="122">
        <v>10</v>
      </c>
      <c r="GE20" s="354">
        <v>37647.800000000003</v>
      </c>
      <c r="GF20" s="99"/>
      <c r="GG20" s="354">
        <v>498.1</v>
      </c>
      <c r="GH20" s="354"/>
      <c r="GI20" s="355"/>
      <c r="GJ20" s="151">
        <f t="shared" si="81"/>
        <v>98.7</v>
      </c>
      <c r="GK20" s="357">
        <v>38032.9</v>
      </c>
      <c r="GL20" s="355">
        <v>30337.200000000001</v>
      </c>
      <c r="GM20" s="355"/>
      <c r="GN20" s="355">
        <v>2340.8000000000002</v>
      </c>
      <c r="GO20" s="355">
        <v>156</v>
      </c>
      <c r="GP20" s="354">
        <v>1353.3</v>
      </c>
      <c r="GQ20" s="354"/>
      <c r="GR20" s="354"/>
      <c r="GS20" s="450">
        <f t="shared" si="17"/>
        <v>3346</v>
      </c>
      <c r="GT20" s="451">
        <v>2</v>
      </c>
      <c r="GU20" s="452">
        <f t="shared" si="18"/>
        <v>7628</v>
      </c>
      <c r="GV20" s="451">
        <v>2</v>
      </c>
    </row>
    <row r="21" spans="1:205" s="26" customFormat="1">
      <c r="A21" s="33">
        <v>12</v>
      </c>
      <c r="B21" s="33" t="s">
        <v>11</v>
      </c>
      <c r="C21" s="86" t="s">
        <v>32</v>
      </c>
      <c r="D21" s="53">
        <f t="shared" si="19"/>
        <v>20</v>
      </c>
      <c r="E21" s="33"/>
      <c r="F21" s="33">
        <v>20</v>
      </c>
      <c r="G21" s="53">
        <f t="shared" si="20"/>
        <v>20</v>
      </c>
      <c r="H21" s="33"/>
      <c r="I21" s="33">
        <v>20</v>
      </c>
      <c r="J21" s="33">
        <v>2</v>
      </c>
      <c r="K21" s="33">
        <v>4</v>
      </c>
      <c r="L21" s="33"/>
      <c r="M21" s="33"/>
      <c r="N21" s="53">
        <f t="shared" si="21"/>
        <v>0</v>
      </c>
      <c r="O21" s="33"/>
      <c r="P21" s="33"/>
      <c r="Q21" s="53">
        <f t="shared" si="22"/>
        <v>0</v>
      </c>
      <c r="R21" s="151">
        <f t="shared" si="23"/>
        <v>0</v>
      </c>
      <c r="S21" s="151">
        <f t="shared" si="24"/>
        <v>0</v>
      </c>
      <c r="T21" s="33">
        <v>1</v>
      </c>
      <c r="U21" s="33">
        <v>1</v>
      </c>
      <c r="V21" s="85">
        <v>7</v>
      </c>
      <c r="W21" s="85">
        <v>7</v>
      </c>
      <c r="X21" s="53">
        <f t="shared" si="25"/>
        <v>0</v>
      </c>
      <c r="Y21" s="85">
        <v>20</v>
      </c>
      <c r="Z21" s="85">
        <v>20</v>
      </c>
      <c r="AA21" s="53">
        <f t="shared" si="26"/>
        <v>0</v>
      </c>
      <c r="AB21" s="85">
        <v>20</v>
      </c>
      <c r="AC21" s="85">
        <v>20</v>
      </c>
      <c r="AD21" s="53">
        <f t="shared" si="27"/>
        <v>0</v>
      </c>
      <c r="AE21" s="85">
        <v>20</v>
      </c>
      <c r="AF21" s="85">
        <v>20</v>
      </c>
      <c r="AG21" s="53">
        <f t="shared" si="28"/>
        <v>0</v>
      </c>
      <c r="AH21" s="85">
        <v>38</v>
      </c>
      <c r="AI21" s="85">
        <v>38</v>
      </c>
      <c r="AJ21" s="53">
        <f t="shared" si="29"/>
        <v>0</v>
      </c>
      <c r="AK21" s="28"/>
      <c r="AL21" s="33">
        <v>12</v>
      </c>
      <c r="AM21" s="33" t="s">
        <v>11</v>
      </c>
      <c r="AN21" s="86" t="s">
        <v>32</v>
      </c>
      <c r="AO21" s="85">
        <v>20</v>
      </c>
      <c r="AP21" s="85">
        <v>20</v>
      </c>
      <c r="AQ21" s="53">
        <f t="shared" si="30"/>
        <v>0</v>
      </c>
      <c r="AR21" s="85">
        <v>20</v>
      </c>
      <c r="AS21" s="85">
        <v>20</v>
      </c>
      <c r="AT21" s="53">
        <f t="shared" si="31"/>
        <v>0</v>
      </c>
      <c r="AU21" s="151">
        <f t="shared" si="0"/>
        <v>100</v>
      </c>
      <c r="AV21" s="151">
        <f t="shared" si="1"/>
        <v>100</v>
      </c>
      <c r="AW21" s="85">
        <v>19</v>
      </c>
      <c r="AX21" s="85">
        <v>19</v>
      </c>
      <c r="AY21" s="53">
        <f t="shared" si="32"/>
        <v>0</v>
      </c>
      <c r="AZ21" s="85">
        <v>1</v>
      </c>
      <c r="BA21" s="85">
        <v>1</v>
      </c>
      <c r="BB21" s="53">
        <f t="shared" si="33"/>
        <v>0</v>
      </c>
      <c r="BC21" s="85">
        <v>1</v>
      </c>
      <c r="BD21" s="85">
        <v>1</v>
      </c>
      <c r="BE21" s="53">
        <f t="shared" si="34"/>
        <v>0</v>
      </c>
      <c r="BF21" s="182">
        <v>90.816999999999993</v>
      </c>
      <c r="BG21" s="182">
        <v>94.950999999999993</v>
      </c>
      <c r="BH21" s="181">
        <f t="shared" si="35"/>
        <v>4.1340000000000003</v>
      </c>
      <c r="BI21" s="182">
        <v>90.816999999999993</v>
      </c>
      <c r="BJ21" s="182">
        <v>94.950999999999993</v>
      </c>
      <c r="BK21" s="181">
        <f t="shared" si="36"/>
        <v>4.1340000000000003</v>
      </c>
      <c r="BM21" s="33">
        <v>12</v>
      </c>
      <c r="BN21" s="33" t="s">
        <v>11</v>
      </c>
      <c r="BO21" s="86" t="s">
        <v>32</v>
      </c>
      <c r="BP21" s="151">
        <f t="shared" si="37"/>
        <v>16.954999999999998</v>
      </c>
      <c r="BQ21" s="35"/>
      <c r="BR21" s="35">
        <v>16.954999999999998</v>
      </c>
      <c r="BS21" s="151">
        <f t="shared" si="38"/>
        <v>16.7</v>
      </c>
      <c r="BT21" s="35"/>
      <c r="BU21" s="35">
        <v>16.7</v>
      </c>
      <c r="BV21" s="448">
        <f t="shared" si="2"/>
        <v>0.85</v>
      </c>
      <c r="BW21" s="49"/>
      <c r="BX21" s="448">
        <f t="shared" si="3"/>
        <v>0.85</v>
      </c>
      <c r="BY21" s="448">
        <f t="shared" si="4"/>
        <v>0.84</v>
      </c>
      <c r="BZ21" s="49"/>
      <c r="CA21" s="448">
        <f t="shared" si="5"/>
        <v>0.84</v>
      </c>
      <c r="CB21" s="448">
        <f t="shared" si="39"/>
        <v>-1.0000000000000009E-2</v>
      </c>
      <c r="CC21" s="448">
        <f t="shared" si="40"/>
        <v>0</v>
      </c>
      <c r="CD21" s="448">
        <f t="shared" si="41"/>
        <v>-1.0000000000000009E-2</v>
      </c>
      <c r="CF21" s="33">
        <v>12</v>
      </c>
      <c r="CG21" s="33" t="s">
        <v>11</v>
      </c>
      <c r="CH21" s="86" t="s">
        <v>32</v>
      </c>
      <c r="CI21" s="181">
        <f t="shared" si="42"/>
        <v>179.94799999999998</v>
      </c>
      <c r="CJ21" s="181">
        <f t="shared" si="82"/>
        <v>180.404</v>
      </c>
      <c r="CK21" s="181">
        <f t="shared" si="44"/>
        <v>0.45600000000001728</v>
      </c>
      <c r="CL21" s="144"/>
      <c r="CM21" s="144"/>
      <c r="CN21" s="181">
        <f t="shared" si="45"/>
        <v>0</v>
      </c>
      <c r="CO21" s="144">
        <v>179.94799999999998</v>
      </c>
      <c r="CP21" s="144">
        <v>180.404</v>
      </c>
      <c r="CQ21" s="181">
        <f t="shared" si="46"/>
        <v>0.45600000000001728</v>
      </c>
      <c r="CR21" s="181">
        <f t="shared" si="47"/>
        <v>3.3380000000000001</v>
      </c>
      <c r="CS21" s="181">
        <f t="shared" si="83"/>
        <v>5.8150000000000004</v>
      </c>
      <c r="CT21" s="181">
        <f t="shared" si="49"/>
        <v>2.4770000000000003</v>
      </c>
      <c r="CU21" s="144"/>
      <c r="CV21" s="144"/>
      <c r="CW21" s="181">
        <f t="shared" si="50"/>
        <v>0</v>
      </c>
      <c r="CX21" s="144">
        <v>3.3380000000000001</v>
      </c>
      <c r="CY21" s="144">
        <v>5.8150000000000004</v>
      </c>
      <c r="CZ21" s="181">
        <f t="shared" si="51"/>
        <v>2.4770000000000003</v>
      </c>
      <c r="DA21" s="146">
        <f t="shared" si="52"/>
        <v>197</v>
      </c>
      <c r="DB21" s="146">
        <f t="shared" si="6"/>
        <v>348</v>
      </c>
      <c r="DC21" s="146">
        <f t="shared" si="53"/>
        <v>151</v>
      </c>
      <c r="DD21" s="151">
        <f t="shared" si="7"/>
        <v>10.6</v>
      </c>
      <c r="DE21" s="151">
        <f t="shared" si="8"/>
        <v>10.8</v>
      </c>
      <c r="DF21" s="151">
        <f t="shared" si="54"/>
        <v>0.20000000000000107</v>
      </c>
      <c r="DG21" s="110">
        <v>5</v>
      </c>
      <c r="DI21" s="33">
        <v>12</v>
      </c>
      <c r="DJ21" s="33" t="s">
        <v>11</v>
      </c>
      <c r="DK21" s="86" t="s">
        <v>32</v>
      </c>
      <c r="DL21" s="144">
        <v>8.0210000000000008</v>
      </c>
      <c r="DM21" s="144">
        <v>8.0579999999999981</v>
      </c>
      <c r="DN21" s="181">
        <f t="shared" si="55"/>
        <v>3.6999999999997257E-2</v>
      </c>
      <c r="DO21" s="181">
        <v>7.6669999999999998</v>
      </c>
      <c r="DP21" s="181">
        <v>7.7160000000000002</v>
      </c>
      <c r="DQ21" s="181">
        <f t="shared" si="56"/>
        <v>4.9000000000000377E-2</v>
      </c>
      <c r="DR21" s="151">
        <f t="shared" si="9"/>
        <v>47.3</v>
      </c>
      <c r="DS21" s="151">
        <f t="shared" si="10"/>
        <v>48.3</v>
      </c>
      <c r="DT21" s="151">
        <f t="shared" si="57"/>
        <v>1</v>
      </c>
      <c r="DU21" s="451">
        <v>10</v>
      </c>
      <c r="DV21" s="349">
        <v>104.77199999999999</v>
      </c>
      <c r="DW21" s="349">
        <v>124.54699999999998</v>
      </c>
      <c r="DX21" s="181">
        <f t="shared" si="11"/>
        <v>19.774999999999991</v>
      </c>
      <c r="DY21" s="182">
        <v>95.941999999999993</v>
      </c>
      <c r="DZ21" s="182">
        <v>113.44000000000001</v>
      </c>
      <c r="EA21" s="181">
        <f t="shared" si="58"/>
        <v>17.498000000000019</v>
      </c>
      <c r="EB21" s="181">
        <v>123.386</v>
      </c>
      <c r="EC21" s="181">
        <v>174.36199999999999</v>
      </c>
      <c r="ED21" s="181">
        <f t="shared" si="59"/>
        <v>50.975999999999999</v>
      </c>
      <c r="EE21" s="151">
        <f t="shared" si="60"/>
        <v>22.4</v>
      </c>
      <c r="EF21" s="151">
        <f t="shared" si="61"/>
        <v>22.4</v>
      </c>
      <c r="EG21" s="151">
        <f t="shared" si="62"/>
        <v>0</v>
      </c>
      <c r="EH21" s="146">
        <v>2376</v>
      </c>
      <c r="EI21" s="146">
        <v>2126</v>
      </c>
      <c r="EJ21" s="54">
        <f t="shared" si="63"/>
        <v>-250</v>
      </c>
      <c r="EK21" s="144">
        <v>124.17199999999998</v>
      </c>
      <c r="EL21" s="144">
        <v>124.53399999999998</v>
      </c>
      <c r="EM21" s="181">
        <f t="shared" si="64"/>
        <v>0.36199999999999477</v>
      </c>
      <c r="EN21" s="151">
        <f t="shared" si="65"/>
        <v>15.5</v>
      </c>
      <c r="EO21" s="151">
        <f t="shared" si="66"/>
        <v>15.5</v>
      </c>
      <c r="EP21" s="151">
        <f t="shared" si="67"/>
        <v>0</v>
      </c>
      <c r="EQ21" s="151">
        <f t="shared" si="68"/>
        <v>0.7</v>
      </c>
      <c r="ER21" s="151">
        <f t="shared" si="69"/>
        <v>0.7</v>
      </c>
      <c r="ES21" s="151">
        <f t="shared" si="70"/>
        <v>0</v>
      </c>
      <c r="ET21" s="144">
        <v>8.8320000000000007</v>
      </c>
      <c r="EU21" s="144">
        <v>8.8530000000000033</v>
      </c>
      <c r="EV21" s="181">
        <f t="shared" si="71"/>
        <v>2.1000000000002572E-2</v>
      </c>
      <c r="EW21" s="144">
        <v>0.17099999999999999</v>
      </c>
      <c r="EX21" s="144">
        <v>0.17400000000000002</v>
      </c>
      <c r="EY21" s="181">
        <f t="shared" si="72"/>
        <v>3.0000000000000304E-3</v>
      </c>
      <c r="FA21" s="33">
        <v>12</v>
      </c>
      <c r="FB21" s="33" t="s">
        <v>11</v>
      </c>
      <c r="FC21" s="86" t="s">
        <v>32</v>
      </c>
      <c r="FD21" s="82">
        <v>40</v>
      </c>
      <c r="FE21" s="82">
        <v>40</v>
      </c>
      <c r="FF21" s="53">
        <f t="shared" si="73"/>
        <v>0</v>
      </c>
      <c r="FG21" s="82">
        <v>33</v>
      </c>
      <c r="FH21" s="82">
        <v>33</v>
      </c>
      <c r="FI21" s="53">
        <f t="shared" si="74"/>
        <v>0</v>
      </c>
      <c r="FJ21" s="82">
        <v>10</v>
      </c>
      <c r="FK21" s="82">
        <v>12</v>
      </c>
      <c r="FL21" s="53">
        <f t="shared" si="75"/>
        <v>2</v>
      </c>
      <c r="FM21" s="33">
        <v>20</v>
      </c>
      <c r="FN21" s="33">
        <v>20</v>
      </c>
      <c r="FO21" s="53">
        <f t="shared" si="76"/>
        <v>0</v>
      </c>
      <c r="FP21" s="151">
        <f t="shared" si="77"/>
        <v>97</v>
      </c>
      <c r="FQ21" s="110">
        <v>3</v>
      </c>
      <c r="FR21" s="54">
        <f t="shared" si="12"/>
        <v>243</v>
      </c>
      <c r="FS21" s="54">
        <f t="shared" si="13"/>
        <v>244</v>
      </c>
      <c r="FT21" s="53">
        <f t="shared" si="14"/>
        <v>1</v>
      </c>
      <c r="FU21" s="151">
        <f t="shared" si="78"/>
        <v>3.8</v>
      </c>
      <c r="FV21" s="151">
        <f t="shared" si="79"/>
        <v>3.8</v>
      </c>
      <c r="FW21" s="151">
        <f t="shared" si="15"/>
        <v>0</v>
      </c>
      <c r="FX21" s="183"/>
      <c r="FY21" s="33">
        <v>12</v>
      </c>
      <c r="FZ21" s="33" t="s">
        <v>11</v>
      </c>
      <c r="GA21" s="86" t="s">
        <v>32</v>
      </c>
      <c r="GB21" s="371">
        <f t="shared" si="80"/>
        <v>32686.699999999997</v>
      </c>
      <c r="GC21" s="370">
        <f t="shared" si="16"/>
        <v>1634</v>
      </c>
      <c r="GD21" s="122">
        <v>13</v>
      </c>
      <c r="GE21" s="354">
        <v>32559.1</v>
      </c>
      <c r="GF21" s="99"/>
      <c r="GG21" s="354">
        <v>127.6</v>
      </c>
      <c r="GH21" s="354">
        <v>60</v>
      </c>
      <c r="GI21" s="355"/>
      <c r="GJ21" s="151">
        <f t="shared" si="81"/>
        <v>99.6</v>
      </c>
      <c r="GK21" s="357">
        <v>32686.7</v>
      </c>
      <c r="GL21" s="355">
        <v>20069.099999999999</v>
      </c>
      <c r="GM21" s="355">
        <v>3727</v>
      </c>
      <c r="GN21" s="354">
        <v>5120.1000000000004</v>
      </c>
      <c r="GO21" s="354">
        <v>127</v>
      </c>
      <c r="GP21" s="354">
        <v>1641.2</v>
      </c>
      <c r="GQ21" s="354"/>
      <c r="GR21" s="354"/>
      <c r="GS21" s="450">
        <f t="shared" si="17"/>
        <v>1957</v>
      </c>
      <c r="GT21" s="451">
        <v>8</v>
      </c>
      <c r="GU21" s="452">
        <f t="shared" si="18"/>
        <v>4056</v>
      </c>
      <c r="GV21" s="451">
        <v>10</v>
      </c>
      <c r="GW21" s="399"/>
    </row>
    <row r="22" spans="1:205" s="26" customFormat="1">
      <c r="A22" s="33">
        <v>13</v>
      </c>
      <c r="B22" s="33" t="s">
        <v>12</v>
      </c>
      <c r="C22" s="86" t="s">
        <v>33</v>
      </c>
      <c r="D22" s="53">
        <f>E22+F22</f>
        <v>6</v>
      </c>
      <c r="E22" s="33"/>
      <c r="F22" s="33">
        <v>6</v>
      </c>
      <c r="G22" s="53">
        <f t="shared" si="20"/>
        <v>6</v>
      </c>
      <c r="H22" s="33"/>
      <c r="I22" s="33">
        <v>6</v>
      </c>
      <c r="J22" s="33">
        <v>2</v>
      </c>
      <c r="K22" s="33">
        <v>6</v>
      </c>
      <c r="L22" s="33"/>
      <c r="M22" s="33"/>
      <c r="N22" s="53">
        <f t="shared" si="21"/>
        <v>0</v>
      </c>
      <c r="O22" s="33"/>
      <c r="P22" s="33"/>
      <c r="Q22" s="53">
        <f t="shared" si="22"/>
        <v>0</v>
      </c>
      <c r="R22" s="151">
        <f t="shared" si="23"/>
        <v>0</v>
      </c>
      <c r="S22" s="151">
        <f t="shared" si="24"/>
        <v>0</v>
      </c>
      <c r="T22" s="33">
        <v>1</v>
      </c>
      <c r="U22" s="33">
        <v>1</v>
      </c>
      <c r="V22" s="85">
        <v>2</v>
      </c>
      <c r="W22" s="85">
        <v>2</v>
      </c>
      <c r="X22" s="53">
        <f t="shared" si="25"/>
        <v>0</v>
      </c>
      <c r="Y22" s="85">
        <v>6</v>
      </c>
      <c r="Z22" s="85">
        <v>6</v>
      </c>
      <c r="AA22" s="53">
        <f t="shared" si="26"/>
        <v>0</v>
      </c>
      <c r="AB22" s="85">
        <v>6</v>
      </c>
      <c r="AC22" s="85">
        <v>6</v>
      </c>
      <c r="AD22" s="53">
        <f t="shared" si="27"/>
        <v>0</v>
      </c>
      <c r="AE22" s="85">
        <v>6</v>
      </c>
      <c r="AF22" s="85">
        <v>5</v>
      </c>
      <c r="AG22" s="53">
        <f t="shared" si="28"/>
        <v>-1</v>
      </c>
      <c r="AH22" s="85">
        <v>3</v>
      </c>
      <c r="AI22" s="85">
        <v>3</v>
      </c>
      <c r="AJ22" s="53">
        <f t="shared" si="29"/>
        <v>0</v>
      </c>
      <c r="AK22" s="28"/>
      <c r="AL22" s="33">
        <v>13</v>
      </c>
      <c r="AM22" s="33" t="s">
        <v>12</v>
      </c>
      <c r="AN22" s="86" t="s">
        <v>33</v>
      </c>
      <c r="AO22" s="85">
        <v>6</v>
      </c>
      <c r="AP22" s="85">
        <v>5</v>
      </c>
      <c r="AQ22" s="53">
        <f t="shared" si="30"/>
        <v>-1</v>
      </c>
      <c r="AR22" s="85">
        <v>6</v>
      </c>
      <c r="AS22" s="85">
        <v>5</v>
      </c>
      <c r="AT22" s="53">
        <f t="shared" si="31"/>
        <v>-1</v>
      </c>
      <c r="AU22" s="151">
        <f t="shared" si="0"/>
        <v>100</v>
      </c>
      <c r="AV22" s="151">
        <f t="shared" si="1"/>
        <v>83.3</v>
      </c>
      <c r="AW22" s="85">
        <v>1</v>
      </c>
      <c r="AX22" s="85">
        <v>1</v>
      </c>
      <c r="AY22" s="53">
        <f t="shared" si="32"/>
        <v>0</v>
      </c>
      <c r="AZ22" s="85">
        <v>1</v>
      </c>
      <c r="BA22" s="85">
        <v>1</v>
      </c>
      <c r="BB22" s="53">
        <f t="shared" si="33"/>
        <v>0</v>
      </c>
      <c r="BC22" s="85">
        <v>1</v>
      </c>
      <c r="BD22" s="85">
        <v>1</v>
      </c>
      <c r="BE22" s="53">
        <f t="shared" si="34"/>
        <v>0</v>
      </c>
      <c r="BF22" s="182">
        <v>2.81</v>
      </c>
      <c r="BG22" s="182">
        <v>3.2679999999999998</v>
      </c>
      <c r="BH22" s="181">
        <f t="shared" si="35"/>
        <v>0.45799999999999974</v>
      </c>
      <c r="BI22" s="182">
        <v>2.81</v>
      </c>
      <c r="BJ22" s="182">
        <v>3.2679999999999998</v>
      </c>
      <c r="BK22" s="181">
        <f t="shared" si="36"/>
        <v>0.45799999999999974</v>
      </c>
      <c r="BM22" s="33">
        <v>13</v>
      </c>
      <c r="BN22" s="33" t="s">
        <v>12</v>
      </c>
      <c r="BO22" s="86" t="s">
        <v>33</v>
      </c>
      <c r="BP22" s="151">
        <f t="shared" si="37"/>
        <v>6.4269999999999996</v>
      </c>
      <c r="BQ22" s="35"/>
      <c r="BR22" s="35">
        <v>6.4269999999999996</v>
      </c>
      <c r="BS22" s="151">
        <f t="shared" si="38"/>
        <v>6.4</v>
      </c>
      <c r="BT22" s="35"/>
      <c r="BU22" s="35">
        <v>6.4</v>
      </c>
      <c r="BV22" s="448">
        <f t="shared" si="2"/>
        <v>1.07</v>
      </c>
      <c r="BW22" s="49"/>
      <c r="BX22" s="448">
        <f t="shared" si="3"/>
        <v>1.07</v>
      </c>
      <c r="BY22" s="448">
        <f t="shared" si="4"/>
        <v>1.07</v>
      </c>
      <c r="BZ22" s="49"/>
      <c r="CA22" s="448">
        <f t="shared" si="5"/>
        <v>1.07</v>
      </c>
      <c r="CB22" s="448">
        <f t="shared" si="39"/>
        <v>0</v>
      </c>
      <c r="CC22" s="448">
        <f t="shared" si="40"/>
        <v>0</v>
      </c>
      <c r="CD22" s="448">
        <f t="shared" si="41"/>
        <v>0</v>
      </c>
      <c r="CF22" s="33">
        <v>13</v>
      </c>
      <c r="CG22" s="33" t="s">
        <v>12</v>
      </c>
      <c r="CH22" s="86" t="s">
        <v>33</v>
      </c>
      <c r="CI22" s="181">
        <f t="shared" si="42"/>
        <v>92.391999999999996</v>
      </c>
      <c r="CJ22" s="181">
        <f t="shared" si="82"/>
        <v>92.197000000000003</v>
      </c>
      <c r="CK22" s="181">
        <f t="shared" si="44"/>
        <v>-0.19499999999999318</v>
      </c>
      <c r="CL22" s="144"/>
      <c r="CM22" s="144"/>
      <c r="CN22" s="181">
        <f t="shared" si="45"/>
        <v>0</v>
      </c>
      <c r="CO22" s="144">
        <v>92.391999999999996</v>
      </c>
      <c r="CP22" s="144">
        <v>92.197000000000003</v>
      </c>
      <c r="CQ22" s="181">
        <f t="shared" si="46"/>
        <v>-0.19499999999999318</v>
      </c>
      <c r="CR22" s="181">
        <f t="shared" si="47"/>
        <v>0.97299999999999998</v>
      </c>
      <c r="CS22" s="181">
        <f t="shared" si="83"/>
        <v>0.67699999999999994</v>
      </c>
      <c r="CT22" s="181">
        <f t="shared" si="49"/>
        <v>-0.29600000000000004</v>
      </c>
      <c r="CU22" s="144"/>
      <c r="CV22" s="144"/>
      <c r="CW22" s="181">
        <f t="shared" si="50"/>
        <v>0</v>
      </c>
      <c r="CX22" s="144">
        <v>0.97299999999999998</v>
      </c>
      <c r="CY22" s="144">
        <v>0.67699999999999994</v>
      </c>
      <c r="CZ22" s="181">
        <f t="shared" si="51"/>
        <v>-0.29600000000000004</v>
      </c>
      <c r="DA22" s="146">
        <f t="shared" si="52"/>
        <v>151</v>
      </c>
      <c r="DB22" s="146">
        <f>ROUND(CS22*1000/BS22,0)</f>
        <v>106</v>
      </c>
      <c r="DC22" s="146">
        <f t="shared" si="53"/>
        <v>-45</v>
      </c>
      <c r="DD22" s="151">
        <f t="shared" si="7"/>
        <v>14.4</v>
      </c>
      <c r="DE22" s="151">
        <f>ROUND(CJ22/BS22,1)</f>
        <v>14.4</v>
      </c>
      <c r="DF22" s="151">
        <f t="shared" si="54"/>
        <v>0</v>
      </c>
      <c r="DG22" s="110">
        <v>2</v>
      </c>
      <c r="DI22" s="33">
        <v>13</v>
      </c>
      <c r="DJ22" s="33" t="s">
        <v>12</v>
      </c>
      <c r="DK22" s="86" t="s">
        <v>33</v>
      </c>
      <c r="DL22" s="144">
        <v>3.359</v>
      </c>
      <c r="DM22" s="144">
        <v>3.2509999999999999</v>
      </c>
      <c r="DN22" s="181">
        <f t="shared" si="55"/>
        <v>-0.1080000000000001</v>
      </c>
      <c r="DO22" s="181">
        <v>3.081</v>
      </c>
      <c r="DP22" s="181">
        <v>3.1930000000000005</v>
      </c>
      <c r="DQ22" s="181">
        <f t="shared" si="56"/>
        <v>0.11200000000000054</v>
      </c>
      <c r="DR22" s="151">
        <f t="shared" si="9"/>
        <v>52.3</v>
      </c>
      <c r="DS22" s="151">
        <f t="shared" si="10"/>
        <v>50.8</v>
      </c>
      <c r="DT22" s="151">
        <f t="shared" si="57"/>
        <v>-1.5</v>
      </c>
      <c r="DU22" s="451">
        <v>9</v>
      </c>
      <c r="DV22" s="349">
        <v>55.564999999999998</v>
      </c>
      <c r="DW22" s="349">
        <v>64.5</v>
      </c>
      <c r="DX22" s="181">
        <f t="shared" si="11"/>
        <v>8.9350000000000023</v>
      </c>
      <c r="DY22" s="182">
        <v>41.936999999999998</v>
      </c>
      <c r="DZ22" s="182">
        <v>49.880999999999993</v>
      </c>
      <c r="EA22" s="181">
        <f t="shared" si="58"/>
        <v>7.9439999999999955</v>
      </c>
      <c r="EB22" s="181">
        <v>2.5840000000000001</v>
      </c>
      <c r="EC22" s="181">
        <v>2.5059999999999998</v>
      </c>
      <c r="ED22" s="181">
        <f t="shared" si="59"/>
        <v>-7.8000000000000291E-2</v>
      </c>
      <c r="EE22" s="151">
        <f t="shared" si="60"/>
        <v>27.5</v>
      </c>
      <c r="EF22" s="151">
        <f t="shared" si="61"/>
        <v>28.4</v>
      </c>
      <c r="EG22" s="151">
        <f t="shared" si="62"/>
        <v>0.89999999999999858</v>
      </c>
      <c r="EH22" s="146">
        <v>1382</v>
      </c>
      <c r="EI22" s="146">
        <v>1409</v>
      </c>
      <c r="EJ22" s="54">
        <f t="shared" si="63"/>
        <v>27</v>
      </c>
      <c r="EK22" s="144">
        <v>56.841000000000001</v>
      </c>
      <c r="EL22" s="144">
        <v>51.124000000000002</v>
      </c>
      <c r="EM22" s="181">
        <f t="shared" si="64"/>
        <v>-5.7169999999999987</v>
      </c>
      <c r="EN22" s="151">
        <f t="shared" si="65"/>
        <v>16.899999999999999</v>
      </c>
      <c r="EO22" s="151">
        <f t="shared" si="66"/>
        <v>15.7</v>
      </c>
      <c r="EP22" s="151">
        <f t="shared" si="67"/>
        <v>-1.1999999999999993</v>
      </c>
      <c r="EQ22" s="151">
        <f t="shared" si="68"/>
        <v>0.6</v>
      </c>
      <c r="ER22" s="151">
        <f t="shared" si="69"/>
        <v>0.6</v>
      </c>
      <c r="ES22" s="151">
        <f t="shared" si="70"/>
        <v>0</v>
      </c>
      <c r="ET22" s="144">
        <v>4.0759999999999996</v>
      </c>
      <c r="EU22" s="144">
        <v>3.5639999999999996</v>
      </c>
      <c r="EV22" s="181">
        <f t="shared" si="71"/>
        <v>-0.51200000000000001</v>
      </c>
      <c r="EW22" s="144"/>
      <c r="EX22" s="144"/>
      <c r="EY22" s="181">
        <f t="shared" si="72"/>
        <v>0</v>
      </c>
      <c r="FA22" s="33">
        <v>13</v>
      </c>
      <c r="FB22" s="33" t="s">
        <v>12</v>
      </c>
      <c r="FC22" s="86" t="s">
        <v>33</v>
      </c>
      <c r="FD22" s="82">
        <v>18</v>
      </c>
      <c r="FE22" s="82">
        <v>18</v>
      </c>
      <c r="FF22" s="53">
        <f t="shared" si="73"/>
        <v>0</v>
      </c>
      <c r="FG22" s="82">
        <v>11</v>
      </c>
      <c r="FH22" s="82">
        <v>11</v>
      </c>
      <c r="FI22" s="53">
        <f t="shared" si="74"/>
        <v>0</v>
      </c>
      <c r="FJ22" s="82">
        <v>3</v>
      </c>
      <c r="FK22" s="82">
        <v>4</v>
      </c>
      <c r="FL22" s="53">
        <f t="shared" si="75"/>
        <v>1</v>
      </c>
      <c r="FM22" s="33">
        <v>8</v>
      </c>
      <c r="FN22" s="33">
        <v>7</v>
      </c>
      <c r="FO22" s="53">
        <f t="shared" si="76"/>
        <v>-1</v>
      </c>
      <c r="FP22" s="151">
        <f t="shared" si="77"/>
        <v>100</v>
      </c>
      <c r="FQ22" s="110">
        <v>1</v>
      </c>
      <c r="FR22" s="54">
        <f t="shared" si="12"/>
        <v>305</v>
      </c>
      <c r="FS22" s="54">
        <f t="shared" si="13"/>
        <v>296</v>
      </c>
      <c r="FT22" s="53">
        <f t="shared" si="14"/>
        <v>-9</v>
      </c>
      <c r="FU22" s="151">
        <f t="shared" si="78"/>
        <v>5.2</v>
      </c>
      <c r="FV22" s="151">
        <f t="shared" si="79"/>
        <v>4.5999999999999996</v>
      </c>
      <c r="FW22" s="151">
        <f t="shared" si="15"/>
        <v>-0.60000000000000053</v>
      </c>
      <c r="FX22" s="183"/>
      <c r="FY22" s="33">
        <v>13</v>
      </c>
      <c r="FZ22" s="33" t="s">
        <v>12</v>
      </c>
      <c r="GA22" s="86" t="s">
        <v>33</v>
      </c>
      <c r="GB22" s="371">
        <f t="shared" si="80"/>
        <v>19263.699999999997</v>
      </c>
      <c r="GC22" s="370">
        <f t="shared" si="16"/>
        <v>3211</v>
      </c>
      <c r="GD22" s="122">
        <v>4</v>
      </c>
      <c r="GE22" s="354">
        <v>10515.7</v>
      </c>
      <c r="GF22" s="99">
        <v>8670.9</v>
      </c>
      <c r="GG22" s="354">
        <v>77.099999999999994</v>
      </c>
      <c r="GH22" s="354"/>
      <c r="GI22" s="355"/>
      <c r="GJ22" s="151">
        <f t="shared" si="81"/>
        <v>99.6</v>
      </c>
      <c r="GK22" s="357">
        <v>19031</v>
      </c>
      <c r="GL22" s="355">
        <v>13958.5</v>
      </c>
      <c r="GM22" s="355"/>
      <c r="GN22" s="354">
        <v>2533.1</v>
      </c>
      <c r="GO22" s="354">
        <v>46</v>
      </c>
      <c r="GP22" s="354">
        <v>231.9</v>
      </c>
      <c r="GQ22" s="354">
        <v>246.1</v>
      </c>
      <c r="GR22" s="354"/>
      <c r="GS22" s="450">
        <f t="shared" si="17"/>
        <v>3010</v>
      </c>
      <c r="GT22" s="451">
        <v>3</v>
      </c>
      <c r="GU22" s="452">
        <f t="shared" si="18"/>
        <v>5925</v>
      </c>
      <c r="GV22" s="451">
        <v>5</v>
      </c>
      <c r="GW22" s="399"/>
    </row>
    <row r="23" spans="1:205" s="26" customFormat="1">
      <c r="A23" s="33">
        <v>14</v>
      </c>
      <c r="B23" s="33" t="s">
        <v>13</v>
      </c>
      <c r="C23" s="86" t="s">
        <v>34</v>
      </c>
      <c r="D23" s="53">
        <f t="shared" si="19"/>
        <v>39</v>
      </c>
      <c r="E23" s="33"/>
      <c r="F23" s="33">
        <v>39</v>
      </c>
      <c r="G23" s="53">
        <f t="shared" si="20"/>
        <v>39</v>
      </c>
      <c r="H23" s="33"/>
      <c r="I23" s="33">
        <v>39</v>
      </c>
      <c r="J23" s="33"/>
      <c r="K23" s="33">
        <v>38</v>
      </c>
      <c r="L23" s="33"/>
      <c r="M23" s="33"/>
      <c r="N23" s="53">
        <f t="shared" si="21"/>
        <v>0</v>
      </c>
      <c r="O23" s="33"/>
      <c r="P23" s="33"/>
      <c r="Q23" s="53">
        <f t="shared" si="22"/>
        <v>0</v>
      </c>
      <c r="R23" s="151">
        <f t="shared" si="23"/>
        <v>0</v>
      </c>
      <c r="S23" s="151">
        <f t="shared" si="24"/>
        <v>0</v>
      </c>
      <c r="T23" s="33"/>
      <c r="U23" s="33"/>
      <c r="V23" s="85">
        <v>3</v>
      </c>
      <c r="W23" s="85">
        <v>3</v>
      </c>
      <c r="X23" s="53">
        <f t="shared" si="25"/>
        <v>0</v>
      </c>
      <c r="Y23" s="85">
        <v>39</v>
      </c>
      <c r="Z23" s="85">
        <v>39</v>
      </c>
      <c r="AA23" s="53">
        <f t="shared" si="26"/>
        <v>0</v>
      </c>
      <c r="AB23" s="85">
        <v>34</v>
      </c>
      <c r="AC23" s="85">
        <v>34</v>
      </c>
      <c r="AD23" s="53">
        <f t="shared" si="27"/>
        <v>0</v>
      </c>
      <c r="AE23" s="85">
        <v>34</v>
      </c>
      <c r="AF23" s="85">
        <v>34</v>
      </c>
      <c r="AG23" s="53">
        <f t="shared" si="28"/>
        <v>0</v>
      </c>
      <c r="AH23" s="85">
        <v>3</v>
      </c>
      <c r="AI23" s="85">
        <v>3</v>
      </c>
      <c r="AJ23" s="53">
        <f t="shared" si="29"/>
        <v>0</v>
      </c>
      <c r="AK23" s="28"/>
      <c r="AL23" s="33">
        <v>14</v>
      </c>
      <c r="AM23" s="33" t="s">
        <v>13</v>
      </c>
      <c r="AN23" s="86" t="s">
        <v>34</v>
      </c>
      <c r="AO23" s="85">
        <v>37</v>
      </c>
      <c r="AP23" s="85">
        <v>37</v>
      </c>
      <c r="AQ23" s="53">
        <f t="shared" si="30"/>
        <v>0</v>
      </c>
      <c r="AR23" s="85">
        <v>34</v>
      </c>
      <c r="AS23" s="85">
        <v>34</v>
      </c>
      <c r="AT23" s="53">
        <f t="shared" si="31"/>
        <v>0</v>
      </c>
      <c r="AU23" s="151">
        <f t="shared" si="0"/>
        <v>94.9</v>
      </c>
      <c r="AV23" s="151">
        <f t="shared" si="1"/>
        <v>94.9</v>
      </c>
      <c r="AW23" s="85">
        <v>39</v>
      </c>
      <c r="AX23" s="85">
        <v>39</v>
      </c>
      <c r="AY23" s="53">
        <f t="shared" si="32"/>
        <v>0</v>
      </c>
      <c r="AZ23" s="85">
        <v>1</v>
      </c>
      <c r="BA23" s="85">
        <v>1</v>
      </c>
      <c r="BB23" s="53">
        <f t="shared" si="33"/>
        <v>0</v>
      </c>
      <c r="BC23" s="85">
        <v>1</v>
      </c>
      <c r="BD23" s="85">
        <v>1</v>
      </c>
      <c r="BE23" s="53">
        <f t="shared" si="34"/>
        <v>0</v>
      </c>
      <c r="BF23" s="182">
        <v>101.117</v>
      </c>
      <c r="BG23" s="182">
        <v>111.51</v>
      </c>
      <c r="BH23" s="181">
        <f t="shared" si="35"/>
        <v>10.393000000000001</v>
      </c>
      <c r="BI23" s="182">
        <v>101.117</v>
      </c>
      <c r="BJ23" s="182">
        <v>111.51</v>
      </c>
      <c r="BK23" s="181">
        <f t="shared" si="36"/>
        <v>10.393000000000001</v>
      </c>
      <c r="BM23" s="33">
        <v>14</v>
      </c>
      <c r="BN23" s="33" t="s">
        <v>13</v>
      </c>
      <c r="BO23" s="86" t="s">
        <v>34</v>
      </c>
      <c r="BP23" s="151">
        <f t="shared" si="37"/>
        <v>88.816000000000003</v>
      </c>
      <c r="BQ23" s="35"/>
      <c r="BR23" s="35">
        <v>88.816000000000003</v>
      </c>
      <c r="BS23" s="151">
        <f t="shared" si="38"/>
        <v>88.8</v>
      </c>
      <c r="BT23" s="35"/>
      <c r="BU23" s="35">
        <v>88.8</v>
      </c>
      <c r="BV23" s="448">
        <f t="shared" si="2"/>
        <v>2.2799999999999998</v>
      </c>
      <c r="BW23" s="49"/>
      <c r="BX23" s="448">
        <f t="shared" si="3"/>
        <v>2.2799999999999998</v>
      </c>
      <c r="BY23" s="448">
        <f t="shared" si="4"/>
        <v>2.2799999999999998</v>
      </c>
      <c r="BZ23" s="49"/>
      <c r="CA23" s="448">
        <f t="shared" si="5"/>
        <v>2.2799999999999998</v>
      </c>
      <c r="CB23" s="448">
        <f t="shared" si="39"/>
        <v>0</v>
      </c>
      <c r="CC23" s="448">
        <f t="shared" si="40"/>
        <v>0</v>
      </c>
      <c r="CD23" s="448">
        <f t="shared" si="41"/>
        <v>0</v>
      </c>
      <c r="CF23" s="33">
        <v>14</v>
      </c>
      <c r="CG23" s="33" t="s">
        <v>13</v>
      </c>
      <c r="CH23" s="86" t="s">
        <v>34</v>
      </c>
      <c r="CI23" s="181">
        <f t="shared" si="42"/>
        <v>293.04700000000003</v>
      </c>
      <c r="CJ23" s="181">
        <f t="shared" si="82"/>
        <v>285.22500000000002</v>
      </c>
      <c r="CK23" s="181">
        <f t="shared" si="44"/>
        <v>-7.8220000000000027</v>
      </c>
      <c r="CL23" s="144"/>
      <c r="CM23" s="144"/>
      <c r="CN23" s="181">
        <f t="shared" si="45"/>
        <v>0</v>
      </c>
      <c r="CO23" s="144">
        <v>293.04700000000003</v>
      </c>
      <c r="CP23" s="144">
        <v>285.22500000000002</v>
      </c>
      <c r="CQ23" s="181">
        <f t="shared" si="46"/>
        <v>-7.8220000000000027</v>
      </c>
      <c r="CR23" s="181">
        <f t="shared" si="47"/>
        <v>6.8529999999999998</v>
      </c>
      <c r="CS23" s="181">
        <f t="shared" si="83"/>
        <v>4.956999999999999</v>
      </c>
      <c r="CT23" s="181">
        <f t="shared" si="49"/>
        <v>-1.8960000000000008</v>
      </c>
      <c r="CU23" s="144"/>
      <c r="CV23" s="144"/>
      <c r="CW23" s="181">
        <f t="shared" si="50"/>
        <v>0</v>
      </c>
      <c r="CX23" s="144">
        <v>6.8529999999999998</v>
      </c>
      <c r="CY23" s="144">
        <v>4.956999999999999</v>
      </c>
      <c r="CZ23" s="181">
        <f t="shared" si="51"/>
        <v>-1.8960000000000008</v>
      </c>
      <c r="DA23" s="146">
        <f t="shared" si="52"/>
        <v>77</v>
      </c>
      <c r="DB23" s="146">
        <f t="shared" si="6"/>
        <v>56</v>
      </c>
      <c r="DC23" s="146">
        <f t="shared" si="53"/>
        <v>-21</v>
      </c>
      <c r="DD23" s="151">
        <f t="shared" si="7"/>
        <v>3.3</v>
      </c>
      <c r="DE23" s="151">
        <f t="shared" si="8"/>
        <v>3.2</v>
      </c>
      <c r="DF23" s="151">
        <f t="shared" si="54"/>
        <v>-9.9999999999999645E-2</v>
      </c>
      <c r="DG23" s="110">
        <v>18</v>
      </c>
      <c r="DI23" s="33">
        <v>14</v>
      </c>
      <c r="DJ23" s="33" t="s">
        <v>13</v>
      </c>
      <c r="DK23" s="86" t="s">
        <v>34</v>
      </c>
      <c r="DL23" s="144">
        <v>11.760999999999999</v>
      </c>
      <c r="DM23" s="144">
        <v>11.415999999999999</v>
      </c>
      <c r="DN23" s="181">
        <f t="shared" si="55"/>
        <v>-0.34500000000000064</v>
      </c>
      <c r="DO23" s="181">
        <v>11.587999999999999</v>
      </c>
      <c r="DP23" s="181">
        <v>11.26</v>
      </c>
      <c r="DQ23" s="181">
        <f t="shared" si="56"/>
        <v>-0.3279999999999994</v>
      </c>
      <c r="DR23" s="151">
        <f t="shared" si="9"/>
        <v>13.2</v>
      </c>
      <c r="DS23" s="151">
        <f t="shared" si="10"/>
        <v>12.9</v>
      </c>
      <c r="DT23" s="151">
        <f t="shared" si="57"/>
        <v>-0.29999999999999893</v>
      </c>
      <c r="DU23" s="451">
        <v>19</v>
      </c>
      <c r="DV23" s="349">
        <v>191.3</v>
      </c>
      <c r="DW23" s="349">
        <v>210.768</v>
      </c>
      <c r="DX23" s="181">
        <f t="shared" si="11"/>
        <v>19.467999999999989</v>
      </c>
      <c r="DY23" s="182">
        <v>173.59200000000001</v>
      </c>
      <c r="DZ23" s="182">
        <v>189.81499999999997</v>
      </c>
      <c r="EA23" s="181">
        <f t="shared" si="58"/>
        <v>16.222999999999956</v>
      </c>
      <c r="EB23" s="181">
        <v>42.893000000000001</v>
      </c>
      <c r="EC23" s="181">
        <v>121.37199999999999</v>
      </c>
      <c r="ED23" s="181">
        <f t="shared" si="59"/>
        <v>78.478999999999985</v>
      </c>
      <c r="EE23" s="151">
        <f t="shared" si="60"/>
        <v>24.9</v>
      </c>
      <c r="EF23" s="151">
        <f t="shared" si="61"/>
        <v>25</v>
      </c>
      <c r="EG23" s="151">
        <f t="shared" si="62"/>
        <v>0.10000000000000142</v>
      </c>
      <c r="EH23" s="146">
        <v>3716</v>
      </c>
      <c r="EI23" s="146">
        <v>3597</v>
      </c>
      <c r="EJ23" s="54">
        <f t="shared" si="63"/>
        <v>-119</v>
      </c>
      <c r="EK23" s="144">
        <v>287.73600000000005</v>
      </c>
      <c r="EL23" s="144">
        <v>282.74299999999994</v>
      </c>
      <c r="EM23" s="181">
        <f t="shared" si="64"/>
        <v>-4.9930000000001087</v>
      </c>
      <c r="EN23" s="151">
        <f t="shared" si="65"/>
        <v>24.5</v>
      </c>
      <c r="EO23" s="151">
        <f t="shared" si="66"/>
        <v>24.8</v>
      </c>
      <c r="EP23" s="151">
        <f t="shared" si="67"/>
        <v>0.30000000000000071</v>
      </c>
      <c r="EQ23" s="151">
        <f t="shared" si="68"/>
        <v>1</v>
      </c>
      <c r="ER23" s="151">
        <f t="shared" si="69"/>
        <v>1</v>
      </c>
      <c r="ES23" s="151">
        <f t="shared" si="70"/>
        <v>0</v>
      </c>
      <c r="ET23" s="144">
        <v>9.5310000000000006</v>
      </c>
      <c r="EU23" s="144">
        <v>9.2729999999999997</v>
      </c>
      <c r="EV23" s="181">
        <f t="shared" si="71"/>
        <v>-0.2580000000000009</v>
      </c>
      <c r="EW23" s="144">
        <v>0.55699999999999994</v>
      </c>
      <c r="EX23" s="144">
        <v>7.1999999999999995E-2</v>
      </c>
      <c r="EY23" s="181">
        <f t="shared" si="72"/>
        <v>-0.48499999999999993</v>
      </c>
      <c r="FA23" s="33">
        <v>14</v>
      </c>
      <c r="FB23" s="33" t="s">
        <v>13</v>
      </c>
      <c r="FC23" s="86" t="s">
        <v>34</v>
      </c>
      <c r="FD23" s="82">
        <v>62</v>
      </c>
      <c r="FE23" s="82">
        <v>61</v>
      </c>
      <c r="FF23" s="53">
        <f t="shared" si="73"/>
        <v>-1</v>
      </c>
      <c r="FG23" s="82">
        <v>56</v>
      </c>
      <c r="FH23" s="82">
        <v>55</v>
      </c>
      <c r="FI23" s="53">
        <f t="shared" si="74"/>
        <v>-1</v>
      </c>
      <c r="FJ23" s="82">
        <v>21</v>
      </c>
      <c r="FK23" s="82">
        <v>20</v>
      </c>
      <c r="FL23" s="53">
        <f t="shared" si="75"/>
        <v>-1</v>
      </c>
      <c r="FM23" s="33">
        <v>35</v>
      </c>
      <c r="FN23" s="33">
        <v>35</v>
      </c>
      <c r="FO23" s="53">
        <f t="shared" si="76"/>
        <v>0</v>
      </c>
      <c r="FP23" s="151">
        <f t="shared" si="77"/>
        <v>100</v>
      </c>
      <c r="FQ23" s="110">
        <v>1</v>
      </c>
      <c r="FR23" s="54">
        <f t="shared" si="12"/>
        <v>210</v>
      </c>
      <c r="FS23" s="54">
        <f t="shared" si="13"/>
        <v>208</v>
      </c>
      <c r="FT23" s="53">
        <f t="shared" si="14"/>
        <v>-2</v>
      </c>
      <c r="FU23" s="151">
        <f t="shared" si="78"/>
        <v>5.0999999999999996</v>
      </c>
      <c r="FV23" s="151">
        <f t="shared" si="79"/>
        <v>5.0999999999999996</v>
      </c>
      <c r="FW23" s="151">
        <f t="shared" si="15"/>
        <v>0</v>
      </c>
      <c r="FX23" s="183"/>
      <c r="FY23" s="33">
        <v>14</v>
      </c>
      <c r="FZ23" s="33" t="s">
        <v>13</v>
      </c>
      <c r="GA23" s="86" t="s">
        <v>34</v>
      </c>
      <c r="GB23" s="371">
        <f t="shared" si="80"/>
        <v>49670</v>
      </c>
      <c r="GC23" s="370">
        <f t="shared" si="16"/>
        <v>1274</v>
      </c>
      <c r="GD23" s="122">
        <v>17</v>
      </c>
      <c r="GE23" s="354">
        <v>49645.9</v>
      </c>
      <c r="GF23" s="99"/>
      <c r="GG23" s="354">
        <v>24.1</v>
      </c>
      <c r="GH23" s="354"/>
      <c r="GI23" s="355"/>
      <c r="GJ23" s="151">
        <f t="shared" si="81"/>
        <v>100</v>
      </c>
      <c r="GK23" s="356">
        <v>49376.2</v>
      </c>
      <c r="GL23" s="354">
        <v>31325.599999999999</v>
      </c>
      <c r="GM23" s="354"/>
      <c r="GN23" s="354">
        <v>631.5</v>
      </c>
      <c r="GO23" s="354"/>
      <c r="GP23" s="354">
        <v>1418.1</v>
      </c>
      <c r="GQ23" s="354"/>
      <c r="GR23" s="354"/>
      <c r="GS23" s="450">
        <f t="shared" si="17"/>
        <v>559</v>
      </c>
      <c r="GT23" s="451">
        <v>18</v>
      </c>
      <c r="GU23" s="452">
        <f t="shared" si="18"/>
        <v>4351</v>
      </c>
      <c r="GV23" s="451">
        <v>8</v>
      </c>
      <c r="GW23" s="399"/>
    </row>
    <row r="24" spans="1:205" s="26" customFormat="1">
      <c r="A24" s="33">
        <v>15</v>
      </c>
      <c r="B24" s="33" t="s">
        <v>14</v>
      </c>
      <c r="C24" s="86" t="s">
        <v>35</v>
      </c>
      <c r="D24" s="53">
        <f t="shared" si="19"/>
        <v>16</v>
      </c>
      <c r="E24" s="33"/>
      <c r="F24" s="33">
        <v>16</v>
      </c>
      <c r="G24" s="53">
        <f t="shared" si="20"/>
        <v>16</v>
      </c>
      <c r="H24" s="33"/>
      <c r="I24" s="33">
        <v>16</v>
      </c>
      <c r="J24" s="33">
        <v>1</v>
      </c>
      <c r="K24" s="33">
        <v>1</v>
      </c>
      <c r="L24" s="33"/>
      <c r="M24" s="33"/>
      <c r="N24" s="53">
        <f t="shared" si="21"/>
        <v>0</v>
      </c>
      <c r="O24" s="33"/>
      <c r="P24" s="33"/>
      <c r="Q24" s="53">
        <f t="shared" si="22"/>
        <v>0</v>
      </c>
      <c r="R24" s="151">
        <f t="shared" si="23"/>
        <v>0</v>
      </c>
      <c r="S24" s="151">
        <f t="shared" si="24"/>
        <v>0</v>
      </c>
      <c r="T24" s="33"/>
      <c r="U24" s="33"/>
      <c r="V24" s="85">
        <v>3</v>
      </c>
      <c r="W24" s="85">
        <v>3</v>
      </c>
      <c r="X24" s="53">
        <f t="shared" si="25"/>
        <v>0</v>
      </c>
      <c r="Y24" s="85">
        <v>14</v>
      </c>
      <c r="Z24" s="85">
        <v>15</v>
      </c>
      <c r="AA24" s="53">
        <f t="shared" si="26"/>
        <v>1</v>
      </c>
      <c r="AB24" s="85">
        <v>14</v>
      </c>
      <c r="AC24" s="85">
        <v>15</v>
      </c>
      <c r="AD24" s="53">
        <f t="shared" si="27"/>
        <v>1</v>
      </c>
      <c r="AE24" s="85">
        <v>14</v>
      </c>
      <c r="AF24" s="85">
        <v>15</v>
      </c>
      <c r="AG24" s="53">
        <f t="shared" si="28"/>
        <v>1</v>
      </c>
      <c r="AH24" s="85">
        <v>3</v>
      </c>
      <c r="AI24" s="85">
        <v>3</v>
      </c>
      <c r="AJ24" s="53">
        <f t="shared" si="29"/>
        <v>0</v>
      </c>
      <c r="AK24" s="28"/>
      <c r="AL24" s="33">
        <v>15</v>
      </c>
      <c r="AM24" s="33" t="s">
        <v>14</v>
      </c>
      <c r="AN24" s="86" t="s">
        <v>35</v>
      </c>
      <c r="AO24" s="85">
        <v>15</v>
      </c>
      <c r="AP24" s="85">
        <v>15</v>
      </c>
      <c r="AQ24" s="53">
        <f t="shared" si="30"/>
        <v>0</v>
      </c>
      <c r="AR24" s="85">
        <v>15</v>
      </c>
      <c r="AS24" s="85">
        <v>15</v>
      </c>
      <c r="AT24" s="53">
        <f t="shared" si="31"/>
        <v>0</v>
      </c>
      <c r="AU24" s="151">
        <f t="shared" si="0"/>
        <v>93.8</v>
      </c>
      <c r="AV24" s="151">
        <f t="shared" si="1"/>
        <v>93.8</v>
      </c>
      <c r="AW24" s="85">
        <v>15</v>
      </c>
      <c r="AX24" s="85">
        <v>15</v>
      </c>
      <c r="AY24" s="53">
        <f t="shared" si="32"/>
        <v>0</v>
      </c>
      <c r="AZ24" s="85">
        <v>1</v>
      </c>
      <c r="BA24" s="85">
        <v>1</v>
      </c>
      <c r="BB24" s="53">
        <f t="shared" si="33"/>
        <v>0</v>
      </c>
      <c r="BC24" s="85">
        <v>1</v>
      </c>
      <c r="BD24" s="85">
        <v>1</v>
      </c>
      <c r="BE24" s="53">
        <f t="shared" si="34"/>
        <v>0</v>
      </c>
      <c r="BF24" s="182">
        <v>50.793999999999997</v>
      </c>
      <c r="BG24" s="182">
        <v>54.515000000000001</v>
      </c>
      <c r="BH24" s="181">
        <f t="shared" si="35"/>
        <v>3.7210000000000036</v>
      </c>
      <c r="BI24" s="182">
        <v>50.793999999999997</v>
      </c>
      <c r="BJ24" s="182">
        <v>54.515000000000001</v>
      </c>
      <c r="BK24" s="181">
        <f t="shared" si="36"/>
        <v>3.7210000000000036</v>
      </c>
      <c r="BM24" s="33">
        <v>15</v>
      </c>
      <c r="BN24" s="33" t="s">
        <v>14</v>
      </c>
      <c r="BO24" s="86" t="s">
        <v>35</v>
      </c>
      <c r="BP24" s="151">
        <f t="shared" si="37"/>
        <v>11.717000000000001</v>
      </c>
      <c r="BQ24" s="35"/>
      <c r="BR24" s="35">
        <v>11.717000000000001</v>
      </c>
      <c r="BS24" s="151">
        <f t="shared" si="38"/>
        <v>11.7</v>
      </c>
      <c r="BT24" s="35"/>
      <c r="BU24" s="35">
        <v>11.7</v>
      </c>
      <c r="BV24" s="448">
        <f t="shared" si="2"/>
        <v>0.73</v>
      </c>
      <c r="BW24" s="49"/>
      <c r="BX24" s="448">
        <f t="shared" si="3"/>
        <v>0.73</v>
      </c>
      <c r="BY24" s="448">
        <f t="shared" si="4"/>
        <v>0.73</v>
      </c>
      <c r="BZ24" s="49"/>
      <c r="CA24" s="448">
        <f t="shared" si="5"/>
        <v>0.73</v>
      </c>
      <c r="CB24" s="448">
        <f t="shared" si="39"/>
        <v>0</v>
      </c>
      <c r="CC24" s="448">
        <f t="shared" si="40"/>
        <v>0</v>
      </c>
      <c r="CD24" s="448">
        <f t="shared" si="41"/>
        <v>0</v>
      </c>
      <c r="CF24" s="33">
        <v>15</v>
      </c>
      <c r="CG24" s="33" t="s">
        <v>14</v>
      </c>
      <c r="CH24" s="86" t="s">
        <v>35</v>
      </c>
      <c r="CI24" s="181">
        <f t="shared" si="42"/>
        <v>132.81399999999999</v>
      </c>
      <c r="CJ24" s="181">
        <f t="shared" si="82"/>
        <v>131.30300000000003</v>
      </c>
      <c r="CK24" s="181">
        <f t="shared" si="44"/>
        <v>-1.5109999999999673</v>
      </c>
      <c r="CL24" s="144"/>
      <c r="CM24" s="144"/>
      <c r="CN24" s="181">
        <f t="shared" si="45"/>
        <v>0</v>
      </c>
      <c r="CO24" s="144">
        <v>132.81399999999999</v>
      </c>
      <c r="CP24" s="144">
        <v>131.30300000000003</v>
      </c>
      <c r="CQ24" s="181">
        <f t="shared" si="46"/>
        <v>-1.5109999999999673</v>
      </c>
      <c r="CR24" s="181">
        <f t="shared" si="47"/>
        <v>3.2029999999999998</v>
      </c>
      <c r="CS24" s="181">
        <f t="shared" si="83"/>
        <v>4.1909999999999998</v>
      </c>
      <c r="CT24" s="181">
        <f t="shared" si="49"/>
        <v>0.98799999999999999</v>
      </c>
      <c r="CU24" s="144"/>
      <c r="CV24" s="144"/>
      <c r="CW24" s="181">
        <f t="shared" si="50"/>
        <v>0</v>
      </c>
      <c r="CX24" s="144">
        <v>3.2029999999999998</v>
      </c>
      <c r="CY24" s="144">
        <v>4.1909999999999998</v>
      </c>
      <c r="CZ24" s="181">
        <f t="shared" si="51"/>
        <v>0.98799999999999999</v>
      </c>
      <c r="DA24" s="146">
        <f t="shared" si="52"/>
        <v>273</v>
      </c>
      <c r="DB24" s="146">
        <f t="shared" si="6"/>
        <v>358</v>
      </c>
      <c r="DC24" s="146">
        <f t="shared" si="53"/>
        <v>85</v>
      </c>
      <c r="DD24" s="151">
        <f t="shared" si="7"/>
        <v>11.3</v>
      </c>
      <c r="DE24" s="151">
        <f t="shared" si="8"/>
        <v>11.2</v>
      </c>
      <c r="DF24" s="151">
        <f t="shared" si="54"/>
        <v>-0.10000000000000142</v>
      </c>
      <c r="DG24" s="110">
        <v>3</v>
      </c>
      <c r="DI24" s="33">
        <v>15</v>
      </c>
      <c r="DJ24" s="33" t="s">
        <v>14</v>
      </c>
      <c r="DK24" s="86" t="s">
        <v>35</v>
      </c>
      <c r="DL24" s="144">
        <v>7.7750000000000004</v>
      </c>
      <c r="DM24" s="144">
        <v>7.4439999999999991</v>
      </c>
      <c r="DN24" s="181">
        <f t="shared" si="55"/>
        <v>-0.33100000000000129</v>
      </c>
      <c r="DO24" s="181">
        <v>7.6859999999999999</v>
      </c>
      <c r="DP24" s="181">
        <v>7.3279999999999976</v>
      </c>
      <c r="DQ24" s="181">
        <f t="shared" si="56"/>
        <v>-0.35800000000000232</v>
      </c>
      <c r="DR24" s="151">
        <f t="shared" si="9"/>
        <v>66.400000000000006</v>
      </c>
      <c r="DS24" s="151">
        <f t="shared" si="10"/>
        <v>63.6</v>
      </c>
      <c r="DT24" s="151">
        <f t="shared" si="57"/>
        <v>-2.8000000000000043</v>
      </c>
      <c r="DU24" s="451">
        <v>4</v>
      </c>
      <c r="DV24" s="349">
        <v>124.149</v>
      </c>
      <c r="DW24" s="349">
        <v>146.24299999999999</v>
      </c>
      <c r="DX24" s="181">
        <f t="shared" si="11"/>
        <v>22.093999999999994</v>
      </c>
      <c r="DY24" s="182">
        <v>103.468</v>
      </c>
      <c r="DZ24" s="182">
        <v>102.907</v>
      </c>
      <c r="EA24" s="181">
        <f t="shared" si="58"/>
        <v>-0.56100000000000705</v>
      </c>
      <c r="EB24" s="181">
        <v>14.461</v>
      </c>
      <c r="EC24" s="181">
        <v>31.641999999999999</v>
      </c>
      <c r="ED24" s="181">
        <f t="shared" si="59"/>
        <v>17.180999999999997</v>
      </c>
      <c r="EE24" s="151">
        <f t="shared" si="60"/>
        <v>17.100000000000001</v>
      </c>
      <c r="EF24" s="151">
        <f t="shared" si="61"/>
        <v>17.600000000000001</v>
      </c>
      <c r="EG24" s="151">
        <f t="shared" si="62"/>
        <v>0.5</v>
      </c>
      <c r="EH24" s="146">
        <v>1613</v>
      </c>
      <c r="EI24" s="146">
        <v>1687</v>
      </c>
      <c r="EJ24" s="54">
        <f t="shared" si="63"/>
        <v>74</v>
      </c>
      <c r="EK24" s="144">
        <v>212.27099999999999</v>
      </c>
      <c r="EL24" s="144">
        <v>220.64000000000001</v>
      </c>
      <c r="EM24" s="181">
        <f t="shared" si="64"/>
        <v>8.3690000000000282</v>
      </c>
      <c r="EN24" s="151">
        <f t="shared" si="65"/>
        <v>27.3</v>
      </c>
      <c r="EO24" s="151">
        <f t="shared" si="66"/>
        <v>29.6</v>
      </c>
      <c r="EP24" s="151">
        <f t="shared" si="67"/>
        <v>2.3000000000000007</v>
      </c>
      <c r="EQ24" s="151">
        <f t="shared" si="68"/>
        <v>1.6</v>
      </c>
      <c r="ER24" s="151">
        <f t="shared" si="69"/>
        <v>1.7</v>
      </c>
      <c r="ES24" s="151">
        <f t="shared" si="70"/>
        <v>9.9999999999999867E-2</v>
      </c>
      <c r="ET24" s="144">
        <v>16.459</v>
      </c>
      <c r="EU24" s="144">
        <v>13.472999999999997</v>
      </c>
      <c r="EV24" s="181">
        <f t="shared" si="71"/>
        <v>-2.9860000000000024</v>
      </c>
      <c r="EW24" s="144">
        <v>0.05</v>
      </c>
      <c r="EX24" s="144">
        <v>2.5999999999999999E-2</v>
      </c>
      <c r="EY24" s="181">
        <f t="shared" si="72"/>
        <v>-2.4000000000000004E-2</v>
      </c>
      <c r="FA24" s="33">
        <v>15</v>
      </c>
      <c r="FB24" s="33" t="s">
        <v>14</v>
      </c>
      <c r="FC24" s="86" t="s">
        <v>35</v>
      </c>
      <c r="FD24" s="82">
        <v>29</v>
      </c>
      <c r="FE24" s="82">
        <v>29</v>
      </c>
      <c r="FF24" s="53">
        <f t="shared" si="73"/>
        <v>0</v>
      </c>
      <c r="FG24" s="82">
        <v>27</v>
      </c>
      <c r="FH24" s="82">
        <v>27</v>
      </c>
      <c r="FI24" s="53">
        <f t="shared" si="74"/>
        <v>0</v>
      </c>
      <c r="FJ24" s="82">
        <v>11</v>
      </c>
      <c r="FK24" s="82">
        <v>11</v>
      </c>
      <c r="FL24" s="53">
        <f t="shared" si="75"/>
        <v>0</v>
      </c>
      <c r="FM24" s="33">
        <v>16</v>
      </c>
      <c r="FN24" s="33">
        <v>16</v>
      </c>
      <c r="FO24" s="53">
        <f t="shared" si="76"/>
        <v>0</v>
      </c>
      <c r="FP24" s="151">
        <f t="shared" si="77"/>
        <v>100</v>
      </c>
      <c r="FQ24" s="110">
        <v>1</v>
      </c>
      <c r="FR24" s="54">
        <f t="shared" si="12"/>
        <v>288</v>
      </c>
      <c r="FS24" s="54">
        <f t="shared" si="13"/>
        <v>276</v>
      </c>
      <c r="FT24" s="53">
        <f t="shared" si="14"/>
        <v>-12</v>
      </c>
      <c r="FU24" s="151">
        <f t="shared" si="78"/>
        <v>7.9</v>
      </c>
      <c r="FV24" s="151">
        <f t="shared" si="79"/>
        <v>8.1999999999999993</v>
      </c>
      <c r="FW24" s="151">
        <f t="shared" si="15"/>
        <v>0.29999999999999893</v>
      </c>
      <c r="FX24" s="183"/>
      <c r="FY24" s="33">
        <v>15</v>
      </c>
      <c r="FZ24" s="33" t="s">
        <v>14</v>
      </c>
      <c r="GA24" s="86" t="s">
        <v>35</v>
      </c>
      <c r="GB24" s="371">
        <f t="shared" si="80"/>
        <v>48200.100000000006</v>
      </c>
      <c r="GC24" s="370">
        <f t="shared" si="16"/>
        <v>3013</v>
      </c>
      <c r="GD24" s="122">
        <v>5</v>
      </c>
      <c r="GE24" s="354">
        <v>22983.1</v>
      </c>
      <c r="GF24" s="99">
        <v>24164.2</v>
      </c>
      <c r="GG24" s="354">
        <v>1052.8</v>
      </c>
      <c r="GH24" s="354">
        <v>25</v>
      </c>
      <c r="GI24" s="355"/>
      <c r="GJ24" s="151">
        <f t="shared" si="81"/>
        <v>97.8</v>
      </c>
      <c r="GK24" s="357">
        <v>48361</v>
      </c>
      <c r="GL24" s="355">
        <v>26526.9</v>
      </c>
      <c r="GM24" s="354">
        <v>8473.7999999999993</v>
      </c>
      <c r="GN24" s="354">
        <v>7796.5</v>
      </c>
      <c r="GO24" s="354">
        <v>89.1</v>
      </c>
      <c r="GP24" s="354">
        <v>1474.7</v>
      </c>
      <c r="GQ24" s="354"/>
      <c r="GR24" s="354"/>
      <c r="GS24" s="450">
        <f t="shared" si="17"/>
        <v>4120</v>
      </c>
      <c r="GT24" s="451">
        <v>1</v>
      </c>
      <c r="GU24" s="452">
        <f t="shared" si="18"/>
        <v>6475</v>
      </c>
      <c r="GV24" s="451">
        <v>3</v>
      </c>
      <c r="GW24" s="399"/>
    </row>
    <row r="25" spans="1:205" s="26" customFormat="1">
      <c r="A25" s="33">
        <v>16</v>
      </c>
      <c r="B25" s="33" t="s">
        <v>15</v>
      </c>
      <c r="C25" s="86" t="s">
        <v>36</v>
      </c>
      <c r="D25" s="53">
        <f t="shared" si="19"/>
        <v>16</v>
      </c>
      <c r="E25" s="33"/>
      <c r="F25" s="33">
        <v>16</v>
      </c>
      <c r="G25" s="53">
        <f t="shared" si="20"/>
        <v>16</v>
      </c>
      <c r="H25" s="33"/>
      <c r="I25" s="33">
        <v>16</v>
      </c>
      <c r="J25" s="33">
        <v>5</v>
      </c>
      <c r="K25" s="33">
        <v>15</v>
      </c>
      <c r="L25" s="33"/>
      <c r="M25" s="33"/>
      <c r="N25" s="53">
        <f t="shared" si="21"/>
        <v>0</v>
      </c>
      <c r="O25" s="33"/>
      <c r="P25" s="33"/>
      <c r="Q25" s="53">
        <f t="shared" si="22"/>
        <v>0</v>
      </c>
      <c r="R25" s="151">
        <f t="shared" si="23"/>
        <v>0</v>
      </c>
      <c r="S25" s="151">
        <f t="shared" si="24"/>
        <v>0</v>
      </c>
      <c r="T25" s="33">
        <v>1</v>
      </c>
      <c r="U25" s="33">
        <v>1</v>
      </c>
      <c r="V25" s="85">
        <v>6</v>
      </c>
      <c r="W25" s="85">
        <v>6</v>
      </c>
      <c r="X25" s="53">
        <f t="shared" si="25"/>
        <v>0</v>
      </c>
      <c r="Y25" s="85">
        <v>16</v>
      </c>
      <c r="Z25" s="85">
        <v>16</v>
      </c>
      <c r="AA25" s="53">
        <f t="shared" si="26"/>
        <v>0</v>
      </c>
      <c r="AB25" s="85">
        <v>16</v>
      </c>
      <c r="AC25" s="85">
        <v>16</v>
      </c>
      <c r="AD25" s="53">
        <f t="shared" si="27"/>
        <v>0</v>
      </c>
      <c r="AE25" s="85">
        <v>15</v>
      </c>
      <c r="AF25" s="85">
        <v>15</v>
      </c>
      <c r="AG25" s="53">
        <f t="shared" si="28"/>
        <v>0</v>
      </c>
      <c r="AH25" s="85">
        <v>10</v>
      </c>
      <c r="AI25" s="85">
        <v>10</v>
      </c>
      <c r="AJ25" s="53">
        <f t="shared" si="29"/>
        <v>0</v>
      </c>
      <c r="AK25" s="28"/>
      <c r="AL25" s="33">
        <v>16</v>
      </c>
      <c r="AM25" s="33" t="s">
        <v>15</v>
      </c>
      <c r="AN25" s="86" t="s">
        <v>36</v>
      </c>
      <c r="AO25" s="85">
        <v>15</v>
      </c>
      <c r="AP25" s="85">
        <v>15</v>
      </c>
      <c r="AQ25" s="53">
        <f t="shared" si="30"/>
        <v>0</v>
      </c>
      <c r="AR25" s="85">
        <v>15</v>
      </c>
      <c r="AS25" s="85">
        <v>15</v>
      </c>
      <c r="AT25" s="53">
        <f t="shared" si="31"/>
        <v>0</v>
      </c>
      <c r="AU25" s="151">
        <f t="shared" si="0"/>
        <v>93.8</v>
      </c>
      <c r="AV25" s="151">
        <f t="shared" si="1"/>
        <v>93.8</v>
      </c>
      <c r="AW25" s="85">
        <v>1</v>
      </c>
      <c r="AX25" s="85">
        <v>1</v>
      </c>
      <c r="AY25" s="53">
        <f t="shared" si="32"/>
        <v>0</v>
      </c>
      <c r="AZ25" s="85">
        <v>1</v>
      </c>
      <c r="BA25" s="85">
        <v>1</v>
      </c>
      <c r="BB25" s="53">
        <f t="shared" si="33"/>
        <v>0</v>
      </c>
      <c r="BC25" s="85">
        <v>1</v>
      </c>
      <c r="BD25" s="85">
        <v>1</v>
      </c>
      <c r="BE25" s="53">
        <f t="shared" si="34"/>
        <v>0</v>
      </c>
      <c r="BF25" s="182">
        <v>13.331</v>
      </c>
      <c r="BG25" s="182">
        <v>14.356</v>
      </c>
      <c r="BH25" s="181">
        <f t="shared" si="35"/>
        <v>1.0250000000000004</v>
      </c>
      <c r="BI25" s="182">
        <v>13.331</v>
      </c>
      <c r="BJ25" s="182">
        <v>14.356</v>
      </c>
      <c r="BK25" s="181">
        <f t="shared" si="36"/>
        <v>1.0250000000000004</v>
      </c>
      <c r="BM25" s="33">
        <v>16</v>
      </c>
      <c r="BN25" s="33" t="s">
        <v>15</v>
      </c>
      <c r="BO25" s="86" t="s">
        <v>36</v>
      </c>
      <c r="BP25" s="151">
        <f t="shared" si="37"/>
        <v>19.922000000000001</v>
      </c>
      <c r="BQ25" s="35"/>
      <c r="BR25" s="35">
        <v>19.922000000000001</v>
      </c>
      <c r="BS25" s="151">
        <f t="shared" si="38"/>
        <v>19.899999999999999</v>
      </c>
      <c r="BT25" s="35"/>
      <c r="BU25" s="35">
        <v>19.899999999999999</v>
      </c>
      <c r="BV25" s="448">
        <f t="shared" si="2"/>
        <v>1.25</v>
      </c>
      <c r="BW25" s="49"/>
      <c r="BX25" s="448">
        <f t="shared" si="3"/>
        <v>1.25</v>
      </c>
      <c r="BY25" s="448">
        <f t="shared" si="4"/>
        <v>1.24</v>
      </c>
      <c r="BZ25" s="49"/>
      <c r="CA25" s="448">
        <f t="shared" si="5"/>
        <v>1.24</v>
      </c>
      <c r="CB25" s="448">
        <f t="shared" si="39"/>
        <v>-1.0000000000000009E-2</v>
      </c>
      <c r="CC25" s="448">
        <f t="shared" si="40"/>
        <v>0</v>
      </c>
      <c r="CD25" s="448">
        <f t="shared" si="41"/>
        <v>-1.0000000000000009E-2</v>
      </c>
      <c r="CF25" s="33">
        <v>16</v>
      </c>
      <c r="CG25" s="33" t="s">
        <v>15</v>
      </c>
      <c r="CH25" s="86" t="s">
        <v>36</v>
      </c>
      <c r="CI25" s="181">
        <f t="shared" si="42"/>
        <v>143.91099999999994</v>
      </c>
      <c r="CJ25" s="181">
        <f t="shared" si="82"/>
        <v>140.35199999999998</v>
      </c>
      <c r="CK25" s="181">
        <f t="shared" si="44"/>
        <v>-3.5589999999999691</v>
      </c>
      <c r="CL25" s="144"/>
      <c r="CM25" s="144"/>
      <c r="CN25" s="181">
        <f t="shared" si="45"/>
        <v>0</v>
      </c>
      <c r="CO25" s="144">
        <v>143.91099999999994</v>
      </c>
      <c r="CP25" s="144">
        <v>140.35199999999998</v>
      </c>
      <c r="CQ25" s="181">
        <f t="shared" si="46"/>
        <v>-3.5589999999999691</v>
      </c>
      <c r="CR25" s="181">
        <f t="shared" si="47"/>
        <v>2.714</v>
      </c>
      <c r="CS25" s="181">
        <f t="shared" si="83"/>
        <v>1.909</v>
      </c>
      <c r="CT25" s="181">
        <f t="shared" si="49"/>
        <v>-0.80499999999999994</v>
      </c>
      <c r="CU25" s="144"/>
      <c r="CV25" s="144"/>
      <c r="CW25" s="181">
        <f t="shared" si="50"/>
        <v>0</v>
      </c>
      <c r="CX25" s="144">
        <v>2.714</v>
      </c>
      <c r="CY25" s="144">
        <v>1.909</v>
      </c>
      <c r="CZ25" s="181">
        <f t="shared" si="51"/>
        <v>-0.80499999999999994</v>
      </c>
      <c r="DA25" s="146">
        <f t="shared" si="52"/>
        <v>136</v>
      </c>
      <c r="DB25" s="146">
        <f t="shared" si="6"/>
        <v>96</v>
      </c>
      <c r="DC25" s="146">
        <f t="shared" si="53"/>
        <v>-40</v>
      </c>
      <c r="DD25" s="151">
        <f t="shared" si="7"/>
        <v>7.2</v>
      </c>
      <c r="DE25" s="151">
        <f t="shared" si="8"/>
        <v>7.1</v>
      </c>
      <c r="DF25" s="151">
        <f t="shared" si="54"/>
        <v>-0.10000000000000053</v>
      </c>
      <c r="DG25" s="110">
        <v>13</v>
      </c>
      <c r="DI25" s="33">
        <v>16</v>
      </c>
      <c r="DJ25" s="33" t="s">
        <v>15</v>
      </c>
      <c r="DK25" s="86" t="s">
        <v>36</v>
      </c>
      <c r="DL25" s="144">
        <v>11.084</v>
      </c>
      <c r="DM25" s="144">
        <v>11.243</v>
      </c>
      <c r="DN25" s="181">
        <f t="shared" si="55"/>
        <v>0.1590000000000007</v>
      </c>
      <c r="DO25" s="181">
        <v>9.5449999999999999</v>
      </c>
      <c r="DP25" s="181">
        <v>9.6620000000000026</v>
      </c>
      <c r="DQ25" s="181">
        <f t="shared" si="56"/>
        <v>0.11700000000000266</v>
      </c>
      <c r="DR25" s="151">
        <f t="shared" si="9"/>
        <v>55.6</v>
      </c>
      <c r="DS25" s="151">
        <f t="shared" si="10"/>
        <v>56.5</v>
      </c>
      <c r="DT25" s="151">
        <f t="shared" si="57"/>
        <v>0.89999999999999858</v>
      </c>
      <c r="DU25" s="451">
        <v>6</v>
      </c>
      <c r="DV25" s="349">
        <v>136.78399999999999</v>
      </c>
      <c r="DW25" s="349">
        <v>163.58700000000002</v>
      </c>
      <c r="DX25" s="181">
        <f t="shared" si="11"/>
        <v>26.803000000000026</v>
      </c>
      <c r="DY25" s="182">
        <v>127.39599999999999</v>
      </c>
      <c r="DZ25" s="182">
        <v>155.01299999999998</v>
      </c>
      <c r="EA25" s="181">
        <f t="shared" si="58"/>
        <v>27.61699999999999</v>
      </c>
      <c r="EB25" s="181">
        <v>100.214</v>
      </c>
      <c r="EC25" s="181">
        <v>131.953</v>
      </c>
      <c r="ED25" s="181">
        <f t="shared" si="59"/>
        <v>31.739000000000004</v>
      </c>
      <c r="EE25" s="151">
        <f t="shared" si="60"/>
        <v>13</v>
      </c>
      <c r="EF25" s="151">
        <f t="shared" si="61"/>
        <v>12.5</v>
      </c>
      <c r="EG25" s="151">
        <f t="shared" si="62"/>
        <v>-0.5</v>
      </c>
      <c r="EH25" s="146">
        <v>2432</v>
      </c>
      <c r="EI25" s="146">
        <v>2857</v>
      </c>
      <c r="EJ25" s="54">
        <f t="shared" si="63"/>
        <v>425</v>
      </c>
      <c r="EK25" s="144">
        <v>251.851</v>
      </c>
      <c r="EL25" s="144">
        <v>271.26999999999992</v>
      </c>
      <c r="EM25" s="181">
        <f t="shared" si="64"/>
        <v>19.418999999999926</v>
      </c>
      <c r="EN25" s="151">
        <f t="shared" si="65"/>
        <v>22.7</v>
      </c>
      <c r="EO25" s="151">
        <f t="shared" si="66"/>
        <v>24.1</v>
      </c>
      <c r="EP25" s="151">
        <f t="shared" si="67"/>
        <v>1.4000000000000021</v>
      </c>
      <c r="EQ25" s="151">
        <f t="shared" si="68"/>
        <v>1.8</v>
      </c>
      <c r="ER25" s="151">
        <f t="shared" si="69"/>
        <v>1.9</v>
      </c>
      <c r="ES25" s="151">
        <f t="shared" si="70"/>
        <v>9.9999999999999867E-2</v>
      </c>
      <c r="ET25" s="144">
        <v>4.9169999999999998</v>
      </c>
      <c r="EU25" s="144">
        <v>5.4639999999999995</v>
      </c>
      <c r="EV25" s="181">
        <f t="shared" si="71"/>
        <v>0.54699999999999971</v>
      </c>
      <c r="EW25" s="144">
        <v>0.33500000000000002</v>
      </c>
      <c r="EX25" s="144">
        <v>0.39600000000000002</v>
      </c>
      <c r="EY25" s="181">
        <f t="shared" si="72"/>
        <v>6.0999999999999999E-2</v>
      </c>
      <c r="FA25" s="33">
        <v>16</v>
      </c>
      <c r="FB25" s="33" t="s">
        <v>15</v>
      </c>
      <c r="FC25" s="86" t="s">
        <v>36</v>
      </c>
      <c r="FD25" s="82">
        <v>39</v>
      </c>
      <c r="FE25" s="82">
        <v>39</v>
      </c>
      <c r="FF25" s="53">
        <f t="shared" si="73"/>
        <v>0</v>
      </c>
      <c r="FG25" s="82">
        <v>26</v>
      </c>
      <c r="FH25" s="82">
        <v>26</v>
      </c>
      <c r="FI25" s="53">
        <f t="shared" si="74"/>
        <v>0</v>
      </c>
      <c r="FJ25" s="82">
        <v>11</v>
      </c>
      <c r="FK25" s="82">
        <v>10</v>
      </c>
      <c r="FL25" s="53">
        <f t="shared" si="75"/>
        <v>-1</v>
      </c>
      <c r="FM25" s="33">
        <v>14</v>
      </c>
      <c r="FN25" s="33">
        <v>14</v>
      </c>
      <c r="FO25" s="53">
        <f t="shared" si="76"/>
        <v>0</v>
      </c>
      <c r="FP25" s="151">
        <f t="shared" si="77"/>
        <v>92.3</v>
      </c>
      <c r="FQ25" s="110">
        <v>10</v>
      </c>
      <c r="FR25" s="54">
        <f t="shared" si="12"/>
        <v>426</v>
      </c>
      <c r="FS25" s="54">
        <f t="shared" si="13"/>
        <v>432</v>
      </c>
      <c r="FT25" s="53">
        <f t="shared" si="14"/>
        <v>6</v>
      </c>
      <c r="FU25" s="151">
        <f t="shared" si="78"/>
        <v>9.6999999999999993</v>
      </c>
      <c r="FV25" s="151">
        <f t="shared" si="79"/>
        <v>10.4</v>
      </c>
      <c r="FW25" s="151">
        <f t="shared" si="15"/>
        <v>0.70000000000000107</v>
      </c>
      <c r="FX25" s="183"/>
      <c r="FY25" s="33">
        <v>16</v>
      </c>
      <c r="FZ25" s="33" t="s">
        <v>15</v>
      </c>
      <c r="GA25" s="86" t="s">
        <v>36</v>
      </c>
      <c r="GB25" s="371">
        <f t="shared" si="80"/>
        <v>25148.5</v>
      </c>
      <c r="GC25" s="370">
        <f t="shared" si="16"/>
        <v>1572</v>
      </c>
      <c r="GD25" s="122">
        <v>14</v>
      </c>
      <c r="GE25" s="354">
        <v>14503.1</v>
      </c>
      <c r="GF25" s="99">
        <v>10519.1</v>
      </c>
      <c r="GG25" s="354">
        <v>126.3</v>
      </c>
      <c r="GH25" s="354">
        <v>120.6</v>
      </c>
      <c r="GI25" s="355"/>
      <c r="GJ25" s="151">
        <f t="shared" si="81"/>
        <v>99.5</v>
      </c>
      <c r="GK25" s="357">
        <v>24386.2</v>
      </c>
      <c r="GL25" s="355">
        <v>20308.400000000001</v>
      </c>
      <c r="GM25" s="354">
        <v>1166.4000000000001</v>
      </c>
      <c r="GN25" s="355">
        <v>133.5</v>
      </c>
      <c r="GO25" s="355"/>
      <c r="GP25" s="354">
        <v>494.3</v>
      </c>
      <c r="GQ25" s="354">
        <v>82</v>
      </c>
      <c r="GR25" s="355"/>
      <c r="GS25" s="450">
        <f t="shared" si="17"/>
        <v>1264</v>
      </c>
      <c r="GT25" s="451">
        <v>14</v>
      </c>
      <c r="GU25" s="452">
        <f t="shared" si="18"/>
        <v>2237</v>
      </c>
      <c r="GV25" s="451">
        <v>16</v>
      </c>
      <c r="GW25" s="399"/>
    </row>
    <row r="26" spans="1:205" s="26" customFormat="1">
      <c r="A26" s="33">
        <v>17</v>
      </c>
      <c r="B26" s="33" t="s">
        <v>17</v>
      </c>
      <c r="C26" s="86" t="s">
        <v>37</v>
      </c>
      <c r="D26" s="53">
        <f t="shared" si="19"/>
        <v>2</v>
      </c>
      <c r="E26" s="33">
        <v>1</v>
      </c>
      <c r="F26" s="33">
        <v>1</v>
      </c>
      <c r="G26" s="53">
        <f t="shared" si="20"/>
        <v>2</v>
      </c>
      <c r="H26" s="33">
        <v>1</v>
      </c>
      <c r="I26" s="33">
        <v>1</v>
      </c>
      <c r="J26" s="33">
        <v>1</v>
      </c>
      <c r="K26" s="33">
        <v>2</v>
      </c>
      <c r="L26" s="33"/>
      <c r="M26" s="33"/>
      <c r="N26" s="53">
        <f t="shared" si="21"/>
        <v>0</v>
      </c>
      <c r="O26" s="33"/>
      <c r="P26" s="33"/>
      <c r="Q26" s="53">
        <f t="shared" si="22"/>
        <v>0</v>
      </c>
      <c r="R26" s="151">
        <f t="shared" si="23"/>
        <v>0</v>
      </c>
      <c r="S26" s="151">
        <f t="shared" si="24"/>
        <v>0</v>
      </c>
      <c r="T26" s="33"/>
      <c r="U26" s="33"/>
      <c r="V26" s="85"/>
      <c r="W26" s="85"/>
      <c r="X26" s="53">
        <f t="shared" si="25"/>
        <v>0</v>
      </c>
      <c r="Y26" s="53">
        <v>2</v>
      </c>
      <c r="Z26" s="53">
        <v>2</v>
      </c>
      <c r="AA26" s="53">
        <f t="shared" si="26"/>
        <v>0</v>
      </c>
      <c r="AB26" s="33">
        <v>2</v>
      </c>
      <c r="AC26" s="33">
        <v>2</v>
      </c>
      <c r="AD26" s="53">
        <f t="shared" si="27"/>
        <v>0</v>
      </c>
      <c r="AE26" s="33">
        <v>2</v>
      </c>
      <c r="AF26" s="33">
        <v>2</v>
      </c>
      <c r="AG26" s="53">
        <f t="shared" si="28"/>
        <v>0</v>
      </c>
      <c r="AH26" s="33"/>
      <c r="AI26" s="33"/>
      <c r="AJ26" s="53">
        <f t="shared" si="29"/>
        <v>0</v>
      </c>
      <c r="AK26" s="28"/>
      <c r="AL26" s="33">
        <v>17</v>
      </c>
      <c r="AM26" s="33" t="s">
        <v>17</v>
      </c>
      <c r="AN26" s="86" t="s">
        <v>37</v>
      </c>
      <c r="AO26" s="170">
        <v>2</v>
      </c>
      <c r="AP26" s="170">
        <v>2</v>
      </c>
      <c r="AQ26" s="53">
        <f t="shared" si="30"/>
        <v>0</v>
      </c>
      <c r="AR26" s="54">
        <v>2</v>
      </c>
      <c r="AS26" s="54">
        <v>2</v>
      </c>
      <c r="AT26" s="53">
        <f t="shared" si="31"/>
        <v>0</v>
      </c>
      <c r="AU26" s="151">
        <f t="shared" si="0"/>
        <v>100</v>
      </c>
      <c r="AV26" s="151">
        <f t="shared" si="1"/>
        <v>100</v>
      </c>
      <c r="AW26" s="97">
        <v>2</v>
      </c>
      <c r="AX26" s="97">
        <v>2</v>
      </c>
      <c r="AY26" s="53">
        <f t="shared" si="32"/>
        <v>0</v>
      </c>
      <c r="AZ26" s="33">
        <v>1</v>
      </c>
      <c r="BA26" s="33">
        <v>1</v>
      </c>
      <c r="BB26" s="53">
        <f t="shared" si="33"/>
        <v>0</v>
      </c>
      <c r="BC26" s="33">
        <v>1</v>
      </c>
      <c r="BD26" s="33">
        <v>1</v>
      </c>
      <c r="BE26" s="53">
        <f t="shared" si="34"/>
        <v>0</v>
      </c>
      <c r="BF26" s="182">
        <v>13.010999999999999</v>
      </c>
      <c r="BG26" s="182">
        <v>14.465</v>
      </c>
      <c r="BH26" s="181">
        <f t="shared" si="35"/>
        <v>1.4540000000000006</v>
      </c>
      <c r="BI26" s="182">
        <v>13.010999999999999</v>
      </c>
      <c r="BJ26" s="182">
        <v>14.465</v>
      </c>
      <c r="BK26" s="181">
        <f t="shared" si="36"/>
        <v>1.4540000000000006</v>
      </c>
      <c r="BM26" s="33">
        <v>17</v>
      </c>
      <c r="BN26" s="33" t="s">
        <v>17</v>
      </c>
      <c r="BO26" s="86" t="s">
        <v>37</v>
      </c>
      <c r="BP26" s="151">
        <f t="shared" si="37"/>
        <v>2.6379999999999999</v>
      </c>
      <c r="BQ26" s="35">
        <v>1.796</v>
      </c>
      <c r="BR26" s="35">
        <v>0.84199999999999997</v>
      </c>
      <c r="BS26" s="151">
        <f t="shared" si="38"/>
        <v>2.6</v>
      </c>
      <c r="BT26" s="35">
        <v>1.8</v>
      </c>
      <c r="BU26" s="35">
        <v>0.8</v>
      </c>
      <c r="BV26" s="448">
        <f t="shared" si="2"/>
        <v>1.32</v>
      </c>
      <c r="BW26" s="448">
        <f>ROUND(BQ26/E26,2)</f>
        <v>1.8</v>
      </c>
      <c r="BX26" s="448">
        <f t="shared" si="3"/>
        <v>0.84</v>
      </c>
      <c r="BY26" s="448">
        <f t="shared" si="4"/>
        <v>1.3</v>
      </c>
      <c r="BZ26" s="448">
        <f>ROUND(BT26/H26,2)</f>
        <v>1.8</v>
      </c>
      <c r="CA26" s="448">
        <f t="shared" si="5"/>
        <v>0.8</v>
      </c>
      <c r="CB26" s="448">
        <f t="shared" si="39"/>
        <v>-2.0000000000000018E-2</v>
      </c>
      <c r="CC26" s="448">
        <f t="shared" si="40"/>
        <v>0</v>
      </c>
      <c r="CD26" s="448">
        <f t="shared" si="41"/>
        <v>-3.9999999999999925E-2</v>
      </c>
      <c r="CF26" s="33">
        <v>17</v>
      </c>
      <c r="CG26" s="33" t="s">
        <v>17</v>
      </c>
      <c r="CH26" s="86" t="s">
        <v>37</v>
      </c>
      <c r="CI26" s="181">
        <f t="shared" si="42"/>
        <v>26.446000000000002</v>
      </c>
      <c r="CJ26" s="181">
        <f t="shared" si="82"/>
        <v>26.228999999999999</v>
      </c>
      <c r="CK26" s="181">
        <f t="shared" si="44"/>
        <v>-0.2170000000000023</v>
      </c>
      <c r="CL26" s="144">
        <v>16.100000000000001</v>
      </c>
      <c r="CM26" s="144">
        <v>16.007000000000001</v>
      </c>
      <c r="CN26" s="181">
        <f t="shared" si="45"/>
        <v>-9.2999999999999972E-2</v>
      </c>
      <c r="CO26" s="144">
        <v>10.346</v>
      </c>
      <c r="CP26" s="144">
        <v>10.222</v>
      </c>
      <c r="CQ26" s="181">
        <f t="shared" si="46"/>
        <v>-0.12400000000000055</v>
      </c>
      <c r="CR26" s="181">
        <f t="shared" si="47"/>
        <v>0.495</v>
      </c>
      <c r="CS26" s="181">
        <f t="shared" si="83"/>
        <v>0.39600000000000002</v>
      </c>
      <c r="CT26" s="181">
        <f t="shared" si="49"/>
        <v>-9.8999999999999977E-2</v>
      </c>
      <c r="CU26" s="144">
        <v>0.309</v>
      </c>
      <c r="CV26" s="144">
        <v>0.24099999999999999</v>
      </c>
      <c r="CW26" s="181">
        <f t="shared" si="50"/>
        <v>-6.8000000000000005E-2</v>
      </c>
      <c r="CX26" s="144">
        <v>0.186</v>
      </c>
      <c r="CY26" s="144">
        <v>0.155</v>
      </c>
      <c r="CZ26" s="181">
        <f t="shared" si="51"/>
        <v>-3.1E-2</v>
      </c>
      <c r="DA26" s="146">
        <f t="shared" si="52"/>
        <v>188</v>
      </c>
      <c r="DB26" s="146">
        <f t="shared" si="6"/>
        <v>152</v>
      </c>
      <c r="DC26" s="146">
        <f t="shared" si="53"/>
        <v>-36</v>
      </c>
      <c r="DD26" s="151">
        <f t="shared" si="7"/>
        <v>10</v>
      </c>
      <c r="DE26" s="151">
        <f t="shared" si="8"/>
        <v>10.1</v>
      </c>
      <c r="DF26" s="151">
        <f t="shared" si="54"/>
        <v>9.9999999999999645E-2</v>
      </c>
      <c r="DG26" s="110">
        <v>6</v>
      </c>
      <c r="DI26" s="33">
        <v>17</v>
      </c>
      <c r="DJ26" s="33" t="s">
        <v>17</v>
      </c>
      <c r="DK26" s="86" t="s">
        <v>37</v>
      </c>
      <c r="DL26" s="144">
        <v>1.175</v>
      </c>
      <c r="DM26" s="144">
        <v>1.1339999999999999</v>
      </c>
      <c r="DN26" s="181">
        <f t="shared" si="55"/>
        <v>-4.1000000000000147E-2</v>
      </c>
      <c r="DO26" s="144">
        <v>1.175</v>
      </c>
      <c r="DP26" s="144">
        <v>1.1339999999999999</v>
      </c>
      <c r="DQ26" s="181">
        <f t="shared" si="56"/>
        <v>-4.1000000000000147E-2</v>
      </c>
      <c r="DR26" s="151">
        <f t="shared" si="9"/>
        <v>44.5</v>
      </c>
      <c r="DS26" s="151">
        <f t="shared" si="10"/>
        <v>43.6</v>
      </c>
      <c r="DT26" s="151">
        <f t="shared" si="57"/>
        <v>-0.89999999999999858</v>
      </c>
      <c r="DU26" s="451">
        <v>15</v>
      </c>
      <c r="DV26" s="349">
        <v>9.2540000000000013</v>
      </c>
      <c r="DW26" s="349">
        <v>8.77</v>
      </c>
      <c r="DX26" s="181">
        <f t="shared" si="11"/>
        <v>-0.48400000000000176</v>
      </c>
      <c r="DY26" s="182">
        <v>8.48</v>
      </c>
      <c r="DZ26" s="182">
        <v>7.9959999999999996</v>
      </c>
      <c r="EA26" s="181">
        <f t="shared" si="58"/>
        <v>-0.48400000000000087</v>
      </c>
      <c r="EB26" s="181">
        <v>2.65</v>
      </c>
      <c r="EC26" s="181">
        <v>3.915</v>
      </c>
      <c r="ED26" s="181">
        <f t="shared" si="59"/>
        <v>1.2650000000000001</v>
      </c>
      <c r="EE26" s="151">
        <f t="shared" si="60"/>
        <v>22.5</v>
      </c>
      <c r="EF26" s="151">
        <f t="shared" si="61"/>
        <v>23.1</v>
      </c>
      <c r="EG26" s="151">
        <f t="shared" si="62"/>
        <v>0.60000000000000142</v>
      </c>
      <c r="EH26" s="146">
        <v>333</v>
      </c>
      <c r="EI26" s="146">
        <v>307</v>
      </c>
      <c r="EJ26" s="54">
        <f t="shared" si="63"/>
        <v>-26</v>
      </c>
      <c r="EK26" s="144">
        <v>12.712</v>
      </c>
      <c r="EL26" s="144">
        <v>12.013999999999999</v>
      </c>
      <c r="EM26" s="181">
        <f t="shared" si="64"/>
        <v>-0.6980000000000004</v>
      </c>
      <c r="EN26" s="151">
        <f t="shared" si="65"/>
        <v>10.8</v>
      </c>
      <c r="EO26" s="151">
        <f t="shared" si="66"/>
        <v>10.6</v>
      </c>
      <c r="EP26" s="151">
        <f t="shared" si="67"/>
        <v>-0.20000000000000107</v>
      </c>
      <c r="EQ26" s="151">
        <f t="shared" si="68"/>
        <v>0.5</v>
      </c>
      <c r="ER26" s="151">
        <f t="shared" si="69"/>
        <v>0.5</v>
      </c>
      <c r="ES26" s="151">
        <f t="shared" si="70"/>
        <v>0</v>
      </c>
      <c r="ET26" s="144">
        <v>2.2080000000000002</v>
      </c>
      <c r="EU26" s="144">
        <v>2.673</v>
      </c>
      <c r="EV26" s="181">
        <f t="shared" si="71"/>
        <v>0.46499999999999986</v>
      </c>
      <c r="EW26" s="144">
        <v>3.0000000000000001E-3</v>
      </c>
      <c r="EX26" s="144">
        <v>1E-3</v>
      </c>
      <c r="EY26" s="181">
        <f t="shared" si="72"/>
        <v>-2E-3</v>
      </c>
      <c r="FA26" s="33">
        <v>17</v>
      </c>
      <c r="FB26" s="33" t="s">
        <v>17</v>
      </c>
      <c r="FC26" s="86" t="s">
        <v>37</v>
      </c>
      <c r="FD26" s="82">
        <v>7</v>
      </c>
      <c r="FE26" s="82">
        <v>7</v>
      </c>
      <c r="FF26" s="53">
        <f t="shared" si="73"/>
        <v>0</v>
      </c>
      <c r="FG26" s="82">
        <v>6</v>
      </c>
      <c r="FH26" s="82">
        <v>6</v>
      </c>
      <c r="FI26" s="53">
        <f t="shared" si="74"/>
        <v>0</v>
      </c>
      <c r="FJ26" s="82">
        <v>1</v>
      </c>
      <c r="FK26" s="82">
        <v>1</v>
      </c>
      <c r="FL26" s="53">
        <f t="shared" si="75"/>
        <v>0</v>
      </c>
      <c r="FM26" s="82">
        <v>5</v>
      </c>
      <c r="FN26" s="82">
        <v>5</v>
      </c>
      <c r="FO26" s="53">
        <f t="shared" si="76"/>
        <v>0</v>
      </c>
      <c r="FP26" s="151">
        <f t="shared" si="77"/>
        <v>100</v>
      </c>
      <c r="FQ26" s="110">
        <v>1</v>
      </c>
      <c r="FR26" s="54">
        <f t="shared" si="12"/>
        <v>196</v>
      </c>
      <c r="FS26" s="54">
        <f t="shared" si="13"/>
        <v>189</v>
      </c>
      <c r="FT26" s="53">
        <f t="shared" si="14"/>
        <v>-7</v>
      </c>
      <c r="FU26" s="151">
        <f t="shared" si="78"/>
        <v>2.1</v>
      </c>
      <c r="FV26" s="151">
        <f t="shared" si="79"/>
        <v>2</v>
      </c>
      <c r="FW26" s="151">
        <f t="shared" si="15"/>
        <v>-0.10000000000000009</v>
      </c>
      <c r="FX26" s="183"/>
      <c r="FY26" s="33">
        <v>17</v>
      </c>
      <c r="FZ26" s="33" t="s">
        <v>17</v>
      </c>
      <c r="GA26" s="86" t="s">
        <v>37</v>
      </c>
      <c r="GB26" s="371">
        <f t="shared" si="80"/>
        <v>7172</v>
      </c>
      <c r="GC26" s="370">
        <f t="shared" si="16"/>
        <v>3586</v>
      </c>
      <c r="GD26" s="122">
        <v>3</v>
      </c>
      <c r="GE26" s="354">
        <v>3213.8</v>
      </c>
      <c r="GF26" s="354">
        <v>3895.3</v>
      </c>
      <c r="GG26" s="354">
        <v>62.9</v>
      </c>
      <c r="GH26" s="355">
        <v>62.9</v>
      </c>
      <c r="GI26" s="355"/>
      <c r="GJ26" s="151">
        <f>ROUND((GE26+GF26)/GB26*100,1)</f>
        <v>99.1</v>
      </c>
      <c r="GK26" s="356">
        <v>7171.7</v>
      </c>
      <c r="GL26" s="354">
        <v>6120</v>
      </c>
      <c r="GM26" s="355"/>
      <c r="GN26" s="354">
        <v>177</v>
      </c>
      <c r="GO26" s="354">
        <v>5.2</v>
      </c>
      <c r="GP26" s="354">
        <v>90.3</v>
      </c>
      <c r="GQ26" s="99">
        <v>84.5</v>
      </c>
      <c r="GR26" s="355"/>
      <c r="GS26" s="450">
        <f t="shared" si="17"/>
        <v>2758</v>
      </c>
      <c r="GT26" s="451">
        <v>5</v>
      </c>
      <c r="GU26" s="452">
        <f t="shared" si="18"/>
        <v>6325</v>
      </c>
      <c r="GV26" s="451">
        <v>4</v>
      </c>
      <c r="GW26" s="399"/>
    </row>
    <row r="27" spans="1:205" s="26" customFormat="1">
      <c r="A27" s="33">
        <v>18</v>
      </c>
      <c r="B27" s="33" t="s">
        <v>16</v>
      </c>
      <c r="C27" s="86" t="s">
        <v>38</v>
      </c>
      <c r="D27" s="53">
        <f t="shared" si="19"/>
        <v>2</v>
      </c>
      <c r="E27" s="33">
        <v>2</v>
      </c>
      <c r="F27" s="33"/>
      <c r="G27" s="53">
        <f t="shared" si="20"/>
        <v>2</v>
      </c>
      <c r="H27" s="33">
        <v>2</v>
      </c>
      <c r="I27" s="33"/>
      <c r="J27" s="33">
        <v>2</v>
      </c>
      <c r="K27" s="33">
        <v>2</v>
      </c>
      <c r="L27" s="33"/>
      <c r="M27" s="33"/>
      <c r="N27" s="53">
        <f t="shared" si="21"/>
        <v>0</v>
      </c>
      <c r="O27" s="33">
        <v>1</v>
      </c>
      <c r="P27" s="33"/>
      <c r="Q27" s="53">
        <f t="shared" si="22"/>
        <v>-1</v>
      </c>
      <c r="R27" s="151">
        <f t="shared" si="23"/>
        <v>50</v>
      </c>
      <c r="S27" s="151">
        <f t="shared" si="24"/>
        <v>0</v>
      </c>
      <c r="T27" s="33"/>
      <c r="U27" s="33"/>
      <c r="V27" s="33">
        <v>1</v>
      </c>
      <c r="W27" s="33">
        <v>1</v>
      </c>
      <c r="X27" s="53">
        <f t="shared" si="25"/>
        <v>0</v>
      </c>
      <c r="Y27" s="53">
        <v>2</v>
      </c>
      <c r="Z27" s="53">
        <v>2</v>
      </c>
      <c r="AA27" s="53">
        <f t="shared" si="26"/>
        <v>0</v>
      </c>
      <c r="AB27" s="33">
        <v>2</v>
      </c>
      <c r="AC27" s="33">
        <v>2</v>
      </c>
      <c r="AD27" s="53">
        <f t="shared" si="27"/>
        <v>0</v>
      </c>
      <c r="AE27" s="33">
        <v>2</v>
      </c>
      <c r="AF27" s="33">
        <v>2</v>
      </c>
      <c r="AG27" s="53">
        <f t="shared" si="28"/>
        <v>0</v>
      </c>
      <c r="AH27" s="33">
        <v>5</v>
      </c>
      <c r="AI27" s="33">
        <v>5</v>
      </c>
      <c r="AJ27" s="53">
        <f t="shared" si="29"/>
        <v>0</v>
      </c>
      <c r="AK27" s="28"/>
      <c r="AL27" s="33">
        <v>18</v>
      </c>
      <c r="AM27" s="33" t="s">
        <v>16</v>
      </c>
      <c r="AN27" s="86" t="s">
        <v>38</v>
      </c>
      <c r="AO27" s="170">
        <v>2</v>
      </c>
      <c r="AP27" s="170">
        <v>2</v>
      </c>
      <c r="AQ27" s="53">
        <f t="shared" si="30"/>
        <v>0</v>
      </c>
      <c r="AR27" s="54">
        <v>2</v>
      </c>
      <c r="AS27" s="54">
        <v>2</v>
      </c>
      <c r="AT27" s="53">
        <f t="shared" si="31"/>
        <v>0</v>
      </c>
      <c r="AU27" s="151">
        <f t="shared" si="0"/>
        <v>100</v>
      </c>
      <c r="AV27" s="151">
        <f t="shared" si="1"/>
        <v>100</v>
      </c>
      <c r="AW27" s="97">
        <v>2</v>
      </c>
      <c r="AX27" s="97">
        <v>2</v>
      </c>
      <c r="AY27" s="53">
        <f t="shared" si="32"/>
        <v>0</v>
      </c>
      <c r="AZ27" s="33">
        <v>1</v>
      </c>
      <c r="BA27" s="33">
        <v>1</v>
      </c>
      <c r="BB27" s="53">
        <f t="shared" si="33"/>
        <v>0</v>
      </c>
      <c r="BC27" s="33">
        <v>1</v>
      </c>
      <c r="BD27" s="33">
        <v>1</v>
      </c>
      <c r="BE27" s="53">
        <f t="shared" si="34"/>
        <v>0</v>
      </c>
      <c r="BF27" s="182">
        <v>68.834000000000003</v>
      </c>
      <c r="BG27" s="182">
        <v>69.418999999999997</v>
      </c>
      <c r="BH27" s="181">
        <f t="shared" si="35"/>
        <v>0.58499999999999375</v>
      </c>
      <c r="BI27" s="182">
        <v>68.834000000000003</v>
      </c>
      <c r="BJ27" s="182">
        <v>69.418999999999997</v>
      </c>
      <c r="BK27" s="181">
        <f t="shared" si="36"/>
        <v>0.58499999999999375</v>
      </c>
      <c r="BM27" s="33">
        <v>18</v>
      </c>
      <c r="BN27" s="33" t="s">
        <v>16</v>
      </c>
      <c r="BO27" s="86" t="s">
        <v>38</v>
      </c>
      <c r="BP27" s="151">
        <f t="shared" si="37"/>
        <v>38.905000000000001</v>
      </c>
      <c r="BQ27" s="35">
        <v>38.905000000000001</v>
      </c>
      <c r="BR27" s="35"/>
      <c r="BS27" s="151">
        <f t="shared" si="38"/>
        <v>38.1</v>
      </c>
      <c r="BT27" s="35">
        <v>38.1</v>
      </c>
      <c r="BU27" s="35"/>
      <c r="BV27" s="448">
        <f t="shared" si="2"/>
        <v>19.45</v>
      </c>
      <c r="BW27" s="448">
        <f>ROUND(BQ27/E27,2)</f>
        <v>19.45</v>
      </c>
      <c r="BX27" s="49"/>
      <c r="BY27" s="448">
        <f>ROUND(BS27/G27,2)</f>
        <v>19.05</v>
      </c>
      <c r="BZ27" s="448">
        <f>ROUND(BT27/H27,2)</f>
        <v>19.05</v>
      </c>
      <c r="CA27" s="49"/>
      <c r="CB27" s="448">
        <f t="shared" si="39"/>
        <v>-0.39999999999999858</v>
      </c>
      <c r="CC27" s="448">
        <f t="shared" si="40"/>
        <v>-0.39999999999999858</v>
      </c>
      <c r="CD27" s="448">
        <f t="shared" si="41"/>
        <v>0</v>
      </c>
      <c r="CF27" s="33">
        <v>18</v>
      </c>
      <c r="CG27" s="33" t="s">
        <v>16</v>
      </c>
      <c r="CH27" s="86" t="s">
        <v>38</v>
      </c>
      <c r="CI27" s="181">
        <f t="shared" si="42"/>
        <v>148.499</v>
      </c>
      <c r="CJ27" s="181">
        <f t="shared" si="82"/>
        <v>147.626</v>
      </c>
      <c r="CK27" s="181">
        <f t="shared" si="44"/>
        <v>-0.87299999999999045</v>
      </c>
      <c r="CL27" s="144">
        <v>148.499</v>
      </c>
      <c r="CM27" s="144">
        <v>147.626</v>
      </c>
      <c r="CN27" s="181">
        <f t="shared" si="45"/>
        <v>-0.87299999999999045</v>
      </c>
      <c r="CO27" s="144"/>
      <c r="CP27" s="144"/>
      <c r="CQ27" s="181">
        <f t="shared" si="46"/>
        <v>0</v>
      </c>
      <c r="CR27" s="181">
        <f t="shared" si="47"/>
        <v>2.2639999999999998</v>
      </c>
      <c r="CS27" s="181">
        <f t="shared" si="83"/>
        <v>0.67100000000000004</v>
      </c>
      <c r="CT27" s="181">
        <f t="shared" si="49"/>
        <v>-1.5929999999999997</v>
      </c>
      <c r="CU27" s="144">
        <v>2.2639999999999998</v>
      </c>
      <c r="CV27" s="144">
        <v>0.67100000000000004</v>
      </c>
      <c r="CW27" s="181">
        <f t="shared" si="50"/>
        <v>-1.5929999999999997</v>
      </c>
      <c r="CX27" s="144"/>
      <c r="CY27" s="144"/>
      <c r="CZ27" s="181">
        <f t="shared" si="51"/>
        <v>0</v>
      </c>
      <c r="DA27" s="146">
        <f t="shared" si="52"/>
        <v>58</v>
      </c>
      <c r="DB27" s="146">
        <f t="shared" si="6"/>
        <v>18</v>
      </c>
      <c r="DC27" s="146">
        <f t="shared" si="53"/>
        <v>-40</v>
      </c>
      <c r="DD27" s="151">
        <f t="shared" si="7"/>
        <v>3.8</v>
      </c>
      <c r="DE27" s="151">
        <f t="shared" si="8"/>
        <v>3.9</v>
      </c>
      <c r="DF27" s="151">
        <f t="shared" si="54"/>
        <v>0.10000000000000009</v>
      </c>
      <c r="DG27" s="110">
        <v>16</v>
      </c>
      <c r="DI27" s="33">
        <v>18</v>
      </c>
      <c r="DJ27" s="33" t="s">
        <v>16</v>
      </c>
      <c r="DK27" s="86" t="s">
        <v>38</v>
      </c>
      <c r="DL27" s="144">
        <v>10.651</v>
      </c>
      <c r="DM27" s="144">
        <v>13.092000000000001</v>
      </c>
      <c r="DN27" s="181">
        <f t="shared" si="55"/>
        <v>2.4410000000000007</v>
      </c>
      <c r="DO27" s="181">
        <v>8.9580000000000002</v>
      </c>
      <c r="DP27" s="181">
        <v>12.913</v>
      </c>
      <c r="DQ27" s="181">
        <f t="shared" si="56"/>
        <v>3.9550000000000001</v>
      </c>
      <c r="DR27" s="151">
        <f t="shared" si="9"/>
        <v>27.4</v>
      </c>
      <c r="DS27" s="151">
        <f t="shared" si="10"/>
        <v>34.4</v>
      </c>
      <c r="DT27" s="151">
        <f t="shared" si="57"/>
        <v>7</v>
      </c>
      <c r="DU27" s="451">
        <v>17</v>
      </c>
      <c r="DV27" s="349">
        <v>76.289000000000001</v>
      </c>
      <c r="DW27" s="349">
        <v>210.26800000000003</v>
      </c>
      <c r="DX27" s="181">
        <f t="shared" si="11"/>
        <v>133.97900000000004</v>
      </c>
      <c r="DY27" s="144">
        <v>59.332000000000001</v>
      </c>
      <c r="DZ27" s="144">
        <v>133.08799999999999</v>
      </c>
      <c r="EA27" s="181">
        <f t="shared" si="58"/>
        <v>73.756</v>
      </c>
      <c r="EB27" s="181">
        <v>8.4079999999999995</v>
      </c>
      <c r="EC27" s="181">
        <v>7.0709999999999997</v>
      </c>
      <c r="ED27" s="181">
        <f t="shared" si="59"/>
        <v>-1.3369999999999997</v>
      </c>
      <c r="EE27" s="151">
        <f t="shared" si="60"/>
        <v>13.9</v>
      </c>
      <c r="EF27" s="151">
        <f t="shared" si="61"/>
        <v>11.3</v>
      </c>
      <c r="EG27" s="151">
        <f t="shared" si="62"/>
        <v>-2.5999999999999996</v>
      </c>
      <c r="EH27" s="146">
        <v>773</v>
      </c>
      <c r="EI27" s="146">
        <v>847</v>
      </c>
      <c r="EJ27" s="54">
        <f t="shared" si="63"/>
        <v>74</v>
      </c>
      <c r="EK27" s="144">
        <v>191.04399999999998</v>
      </c>
      <c r="EL27" s="144">
        <v>339.07</v>
      </c>
      <c r="EM27" s="181">
        <f t="shared" si="64"/>
        <v>148.02600000000001</v>
      </c>
      <c r="EN27" s="151">
        <f t="shared" si="65"/>
        <v>17.899999999999999</v>
      </c>
      <c r="EO27" s="151">
        <f t="shared" si="66"/>
        <v>25.9</v>
      </c>
      <c r="EP27" s="151">
        <f t="shared" si="67"/>
        <v>8</v>
      </c>
      <c r="EQ27" s="151">
        <f t="shared" si="68"/>
        <v>1.3</v>
      </c>
      <c r="ER27" s="151">
        <f t="shared" si="69"/>
        <v>2.2999999999999998</v>
      </c>
      <c r="ES27" s="151">
        <f t="shared" si="70"/>
        <v>0.99999999999999978</v>
      </c>
      <c r="ET27" s="144">
        <v>29.036999999999999</v>
      </c>
      <c r="EU27" s="144">
        <v>32.637999999999998</v>
      </c>
      <c r="EV27" s="181">
        <f t="shared" si="71"/>
        <v>3.6009999999999991</v>
      </c>
      <c r="EW27" s="144"/>
      <c r="EX27" s="144"/>
      <c r="EY27" s="181">
        <f t="shared" si="72"/>
        <v>0</v>
      </c>
      <c r="FA27" s="33">
        <v>18</v>
      </c>
      <c r="FB27" s="33" t="s">
        <v>16</v>
      </c>
      <c r="FC27" s="86" t="s">
        <v>38</v>
      </c>
      <c r="FD27" s="33">
        <v>22</v>
      </c>
      <c r="FE27" s="33">
        <v>26</v>
      </c>
      <c r="FF27" s="53">
        <f t="shared" si="73"/>
        <v>4</v>
      </c>
      <c r="FG27" s="33">
        <v>22</v>
      </c>
      <c r="FH27" s="33">
        <v>23</v>
      </c>
      <c r="FI27" s="53">
        <f t="shared" si="74"/>
        <v>1</v>
      </c>
      <c r="FJ27" s="33">
        <v>12</v>
      </c>
      <c r="FK27" s="33">
        <v>13</v>
      </c>
      <c r="FL27" s="53">
        <f t="shared" si="75"/>
        <v>1</v>
      </c>
      <c r="FM27" s="33">
        <v>10</v>
      </c>
      <c r="FN27" s="33">
        <v>7</v>
      </c>
      <c r="FO27" s="53">
        <f t="shared" si="76"/>
        <v>-3</v>
      </c>
      <c r="FP27" s="151">
        <f t="shared" si="77"/>
        <v>87</v>
      </c>
      <c r="FQ27" s="110">
        <v>11</v>
      </c>
      <c r="FR27" s="54">
        <f t="shared" si="12"/>
        <v>484</v>
      </c>
      <c r="FS27" s="54">
        <f t="shared" si="13"/>
        <v>569</v>
      </c>
      <c r="FT27" s="53">
        <f t="shared" si="14"/>
        <v>85</v>
      </c>
      <c r="FU27" s="151">
        <f t="shared" si="78"/>
        <v>8.6999999999999993</v>
      </c>
      <c r="FV27" s="151">
        <f t="shared" si="79"/>
        <v>14.7</v>
      </c>
      <c r="FW27" s="151">
        <f t="shared" si="15"/>
        <v>6</v>
      </c>
      <c r="FX27" s="183"/>
      <c r="FY27" s="33">
        <v>18</v>
      </c>
      <c r="FZ27" s="33" t="s">
        <v>16</v>
      </c>
      <c r="GA27" s="86" t="s">
        <v>38</v>
      </c>
      <c r="GB27" s="371">
        <f t="shared" si="80"/>
        <v>0</v>
      </c>
      <c r="GC27" s="370">
        <f t="shared" si="16"/>
        <v>0</v>
      </c>
      <c r="GD27" s="122"/>
      <c r="GE27" s="355"/>
      <c r="GF27" s="355"/>
      <c r="GG27" s="354"/>
      <c r="GH27" s="355"/>
      <c r="GI27" s="355"/>
      <c r="GJ27" s="47">
        <v>0</v>
      </c>
      <c r="GK27" s="357"/>
      <c r="GL27" s="355"/>
      <c r="GM27" s="355"/>
      <c r="GN27" s="355"/>
      <c r="GO27" s="355"/>
      <c r="GP27" s="355"/>
      <c r="GQ27" s="355"/>
      <c r="GR27" s="355"/>
      <c r="GS27" s="450">
        <f t="shared" si="17"/>
        <v>0</v>
      </c>
      <c r="GT27" s="451"/>
      <c r="GU27" s="452">
        <f t="shared" si="18"/>
        <v>0</v>
      </c>
      <c r="GV27" s="451"/>
      <c r="GW27" s="399"/>
    </row>
    <row r="28" spans="1:205" s="26" customFormat="1" ht="12.75" customHeight="1">
      <c r="A28" s="33">
        <v>19</v>
      </c>
      <c r="B28" s="37" t="s">
        <v>135</v>
      </c>
      <c r="C28" s="86" t="s">
        <v>39</v>
      </c>
      <c r="D28" s="53">
        <f t="shared" si="19"/>
        <v>26</v>
      </c>
      <c r="E28" s="33">
        <v>26</v>
      </c>
      <c r="F28" s="33"/>
      <c r="G28" s="53">
        <f t="shared" si="20"/>
        <v>26</v>
      </c>
      <c r="H28" s="33">
        <v>26</v>
      </c>
      <c r="I28" s="33"/>
      <c r="J28" s="33">
        <v>26</v>
      </c>
      <c r="K28" s="33">
        <v>26</v>
      </c>
      <c r="L28" s="33"/>
      <c r="M28" s="33"/>
      <c r="N28" s="53">
        <f t="shared" si="21"/>
        <v>0</v>
      </c>
      <c r="O28" s="33"/>
      <c r="P28" s="33"/>
      <c r="Q28" s="53">
        <f t="shared" si="22"/>
        <v>0</v>
      </c>
      <c r="R28" s="151">
        <f t="shared" si="23"/>
        <v>0</v>
      </c>
      <c r="S28" s="151">
        <f t="shared" si="24"/>
        <v>0</v>
      </c>
      <c r="T28" s="33"/>
      <c r="U28" s="33"/>
      <c r="V28" s="85">
        <v>7</v>
      </c>
      <c r="W28" s="85">
        <v>3</v>
      </c>
      <c r="X28" s="53">
        <f t="shared" si="25"/>
        <v>-4</v>
      </c>
      <c r="Y28" s="53">
        <v>26</v>
      </c>
      <c r="Z28" s="53">
        <v>26</v>
      </c>
      <c r="AA28" s="53">
        <f t="shared" si="26"/>
        <v>0</v>
      </c>
      <c r="AB28" s="33">
        <v>23</v>
      </c>
      <c r="AC28" s="33">
        <v>24</v>
      </c>
      <c r="AD28" s="53">
        <f t="shared" si="27"/>
        <v>1</v>
      </c>
      <c r="AE28" s="33">
        <v>23</v>
      </c>
      <c r="AF28" s="33">
        <v>24</v>
      </c>
      <c r="AG28" s="53">
        <f t="shared" si="28"/>
        <v>1</v>
      </c>
      <c r="AH28" s="85">
        <v>20</v>
      </c>
      <c r="AI28" s="85">
        <v>10</v>
      </c>
      <c r="AJ28" s="53">
        <f t="shared" si="29"/>
        <v>-10</v>
      </c>
      <c r="AK28" s="28"/>
      <c r="AL28" s="33">
        <v>19</v>
      </c>
      <c r="AM28" s="37" t="s">
        <v>135</v>
      </c>
      <c r="AN28" s="86" t="s">
        <v>39</v>
      </c>
      <c r="AO28" s="170">
        <v>26</v>
      </c>
      <c r="AP28" s="170">
        <v>26</v>
      </c>
      <c r="AQ28" s="53">
        <f t="shared" si="30"/>
        <v>0</v>
      </c>
      <c r="AR28" s="54">
        <v>26</v>
      </c>
      <c r="AS28" s="54">
        <v>26</v>
      </c>
      <c r="AT28" s="53">
        <f t="shared" si="31"/>
        <v>0</v>
      </c>
      <c r="AU28" s="151">
        <f t="shared" si="0"/>
        <v>100</v>
      </c>
      <c r="AV28" s="151">
        <f t="shared" si="1"/>
        <v>100</v>
      </c>
      <c r="AW28" s="97">
        <v>3</v>
      </c>
      <c r="AX28" s="97">
        <v>3</v>
      </c>
      <c r="AY28" s="53">
        <f t="shared" si="32"/>
        <v>0</v>
      </c>
      <c r="AZ28" s="33">
        <v>1</v>
      </c>
      <c r="BA28" s="33">
        <v>1</v>
      </c>
      <c r="BB28" s="53">
        <f t="shared" si="33"/>
        <v>0</v>
      </c>
      <c r="BC28" s="33">
        <v>1</v>
      </c>
      <c r="BD28" s="33">
        <v>1</v>
      </c>
      <c r="BE28" s="53">
        <f t="shared" si="34"/>
        <v>0</v>
      </c>
      <c r="BF28" s="182">
        <v>392.27800000000002</v>
      </c>
      <c r="BG28" s="182">
        <v>369.40600000000001</v>
      </c>
      <c r="BH28" s="181">
        <f t="shared" si="35"/>
        <v>-22.872000000000014</v>
      </c>
      <c r="BI28" s="182">
        <v>392.27800000000002</v>
      </c>
      <c r="BJ28" s="182">
        <v>369.40600000000001</v>
      </c>
      <c r="BK28" s="181">
        <f t="shared" si="36"/>
        <v>-22.872000000000014</v>
      </c>
      <c r="BM28" s="33">
        <v>19</v>
      </c>
      <c r="BN28" s="37" t="s">
        <v>135</v>
      </c>
      <c r="BO28" s="86" t="s">
        <v>39</v>
      </c>
      <c r="BP28" s="151">
        <f t="shared" si="37"/>
        <v>579.32900000000006</v>
      </c>
      <c r="BQ28" s="35">
        <v>579.32900000000006</v>
      </c>
      <c r="BR28" s="35"/>
      <c r="BS28" s="151">
        <f t="shared" si="38"/>
        <v>572</v>
      </c>
      <c r="BT28" s="35">
        <v>572</v>
      </c>
      <c r="BU28" s="35"/>
      <c r="BV28" s="448">
        <f t="shared" si="2"/>
        <v>22.28</v>
      </c>
      <c r="BW28" s="448">
        <f>ROUND(BQ28/E28,2)</f>
        <v>22.28</v>
      </c>
      <c r="BX28" s="49"/>
      <c r="BY28" s="448">
        <f>ROUND(BS28/G28,2)</f>
        <v>22</v>
      </c>
      <c r="BZ28" s="448">
        <f>ROUND(BT28/H28,2)</f>
        <v>22</v>
      </c>
      <c r="CA28" s="49"/>
      <c r="CB28" s="448">
        <f t="shared" si="39"/>
        <v>-0.28000000000000114</v>
      </c>
      <c r="CC28" s="448">
        <f t="shared" si="40"/>
        <v>-0.28000000000000114</v>
      </c>
      <c r="CD28" s="448">
        <f t="shared" si="41"/>
        <v>0</v>
      </c>
      <c r="CF28" s="33">
        <v>19</v>
      </c>
      <c r="CG28" s="37" t="s">
        <v>135</v>
      </c>
      <c r="CH28" s="86" t="s">
        <v>39</v>
      </c>
      <c r="CI28" s="181">
        <f t="shared" si="42"/>
        <v>411.63499999999999</v>
      </c>
      <c r="CJ28" s="181">
        <f t="shared" si="82"/>
        <v>412.78599999999983</v>
      </c>
      <c r="CK28" s="181">
        <f t="shared" si="44"/>
        <v>1.1509999999998399</v>
      </c>
      <c r="CL28" s="144">
        <v>411.63499999999999</v>
      </c>
      <c r="CM28" s="144">
        <v>412.78599999999983</v>
      </c>
      <c r="CN28" s="181">
        <f t="shared" si="45"/>
        <v>1.1509999999998399</v>
      </c>
      <c r="CO28" s="144"/>
      <c r="CP28" s="144"/>
      <c r="CQ28" s="181">
        <f t="shared" si="46"/>
        <v>0</v>
      </c>
      <c r="CR28" s="181">
        <f t="shared" si="47"/>
        <v>15.167999999999999</v>
      </c>
      <c r="CS28" s="181">
        <f t="shared" si="83"/>
        <v>17.029999999999998</v>
      </c>
      <c r="CT28" s="181">
        <f t="shared" si="49"/>
        <v>1.8619999999999983</v>
      </c>
      <c r="CU28" s="144">
        <v>15.167999999999999</v>
      </c>
      <c r="CV28" s="144">
        <v>17.029999999999998</v>
      </c>
      <c r="CW28" s="181">
        <f t="shared" si="50"/>
        <v>1.8619999999999983</v>
      </c>
      <c r="CX28" s="144"/>
      <c r="CY28" s="144"/>
      <c r="CZ28" s="181">
        <f t="shared" si="51"/>
        <v>0</v>
      </c>
      <c r="DA28" s="146">
        <f t="shared" si="52"/>
        <v>26</v>
      </c>
      <c r="DB28" s="146">
        <f t="shared" si="6"/>
        <v>30</v>
      </c>
      <c r="DC28" s="146">
        <f t="shared" si="53"/>
        <v>4</v>
      </c>
      <c r="DD28" s="151">
        <f t="shared" si="7"/>
        <v>0.7</v>
      </c>
      <c r="DE28" s="151">
        <f t="shared" si="8"/>
        <v>0.7</v>
      </c>
      <c r="DF28" s="151">
        <f t="shared" si="54"/>
        <v>0</v>
      </c>
      <c r="DG28" s="110">
        <v>19</v>
      </c>
      <c r="DI28" s="33">
        <v>19</v>
      </c>
      <c r="DJ28" s="37" t="s">
        <v>135</v>
      </c>
      <c r="DK28" s="86" t="s">
        <v>39</v>
      </c>
      <c r="DL28" s="144">
        <v>69.424000000000007</v>
      </c>
      <c r="DM28" s="144">
        <v>69.106999999999985</v>
      </c>
      <c r="DN28" s="181">
        <f t="shared" si="55"/>
        <v>-0.31700000000002149</v>
      </c>
      <c r="DO28" s="181">
        <v>65.722999999999999</v>
      </c>
      <c r="DP28" s="181">
        <v>66.108000000000004</v>
      </c>
      <c r="DQ28" s="181">
        <f t="shared" si="56"/>
        <v>0.38500000000000512</v>
      </c>
      <c r="DR28" s="151">
        <f t="shared" si="9"/>
        <v>12</v>
      </c>
      <c r="DS28" s="151">
        <f t="shared" si="10"/>
        <v>12.1</v>
      </c>
      <c r="DT28" s="151">
        <f t="shared" si="57"/>
        <v>9.9999999999999645E-2</v>
      </c>
      <c r="DU28" s="451">
        <v>20</v>
      </c>
      <c r="DV28" s="349">
        <v>618.30900000000008</v>
      </c>
      <c r="DW28" s="349">
        <v>725.46600000000001</v>
      </c>
      <c r="DX28" s="181">
        <f t="shared" si="11"/>
        <v>107.15699999999993</v>
      </c>
      <c r="DY28" s="182">
        <v>574.56100000000004</v>
      </c>
      <c r="DZ28" s="182">
        <v>671.86200000000008</v>
      </c>
      <c r="EA28" s="181">
        <f t="shared" si="58"/>
        <v>97.301000000000045</v>
      </c>
      <c r="EB28" s="181">
        <v>150.46199999999999</v>
      </c>
      <c r="EC28" s="181">
        <v>183.07600000000002</v>
      </c>
      <c r="ED28" s="181">
        <f t="shared" si="59"/>
        <v>32.614000000000033</v>
      </c>
      <c r="EE28" s="151">
        <f t="shared" si="60"/>
        <v>5.9</v>
      </c>
      <c r="EF28" s="151">
        <f t="shared" si="61"/>
        <v>6</v>
      </c>
      <c r="EG28" s="151">
        <f t="shared" si="62"/>
        <v>9.9999999999999645E-2</v>
      </c>
      <c r="EH28" s="146">
        <v>3590</v>
      </c>
      <c r="EI28" s="146">
        <v>4363</v>
      </c>
      <c r="EJ28" s="54">
        <f t="shared" si="63"/>
        <v>773</v>
      </c>
      <c r="EK28" s="144">
        <v>1113.6760000000002</v>
      </c>
      <c r="EL28" s="144">
        <v>1148.4249999999997</v>
      </c>
      <c r="EM28" s="181">
        <f t="shared" si="64"/>
        <v>34.748999999999569</v>
      </c>
      <c r="EN28" s="151">
        <f t="shared" si="65"/>
        <v>16</v>
      </c>
      <c r="EO28" s="151">
        <f t="shared" si="66"/>
        <v>16.600000000000001</v>
      </c>
      <c r="EP28" s="151">
        <f t="shared" si="67"/>
        <v>0.60000000000000142</v>
      </c>
      <c r="EQ28" s="151">
        <f t="shared" si="68"/>
        <v>2.7</v>
      </c>
      <c r="ER28" s="151">
        <f t="shared" si="69"/>
        <v>2.8</v>
      </c>
      <c r="ES28" s="151">
        <f t="shared" si="70"/>
        <v>9.9999999999999645E-2</v>
      </c>
      <c r="ET28" s="144">
        <v>71.221000000000004</v>
      </c>
      <c r="EU28" s="144">
        <v>76.742999999999995</v>
      </c>
      <c r="EV28" s="181">
        <f t="shared" si="71"/>
        <v>5.5219999999999914</v>
      </c>
      <c r="EW28" s="144">
        <v>19.744</v>
      </c>
      <c r="EX28" s="144">
        <v>28.548999999999999</v>
      </c>
      <c r="EY28" s="181">
        <f t="shared" si="72"/>
        <v>8.8049999999999997</v>
      </c>
      <c r="FA28" s="33">
        <v>19</v>
      </c>
      <c r="FB28" s="37" t="s">
        <v>135</v>
      </c>
      <c r="FC28" s="86" t="s">
        <v>39</v>
      </c>
      <c r="FD28" s="82">
        <v>265</v>
      </c>
      <c r="FE28" s="82">
        <v>254</v>
      </c>
      <c r="FF28" s="53">
        <f t="shared" si="73"/>
        <v>-11</v>
      </c>
      <c r="FG28" s="82">
        <v>136</v>
      </c>
      <c r="FH28" s="82">
        <v>140</v>
      </c>
      <c r="FI28" s="53">
        <f t="shared" si="74"/>
        <v>4</v>
      </c>
      <c r="FJ28" s="82">
        <v>109</v>
      </c>
      <c r="FK28" s="82">
        <v>106</v>
      </c>
      <c r="FL28" s="53">
        <f t="shared" si="75"/>
        <v>-3</v>
      </c>
      <c r="FM28" s="82">
        <v>22</v>
      </c>
      <c r="FN28" s="82">
        <v>28</v>
      </c>
      <c r="FO28" s="53">
        <f t="shared" si="76"/>
        <v>6</v>
      </c>
      <c r="FP28" s="151">
        <f t="shared" si="77"/>
        <v>95.7</v>
      </c>
      <c r="FQ28" s="110">
        <v>6</v>
      </c>
      <c r="FR28" s="54">
        <f t="shared" si="12"/>
        <v>510</v>
      </c>
      <c r="FS28" s="54">
        <f t="shared" si="13"/>
        <v>494</v>
      </c>
      <c r="FT28" s="53">
        <f t="shared" si="14"/>
        <v>-16</v>
      </c>
      <c r="FU28" s="151">
        <f t="shared" si="78"/>
        <v>8.1999999999999993</v>
      </c>
      <c r="FV28" s="151">
        <f t="shared" si="79"/>
        <v>8.1999999999999993</v>
      </c>
      <c r="FW28" s="151">
        <f t="shared" si="15"/>
        <v>0</v>
      </c>
      <c r="FX28" s="183"/>
      <c r="FY28" s="33">
        <v>19</v>
      </c>
      <c r="FZ28" s="37" t="s">
        <v>135</v>
      </c>
      <c r="GA28" s="86" t="s">
        <v>39</v>
      </c>
      <c r="GB28" s="371">
        <f t="shared" si="80"/>
        <v>148167.5</v>
      </c>
      <c r="GC28" s="370">
        <f t="shared" si="16"/>
        <v>5699</v>
      </c>
      <c r="GD28" s="122">
        <v>2</v>
      </c>
      <c r="GE28" s="354">
        <v>147136.29999999999</v>
      </c>
      <c r="GF28" s="354"/>
      <c r="GG28" s="354">
        <v>1031.2</v>
      </c>
      <c r="GH28" s="99">
        <v>30.4</v>
      </c>
      <c r="GI28" s="354">
        <v>242</v>
      </c>
      <c r="GJ28" s="151">
        <f t="shared" si="81"/>
        <v>99.3</v>
      </c>
      <c r="GK28" s="356">
        <v>148793.4</v>
      </c>
      <c r="GL28" s="354">
        <v>131144.4</v>
      </c>
      <c r="GM28" s="355"/>
      <c r="GN28" s="354">
        <v>1380.5</v>
      </c>
      <c r="GO28" s="354"/>
      <c r="GP28" s="354">
        <v>5355.7</v>
      </c>
      <c r="GQ28" s="354">
        <v>911.9</v>
      </c>
      <c r="GR28" s="354"/>
      <c r="GS28" s="450">
        <f t="shared" si="17"/>
        <v>259</v>
      </c>
      <c r="GT28" s="451">
        <v>19</v>
      </c>
      <c r="GU28" s="452">
        <f t="shared" si="18"/>
        <v>2144</v>
      </c>
      <c r="GV28" s="451">
        <v>17</v>
      </c>
      <c r="GW28" s="399"/>
    </row>
    <row r="29" spans="1:205" s="26" customFormat="1">
      <c r="A29" s="33">
        <v>20</v>
      </c>
      <c r="B29" s="33" t="s">
        <v>122</v>
      </c>
      <c r="C29" s="86" t="s">
        <v>40</v>
      </c>
      <c r="D29" s="53">
        <f t="shared" si="19"/>
        <v>8</v>
      </c>
      <c r="E29" s="33">
        <v>7</v>
      </c>
      <c r="F29" s="33">
        <v>1</v>
      </c>
      <c r="G29" s="53">
        <f t="shared" si="20"/>
        <v>8</v>
      </c>
      <c r="H29" s="33">
        <v>7</v>
      </c>
      <c r="I29" s="33">
        <v>1</v>
      </c>
      <c r="J29" s="33">
        <v>6</v>
      </c>
      <c r="K29" s="33">
        <v>8</v>
      </c>
      <c r="L29" s="33">
        <v>1</v>
      </c>
      <c r="M29" s="33">
        <v>1</v>
      </c>
      <c r="N29" s="53">
        <f t="shared" si="21"/>
        <v>0</v>
      </c>
      <c r="O29" s="33"/>
      <c r="P29" s="33"/>
      <c r="Q29" s="53">
        <f t="shared" si="22"/>
        <v>0</v>
      </c>
      <c r="R29" s="151">
        <f t="shared" si="23"/>
        <v>12.5</v>
      </c>
      <c r="S29" s="151">
        <f t="shared" si="24"/>
        <v>12.5</v>
      </c>
      <c r="T29" s="33">
        <v>4</v>
      </c>
      <c r="U29" s="33">
        <v>4</v>
      </c>
      <c r="V29" s="33"/>
      <c r="W29" s="33"/>
      <c r="X29" s="53">
        <f t="shared" si="25"/>
        <v>0</v>
      </c>
      <c r="Y29" s="53">
        <v>8</v>
      </c>
      <c r="Z29" s="53">
        <v>8</v>
      </c>
      <c r="AA29" s="53">
        <f t="shared" si="26"/>
        <v>0</v>
      </c>
      <c r="AB29" s="33">
        <v>8</v>
      </c>
      <c r="AC29" s="33">
        <v>8</v>
      </c>
      <c r="AD29" s="53">
        <f t="shared" si="27"/>
        <v>0</v>
      </c>
      <c r="AE29" s="33">
        <v>8</v>
      </c>
      <c r="AF29" s="33">
        <v>8</v>
      </c>
      <c r="AG29" s="53">
        <f t="shared" si="28"/>
        <v>0</v>
      </c>
      <c r="AH29" s="33"/>
      <c r="AI29" s="33"/>
      <c r="AJ29" s="53">
        <f t="shared" si="29"/>
        <v>0</v>
      </c>
      <c r="AK29" s="28"/>
      <c r="AL29" s="33">
        <v>20</v>
      </c>
      <c r="AM29" s="33" t="s">
        <v>122</v>
      </c>
      <c r="AN29" s="86" t="s">
        <v>40</v>
      </c>
      <c r="AO29" s="170">
        <v>8</v>
      </c>
      <c r="AP29" s="170">
        <v>8</v>
      </c>
      <c r="AQ29" s="53">
        <f t="shared" si="30"/>
        <v>0</v>
      </c>
      <c r="AR29" s="54">
        <v>8</v>
      </c>
      <c r="AS29" s="54">
        <v>8</v>
      </c>
      <c r="AT29" s="53">
        <f t="shared" si="31"/>
        <v>0</v>
      </c>
      <c r="AU29" s="151">
        <f t="shared" si="0"/>
        <v>100</v>
      </c>
      <c r="AV29" s="151">
        <f t="shared" si="1"/>
        <v>100</v>
      </c>
      <c r="AW29" s="97">
        <v>5</v>
      </c>
      <c r="AX29" s="97">
        <v>5</v>
      </c>
      <c r="AY29" s="53">
        <f t="shared" si="32"/>
        <v>0</v>
      </c>
      <c r="AZ29" s="33">
        <v>2</v>
      </c>
      <c r="BA29" s="33">
        <v>2</v>
      </c>
      <c r="BB29" s="53">
        <f t="shared" si="33"/>
        <v>0</v>
      </c>
      <c r="BC29" s="33">
        <v>2</v>
      </c>
      <c r="BD29" s="33">
        <v>2</v>
      </c>
      <c r="BE29" s="53">
        <f t="shared" si="34"/>
        <v>0</v>
      </c>
      <c r="BF29" s="182">
        <v>406.36799999999999</v>
      </c>
      <c r="BG29" s="182">
        <v>417.98400000000004</v>
      </c>
      <c r="BH29" s="181">
        <f t="shared" si="35"/>
        <v>11.616000000000042</v>
      </c>
      <c r="BI29" s="182">
        <v>406.36799999999999</v>
      </c>
      <c r="BJ29" s="182">
        <v>417.98400000000004</v>
      </c>
      <c r="BK29" s="181">
        <f t="shared" si="36"/>
        <v>11.616000000000042</v>
      </c>
      <c r="BM29" s="33">
        <v>20</v>
      </c>
      <c r="BN29" s="33" t="s">
        <v>122</v>
      </c>
      <c r="BO29" s="86" t="s">
        <v>40</v>
      </c>
      <c r="BP29" s="151">
        <f t="shared" si="37"/>
        <v>112.404</v>
      </c>
      <c r="BQ29" s="35">
        <v>106.133</v>
      </c>
      <c r="BR29" s="35">
        <v>6.2709999999999999</v>
      </c>
      <c r="BS29" s="151">
        <f>BT29+BU29</f>
        <v>112</v>
      </c>
      <c r="BT29" s="35">
        <v>105.8</v>
      </c>
      <c r="BU29" s="35">
        <v>6.2</v>
      </c>
      <c r="BV29" s="448">
        <f t="shared" si="2"/>
        <v>14.05</v>
      </c>
      <c r="BW29" s="448">
        <f>ROUND(BQ29/E29,2)</f>
        <v>15.16</v>
      </c>
      <c r="BX29" s="448">
        <f>ROUND(BR29/F29,2)</f>
        <v>6.27</v>
      </c>
      <c r="BY29" s="448">
        <f>ROUND(BS29/G29,2)</f>
        <v>14</v>
      </c>
      <c r="BZ29" s="448">
        <f>ROUND(BT29/H29,2)</f>
        <v>15.11</v>
      </c>
      <c r="CA29" s="448">
        <f>ROUND(BU29/I29,2)</f>
        <v>6.2</v>
      </c>
      <c r="CB29" s="448">
        <f t="shared" si="39"/>
        <v>-5.0000000000000711E-2</v>
      </c>
      <c r="CC29" s="448">
        <f t="shared" si="40"/>
        <v>-5.0000000000000711E-2</v>
      </c>
      <c r="CD29" s="448">
        <f>CA29-BX29</f>
        <v>-6.9999999999999396E-2</v>
      </c>
      <c r="CF29" s="33">
        <v>20</v>
      </c>
      <c r="CG29" s="33" t="s">
        <v>122</v>
      </c>
      <c r="CH29" s="86" t="s">
        <v>40</v>
      </c>
      <c r="CI29" s="181">
        <f t="shared" si="42"/>
        <v>372.327</v>
      </c>
      <c r="CJ29" s="181">
        <f t="shared" si="82"/>
        <v>374.39100000000002</v>
      </c>
      <c r="CK29" s="181">
        <f t="shared" si="44"/>
        <v>2.0640000000000214</v>
      </c>
      <c r="CL29" s="144">
        <v>362.93</v>
      </c>
      <c r="CM29" s="144">
        <v>366.92</v>
      </c>
      <c r="CN29" s="181">
        <f t="shared" si="45"/>
        <v>3.9900000000000091</v>
      </c>
      <c r="CO29" s="144">
        <v>9.3969999999999985</v>
      </c>
      <c r="CP29" s="144">
        <v>7.4710000000000001</v>
      </c>
      <c r="CQ29" s="181">
        <f t="shared" si="46"/>
        <v>-1.9259999999999984</v>
      </c>
      <c r="CR29" s="181">
        <f t="shared" si="47"/>
        <v>7.359</v>
      </c>
      <c r="CS29" s="181">
        <f t="shared" si="83"/>
        <v>7.6579999999999995</v>
      </c>
      <c r="CT29" s="181">
        <f t="shared" si="49"/>
        <v>0.29899999999999949</v>
      </c>
      <c r="CU29" s="144">
        <v>7.2089999999999996</v>
      </c>
      <c r="CV29" s="144">
        <v>7.1639999999999997</v>
      </c>
      <c r="CW29" s="181">
        <f t="shared" si="50"/>
        <v>-4.4999999999999929E-2</v>
      </c>
      <c r="CX29" s="144">
        <v>0.15</v>
      </c>
      <c r="CY29" s="144">
        <v>0.49399999999999999</v>
      </c>
      <c r="CZ29" s="181">
        <f t="shared" si="51"/>
        <v>0.34399999999999997</v>
      </c>
      <c r="DA29" s="146">
        <f t="shared" si="52"/>
        <v>65</v>
      </c>
      <c r="DB29" s="146">
        <f t="shared" si="6"/>
        <v>68</v>
      </c>
      <c r="DC29" s="146">
        <f t="shared" si="53"/>
        <v>3</v>
      </c>
      <c r="DD29" s="151">
        <f t="shared" si="7"/>
        <v>3.3</v>
      </c>
      <c r="DE29" s="151">
        <f t="shared" si="8"/>
        <v>3.3</v>
      </c>
      <c r="DF29" s="151">
        <f t="shared" si="54"/>
        <v>0</v>
      </c>
      <c r="DG29" s="110">
        <v>17</v>
      </c>
      <c r="DI29" s="33">
        <v>20</v>
      </c>
      <c r="DJ29" s="33" t="s">
        <v>122</v>
      </c>
      <c r="DK29" s="86" t="s">
        <v>40</v>
      </c>
      <c r="DL29" s="144">
        <v>41.874000000000002</v>
      </c>
      <c r="DM29" s="144">
        <v>42.386999999999993</v>
      </c>
      <c r="DN29" s="181">
        <f t="shared" si="55"/>
        <v>0.51299999999999102</v>
      </c>
      <c r="DO29" s="144">
        <v>41.874000000000002</v>
      </c>
      <c r="DP29" s="144">
        <v>42.386999999999993</v>
      </c>
      <c r="DQ29" s="181">
        <f t="shared" si="56"/>
        <v>0.51299999999999102</v>
      </c>
      <c r="DR29" s="151">
        <f t="shared" si="9"/>
        <v>37.299999999999997</v>
      </c>
      <c r="DS29" s="151">
        <f t="shared" si="10"/>
        <v>37.799999999999997</v>
      </c>
      <c r="DT29" s="151">
        <f t="shared" si="57"/>
        <v>0.5</v>
      </c>
      <c r="DU29" s="451">
        <v>16</v>
      </c>
      <c r="DV29" s="349">
        <v>346.88600000000002</v>
      </c>
      <c r="DW29" s="349">
        <v>352.04400000000004</v>
      </c>
      <c r="DX29" s="181">
        <f t="shared" si="11"/>
        <v>5.1580000000000155</v>
      </c>
      <c r="DY29" s="182">
        <v>326.96300000000002</v>
      </c>
      <c r="DZ29" s="182">
        <v>325.35400000000004</v>
      </c>
      <c r="EA29" s="181">
        <f t="shared" si="58"/>
        <v>-1.6089999999999804</v>
      </c>
      <c r="EB29" s="181">
        <v>95.182000000000002</v>
      </c>
      <c r="EC29" s="181">
        <v>124.16400000000002</v>
      </c>
      <c r="ED29" s="181">
        <f t="shared" si="59"/>
        <v>28.982000000000014</v>
      </c>
      <c r="EE29" s="151">
        <f t="shared" si="60"/>
        <v>8.9</v>
      </c>
      <c r="EF29" s="151">
        <f t="shared" si="61"/>
        <v>8.8000000000000007</v>
      </c>
      <c r="EG29" s="151">
        <f t="shared" si="62"/>
        <v>-9.9999999999999645E-2</v>
      </c>
      <c r="EH29" s="146">
        <v>5578</v>
      </c>
      <c r="EI29" s="146">
        <v>4846</v>
      </c>
      <c r="EJ29" s="54">
        <f t="shared" si="63"/>
        <v>-732</v>
      </c>
      <c r="EK29" s="144">
        <v>723.57899999999995</v>
      </c>
      <c r="EL29" s="144">
        <v>716.85799999999995</v>
      </c>
      <c r="EM29" s="181">
        <f t="shared" si="64"/>
        <v>-6.7210000000000036</v>
      </c>
      <c r="EN29" s="151">
        <f t="shared" si="65"/>
        <v>17.3</v>
      </c>
      <c r="EO29" s="151">
        <f t="shared" si="66"/>
        <v>16.899999999999999</v>
      </c>
      <c r="EP29" s="151">
        <f t="shared" si="67"/>
        <v>-0.40000000000000213</v>
      </c>
      <c r="EQ29" s="151">
        <f t="shared" si="68"/>
        <v>1.9</v>
      </c>
      <c r="ER29" s="151">
        <f t="shared" si="69"/>
        <v>1.9</v>
      </c>
      <c r="ES29" s="151">
        <f t="shared" si="70"/>
        <v>0</v>
      </c>
      <c r="ET29" s="144">
        <v>51.373999999999995</v>
      </c>
      <c r="EU29" s="144">
        <v>49.025999999999996</v>
      </c>
      <c r="EV29" s="181">
        <f t="shared" si="71"/>
        <v>-2.347999999999999</v>
      </c>
      <c r="EW29" s="144">
        <v>4.1479999999999997</v>
      </c>
      <c r="EX29" s="144">
        <v>4.7709999999999999</v>
      </c>
      <c r="EY29" s="181">
        <f t="shared" si="72"/>
        <v>0.62300000000000022</v>
      </c>
      <c r="FA29" s="33">
        <v>20</v>
      </c>
      <c r="FB29" s="33" t="s">
        <v>122</v>
      </c>
      <c r="FC29" s="86" t="s">
        <v>40</v>
      </c>
      <c r="FD29" s="82">
        <v>118</v>
      </c>
      <c r="FE29" s="82">
        <v>118</v>
      </c>
      <c r="FF29" s="53">
        <f t="shared" si="73"/>
        <v>0</v>
      </c>
      <c r="FG29" s="33">
        <v>72</v>
      </c>
      <c r="FH29" s="33">
        <v>72</v>
      </c>
      <c r="FI29" s="53">
        <f t="shared" si="74"/>
        <v>0</v>
      </c>
      <c r="FJ29" s="82">
        <v>58</v>
      </c>
      <c r="FK29" s="82">
        <v>60</v>
      </c>
      <c r="FL29" s="53">
        <f t="shared" si="75"/>
        <v>2</v>
      </c>
      <c r="FM29" s="33">
        <v>14</v>
      </c>
      <c r="FN29" s="33">
        <v>9</v>
      </c>
      <c r="FO29" s="53">
        <f t="shared" si="76"/>
        <v>-5</v>
      </c>
      <c r="FP29" s="151">
        <f t="shared" si="77"/>
        <v>95.8</v>
      </c>
      <c r="FQ29" s="110">
        <v>5</v>
      </c>
      <c r="FR29" s="54">
        <f t="shared" si="12"/>
        <v>582</v>
      </c>
      <c r="FS29" s="54">
        <f t="shared" si="13"/>
        <v>589</v>
      </c>
      <c r="FT29" s="53">
        <f t="shared" si="14"/>
        <v>7</v>
      </c>
      <c r="FU29" s="151">
        <f t="shared" si="78"/>
        <v>10</v>
      </c>
      <c r="FV29" s="151">
        <f t="shared" si="79"/>
        <v>10</v>
      </c>
      <c r="FW29" s="151">
        <f t="shared" si="15"/>
        <v>0</v>
      </c>
      <c r="FX29" s="183"/>
      <c r="FY29" s="33">
        <v>20</v>
      </c>
      <c r="FZ29" s="33" t="s">
        <v>122</v>
      </c>
      <c r="GA29" s="86" t="s">
        <v>40</v>
      </c>
      <c r="GB29" s="371">
        <f>GE29+GF29+GG29</f>
        <v>96704.6</v>
      </c>
      <c r="GC29" s="370">
        <f t="shared" si="16"/>
        <v>12088</v>
      </c>
      <c r="GD29" s="122">
        <v>1</v>
      </c>
      <c r="GE29" s="354">
        <v>95905.1</v>
      </c>
      <c r="GF29" s="99">
        <v>449.6</v>
      </c>
      <c r="GG29" s="354">
        <v>349.90000000000003</v>
      </c>
      <c r="GH29" s="354">
        <v>195</v>
      </c>
      <c r="GI29" s="355"/>
      <c r="GJ29" s="151">
        <f t="shared" si="81"/>
        <v>99.6</v>
      </c>
      <c r="GK29" s="356">
        <v>91216.8</v>
      </c>
      <c r="GL29" s="354">
        <v>83919.9</v>
      </c>
      <c r="GM29" s="355"/>
      <c r="GN29" s="354">
        <v>1470.6</v>
      </c>
      <c r="GO29" s="354"/>
      <c r="GP29" s="354">
        <v>1476.8</v>
      </c>
      <c r="GQ29" s="354"/>
      <c r="GR29" s="355">
        <v>45.5</v>
      </c>
      <c r="GS29" s="450">
        <f t="shared" si="17"/>
        <v>863</v>
      </c>
      <c r="GT29" s="451">
        <v>17</v>
      </c>
      <c r="GU29" s="452">
        <f t="shared" si="18"/>
        <v>2281</v>
      </c>
      <c r="GV29" s="451">
        <v>14</v>
      </c>
      <c r="GW29" s="399"/>
    </row>
    <row r="30" spans="1:205" s="24" customFormat="1" ht="18" customHeight="1">
      <c r="A30" s="73"/>
      <c r="B30" s="73" t="s">
        <v>377</v>
      </c>
      <c r="C30" s="126" t="s">
        <v>41</v>
      </c>
      <c r="D30" s="391">
        <f>SUM(D10:D29)</f>
        <v>318</v>
      </c>
      <c r="E30" s="391">
        <f t="shared" ref="E30:F30" si="84">SUM(E10:E29)</f>
        <v>49</v>
      </c>
      <c r="F30" s="391">
        <f t="shared" si="84"/>
        <v>269</v>
      </c>
      <c r="G30" s="391">
        <f t="shared" ref="G30:M30" si="85">SUM(G10:G29)</f>
        <v>317</v>
      </c>
      <c r="H30" s="391">
        <f t="shared" si="85"/>
        <v>50</v>
      </c>
      <c r="I30" s="391">
        <f t="shared" si="85"/>
        <v>267</v>
      </c>
      <c r="J30" s="391">
        <f t="shared" si="85"/>
        <v>190</v>
      </c>
      <c r="K30" s="391">
        <f t="shared" si="85"/>
        <v>266</v>
      </c>
      <c r="L30" s="391">
        <f t="shared" si="85"/>
        <v>4</v>
      </c>
      <c r="M30" s="391">
        <f t="shared" si="85"/>
        <v>3</v>
      </c>
      <c r="N30" s="391">
        <f>M30-L30</f>
        <v>-1</v>
      </c>
      <c r="O30" s="391">
        <f t="shared" ref="O30:P30" si="86">SUM(O10:O29)</f>
        <v>1</v>
      </c>
      <c r="P30" s="391">
        <f t="shared" si="86"/>
        <v>0</v>
      </c>
      <c r="Q30" s="391">
        <f t="shared" si="22"/>
        <v>-1</v>
      </c>
      <c r="R30" s="453">
        <f t="shared" si="23"/>
        <v>1.6</v>
      </c>
      <c r="S30" s="453">
        <f t="shared" si="24"/>
        <v>0.9</v>
      </c>
      <c r="T30" s="391">
        <f t="shared" ref="T30:U30" si="87">SUM(T10:T29)</f>
        <v>14</v>
      </c>
      <c r="U30" s="391">
        <f t="shared" si="87"/>
        <v>14</v>
      </c>
      <c r="V30" s="391">
        <f t="shared" ref="V30:W30" si="88">SUM(V10:V29)</f>
        <v>74</v>
      </c>
      <c r="W30" s="391">
        <f t="shared" si="88"/>
        <v>81</v>
      </c>
      <c r="X30" s="391">
        <f t="shared" si="25"/>
        <v>7</v>
      </c>
      <c r="Y30" s="391">
        <f t="shared" ref="Y30:Z30" si="89">SUM(Y10:Y29)</f>
        <v>312</v>
      </c>
      <c r="Z30" s="391">
        <f t="shared" si="89"/>
        <v>313</v>
      </c>
      <c r="AA30" s="391">
        <f t="shared" si="26"/>
        <v>1</v>
      </c>
      <c r="AB30" s="391">
        <f t="shared" ref="AB30:AF30" si="90">SUM(AB10:AB29)</f>
        <v>246</v>
      </c>
      <c r="AC30" s="391">
        <f t="shared" si="90"/>
        <v>249</v>
      </c>
      <c r="AD30" s="391">
        <f t="shared" si="27"/>
        <v>3</v>
      </c>
      <c r="AE30" s="391">
        <f t="shared" si="90"/>
        <v>232</v>
      </c>
      <c r="AF30" s="391">
        <f t="shared" si="90"/>
        <v>234</v>
      </c>
      <c r="AG30" s="391">
        <f t="shared" ref="AG30" si="91">AF30-AE30</f>
        <v>2</v>
      </c>
      <c r="AH30" s="391">
        <f t="shared" ref="AH30:AI30" si="92">SUM(AH10:AH29)</f>
        <v>208</v>
      </c>
      <c r="AI30" s="391">
        <f t="shared" si="92"/>
        <v>200</v>
      </c>
      <c r="AJ30" s="391">
        <f t="shared" si="29"/>
        <v>-8</v>
      </c>
      <c r="AK30" s="25"/>
      <c r="AL30" s="73"/>
      <c r="AM30" s="73" t="s">
        <v>377</v>
      </c>
      <c r="AN30" s="126" t="s">
        <v>41</v>
      </c>
      <c r="AO30" s="391">
        <f>SUM(AO10:AO29)</f>
        <v>284</v>
      </c>
      <c r="AP30" s="391">
        <f>SUM(AP10:AP29)</f>
        <v>286</v>
      </c>
      <c r="AQ30" s="391">
        <f t="shared" si="30"/>
        <v>2</v>
      </c>
      <c r="AR30" s="391">
        <f t="shared" ref="AR30:AS30" si="93">SUM(AR10:AR29)</f>
        <v>252</v>
      </c>
      <c r="AS30" s="391">
        <f t="shared" si="93"/>
        <v>254</v>
      </c>
      <c r="AT30" s="391">
        <f t="shared" si="31"/>
        <v>2</v>
      </c>
      <c r="AU30" s="453">
        <f t="shared" si="0"/>
        <v>89.3</v>
      </c>
      <c r="AV30" s="453">
        <f t="shared" si="1"/>
        <v>90.2</v>
      </c>
      <c r="AW30" s="391">
        <f t="shared" ref="AW30" si="94">SUM(AW10:AW29)</f>
        <v>178</v>
      </c>
      <c r="AX30" s="454">
        <f>SUM(AX10:AX29)</f>
        <v>192</v>
      </c>
      <c r="AY30" s="391">
        <f t="shared" si="32"/>
        <v>14</v>
      </c>
      <c r="AZ30" s="391">
        <f t="shared" ref="AZ30:BA30" si="95">SUM(AZ10:AZ29)</f>
        <v>22</v>
      </c>
      <c r="BA30" s="391">
        <f t="shared" si="95"/>
        <v>22</v>
      </c>
      <c r="BB30" s="391">
        <f t="shared" si="33"/>
        <v>0</v>
      </c>
      <c r="BC30" s="391">
        <f>SUM(BC10:BC29)</f>
        <v>21</v>
      </c>
      <c r="BD30" s="391">
        <f>SUM(BD10:BD29)</f>
        <v>21</v>
      </c>
      <c r="BE30" s="391">
        <f t="shared" si="34"/>
        <v>0</v>
      </c>
      <c r="BF30" s="455">
        <f>SUM(BF10:BF29)</f>
        <v>1600.3509999999999</v>
      </c>
      <c r="BG30" s="455">
        <f>SUM(BG10:BG29)</f>
        <v>1640.6780000000003</v>
      </c>
      <c r="BH30" s="455">
        <f t="shared" si="35"/>
        <v>40.327000000000453</v>
      </c>
      <c r="BI30" s="455">
        <f t="shared" ref="BI30:BJ30" si="96">SUM(BI10:BI29)</f>
        <v>1560.8459999999998</v>
      </c>
      <c r="BJ30" s="455">
        <f t="shared" si="96"/>
        <v>1596.3540000000003</v>
      </c>
      <c r="BK30" s="455">
        <f t="shared" si="36"/>
        <v>35.508000000000493</v>
      </c>
      <c r="BL30" s="25"/>
      <c r="BM30" s="73"/>
      <c r="BN30" s="73" t="s">
        <v>0</v>
      </c>
      <c r="BO30" s="126" t="s">
        <v>41</v>
      </c>
      <c r="BP30" s="453">
        <f>SUM(BP10:BP29)</f>
        <v>1062.7260000000001</v>
      </c>
      <c r="BQ30" s="453">
        <f t="shared" ref="BQ30:BT30" si="97">SUM(BQ10:BQ29)</f>
        <v>779.54000000000008</v>
      </c>
      <c r="BR30" s="453">
        <f t="shared" si="97"/>
        <v>283.18600000000004</v>
      </c>
      <c r="BS30" s="453">
        <f t="shared" si="97"/>
        <v>1052.0999999999999</v>
      </c>
      <c r="BT30" s="453">
        <f t="shared" si="97"/>
        <v>770.5</v>
      </c>
      <c r="BU30" s="453">
        <f>SUM(BU10:BU29)</f>
        <v>281.59999999999997</v>
      </c>
      <c r="BV30" s="456">
        <f t="shared" si="2"/>
        <v>3.34</v>
      </c>
      <c r="BW30" s="456">
        <f>ROUND(BQ30/E30,2)</f>
        <v>15.91</v>
      </c>
      <c r="BX30" s="456">
        <f>ROUND(BR30/F30,2)</f>
        <v>1.05</v>
      </c>
      <c r="BY30" s="456">
        <f>ROUND(BS30/G30,2)</f>
        <v>3.32</v>
      </c>
      <c r="BZ30" s="456">
        <f>ROUND(BT30/H30,2)</f>
        <v>15.41</v>
      </c>
      <c r="CA30" s="456">
        <f>ROUND(BU30/I30,2)</f>
        <v>1.05</v>
      </c>
      <c r="CB30" s="456">
        <f t="shared" si="39"/>
        <v>-2.0000000000000018E-2</v>
      </c>
      <c r="CC30" s="456">
        <f t="shared" si="40"/>
        <v>-0.5</v>
      </c>
      <c r="CD30" s="456">
        <f t="shared" si="41"/>
        <v>0</v>
      </c>
      <c r="CF30" s="73"/>
      <c r="CG30" s="73" t="s">
        <v>377</v>
      </c>
      <c r="CH30" s="126" t="s">
        <v>41</v>
      </c>
      <c r="CI30" s="455">
        <f>SUM(CI10:CI29)</f>
        <v>3422.6179999999995</v>
      </c>
      <c r="CJ30" s="455">
        <f>SUM(CJ10:CJ29)</f>
        <v>3428.8249999999994</v>
      </c>
      <c r="CK30" s="455">
        <f t="shared" si="44"/>
        <v>6.2069999999998799</v>
      </c>
      <c r="CL30" s="455">
        <f>SUM(CL10:CL29)</f>
        <v>1219.8309999999999</v>
      </c>
      <c r="CM30" s="455">
        <f>SUM(CM10:CM29)</f>
        <v>1248.1019999999999</v>
      </c>
      <c r="CN30" s="455">
        <f t="shared" si="45"/>
        <v>28.270999999999958</v>
      </c>
      <c r="CO30" s="455">
        <f>SUM(CO10:CO29)</f>
        <v>2202.7870000000003</v>
      </c>
      <c r="CP30" s="455">
        <f>SUM(CP10:CP29)</f>
        <v>2180.7230000000004</v>
      </c>
      <c r="CQ30" s="455">
        <f t="shared" si="46"/>
        <v>-22.063999999999851</v>
      </c>
      <c r="CR30" s="455">
        <f>SUM(CR10:CR29)</f>
        <v>90.623000000000005</v>
      </c>
      <c r="CS30" s="455">
        <f>SUM(CS10:CS29)</f>
        <v>101.53800000000001</v>
      </c>
      <c r="CT30" s="455">
        <f t="shared" si="49"/>
        <v>10.915000000000006</v>
      </c>
      <c r="CU30" s="455">
        <f>SUM(CU10:CU29)</f>
        <v>33.048000000000002</v>
      </c>
      <c r="CV30" s="455">
        <f>SUM(CV10:CV29)</f>
        <v>51.571999999999996</v>
      </c>
      <c r="CW30" s="455">
        <f t="shared" si="50"/>
        <v>18.523999999999994</v>
      </c>
      <c r="CX30" s="455">
        <f>SUM(CX10:CX29)</f>
        <v>57.575000000000003</v>
      </c>
      <c r="CY30" s="455">
        <f>SUM(CY10:CY29)</f>
        <v>49.966000000000001</v>
      </c>
      <c r="CZ30" s="455">
        <f t="shared" si="51"/>
        <v>-7.6090000000000018</v>
      </c>
      <c r="DA30" s="457">
        <f t="shared" si="52"/>
        <v>85</v>
      </c>
      <c r="DB30" s="457">
        <f t="shared" si="6"/>
        <v>97</v>
      </c>
      <c r="DC30" s="457">
        <f t="shared" si="53"/>
        <v>12</v>
      </c>
      <c r="DD30" s="453">
        <f t="shared" si="7"/>
        <v>3.2</v>
      </c>
      <c r="DE30" s="453">
        <f t="shared" si="8"/>
        <v>3.3</v>
      </c>
      <c r="DF30" s="453">
        <f t="shared" si="54"/>
        <v>9.9999999999999645E-2</v>
      </c>
      <c r="DG30" s="53"/>
      <c r="DI30" s="73"/>
      <c r="DJ30" s="73" t="s">
        <v>377</v>
      </c>
      <c r="DK30" s="126" t="s">
        <v>41</v>
      </c>
      <c r="DL30" s="455">
        <f>SUM(DL10:DL29)</f>
        <v>275.13900000000007</v>
      </c>
      <c r="DM30" s="455">
        <f>SUM(DM10:DM29)</f>
        <v>268.62599999999998</v>
      </c>
      <c r="DN30" s="455">
        <f t="shared" si="55"/>
        <v>-6.5130000000000905</v>
      </c>
      <c r="DO30" s="455">
        <f>SUM(DO10:DO29)</f>
        <v>250.74199999999999</v>
      </c>
      <c r="DP30" s="455">
        <f>SUM(DP10:DP29)</f>
        <v>256.81700000000001</v>
      </c>
      <c r="DQ30" s="455">
        <f t="shared" si="56"/>
        <v>6.0750000000000171</v>
      </c>
      <c r="DR30" s="453">
        <f t="shared" si="9"/>
        <v>25.9</v>
      </c>
      <c r="DS30" s="453">
        <f t="shared" si="10"/>
        <v>25.5</v>
      </c>
      <c r="DT30" s="453">
        <f t="shared" si="57"/>
        <v>-0.39999999999999858</v>
      </c>
      <c r="DU30" s="146"/>
      <c r="DV30" s="458">
        <f>SUM(DV10:DV29)</f>
        <v>3149.7420000000006</v>
      </c>
      <c r="DW30" s="458">
        <f>SUM(DW10:DW29)</f>
        <v>3836.4739999999997</v>
      </c>
      <c r="DX30" s="455">
        <f t="shared" si="11"/>
        <v>686.73199999999906</v>
      </c>
      <c r="DY30" s="455">
        <f>SUM(DY10:DY29)</f>
        <v>2884.1290000000004</v>
      </c>
      <c r="DZ30" s="455">
        <f>SUM(DZ10:DZ29)</f>
        <v>3372.8330000000005</v>
      </c>
      <c r="EA30" s="455">
        <f t="shared" si="58"/>
        <v>488.70400000000018</v>
      </c>
      <c r="EB30" s="455">
        <f t="shared" ref="EB30:EC30" si="98">SUM(EB10:EB29)</f>
        <v>755.91499999999996</v>
      </c>
      <c r="EC30" s="455">
        <f t="shared" si="98"/>
        <v>1010.057</v>
      </c>
      <c r="ED30" s="455">
        <f t="shared" si="59"/>
        <v>254.14200000000005</v>
      </c>
      <c r="EE30" s="453">
        <f t="shared" si="60"/>
        <v>12.4</v>
      </c>
      <c r="EF30" s="453">
        <f t="shared" si="61"/>
        <v>12.8</v>
      </c>
      <c r="EG30" s="453">
        <f t="shared" si="62"/>
        <v>0.40000000000000036</v>
      </c>
      <c r="EH30" s="459">
        <f>SUM(EH10:EH29)</f>
        <v>41491</v>
      </c>
      <c r="EI30" s="459">
        <f t="shared" ref="EI30" si="99">SUM(EI10:EI29)</f>
        <v>46238</v>
      </c>
      <c r="EJ30" s="459">
        <f t="shared" si="63"/>
        <v>4747</v>
      </c>
      <c r="EK30" s="455">
        <f>SUM(EK10:EK29)</f>
        <v>5656.1890000000003</v>
      </c>
      <c r="EL30" s="455">
        <f>SUM(EL10:EL29)</f>
        <v>5838.5289999999995</v>
      </c>
      <c r="EM30" s="455">
        <f t="shared" si="64"/>
        <v>182.33999999999924</v>
      </c>
      <c r="EN30" s="453">
        <f t="shared" si="65"/>
        <v>20.6</v>
      </c>
      <c r="EO30" s="453">
        <f t="shared" si="66"/>
        <v>21.7</v>
      </c>
      <c r="EP30" s="453">
        <f t="shared" si="67"/>
        <v>1.0999999999999979</v>
      </c>
      <c r="EQ30" s="453">
        <f t="shared" si="68"/>
        <v>1.7</v>
      </c>
      <c r="ER30" s="453">
        <f t="shared" si="69"/>
        <v>1.7</v>
      </c>
      <c r="ES30" s="453">
        <f t="shared" si="70"/>
        <v>0</v>
      </c>
      <c r="ET30" s="455">
        <f>SUM(ET10:ET29)</f>
        <v>366.49700000000007</v>
      </c>
      <c r="EU30" s="455">
        <f>SUM(EU10:EU29)</f>
        <v>387.26799999999997</v>
      </c>
      <c r="EV30" s="455">
        <f t="shared" si="71"/>
        <v>20.770999999999901</v>
      </c>
      <c r="EW30" s="455">
        <f>SUM(EW10:EW29)</f>
        <v>31.266000000000002</v>
      </c>
      <c r="EX30" s="455">
        <f>SUM(EX10:EX29)</f>
        <v>38.628999999999998</v>
      </c>
      <c r="EY30" s="455">
        <f t="shared" si="72"/>
        <v>7.362999999999996</v>
      </c>
      <c r="FA30" s="73"/>
      <c r="FB30" s="73" t="s">
        <v>377</v>
      </c>
      <c r="FC30" s="126" t="s">
        <v>41</v>
      </c>
      <c r="FD30" s="391">
        <f>SUM(FD10:FD29)</f>
        <v>1021</v>
      </c>
      <c r="FE30" s="391">
        <f>SUM(FE10:FE29)</f>
        <v>1013</v>
      </c>
      <c r="FF30" s="391">
        <f t="shared" si="73"/>
        <v>-8</v>
      </c>
      <c r="FG30" s="391">
        <f>SUM(FG10:FG29)</f>
        <v>715</v>
      </c>
      <c r="FH30" s="391">
        <f>SUM(FH10:FH29)</f>
        <v>719</v>
      </c>
      <c r="FI30" s="391">
        <f t="shared" si="74"/>
        <v>4</v>
      </c>
      <c r="FJ30" s="391">
        <f>SUM(FJ10:FJ29)</f>
        <v>379</v>
      </c>
      <c r="FK30" s="391">
        <f>SUM(FK10:FK29)</f>
        <v>381</v>
      </c>
      <c r="FL30" s="391">
        <f t="shared" si="75"/>
        <v>2</v>
      </c>
      <c r="FM30" s="391">
        <f>SUM(FM10:FM29)</f>
        <v>305</v>
      </c>
      <c r="FN30" s="391">
        <f>SUM(FN10:FN29)</f>
        <v>305</v>
      </c>
      <c r="FO30" s="391">
        <f t="shared" si="76"/>
        <v>0</v>
      </c>
      <c r="FP30" s="453">
        <f t="shared" si="77"/>
        <v>95.4</v>
      </c>
      <c r="FQ30" s="53"/>
      <c r="FR30" s="459">
        <f t="shared" si="12"/>
        <v>385</v>
      </c>
      <c r="FS30" s="459">
        <f t="shared" si="13"/>
        <v>374</v>
      </c>
      <c r="FT30" s="391">
        <f t="shared" si="14"/>
        <v>-11</v>
      </c>
      <c r="FU30" s="453">
        <f t="shared" si="78"/>
        <v>7.9</v>
      </c>
      <c r="FV30" s="453">
        <f t="shared" si="79"/>
        <v>8.1</v>
      </c>
      <c r="FW30" s="453">
        <f t="shared" si="15"/>
        <v>0.19999999999999929</v>
      </c>
      <c r="FX30" s="184"/>
      <c r="FY30" s="73"/>
      <c r="FZ30" s="73" t="s">
        <v>377</v>
      </c>
      <c r="GA30" s="126" t="s">
        <v>41</v>
      </c>
      <c r="GB30" s="371">
        <f t="shared" ref="GB30" si="100">SUM(GB10:GB29)</f>
        <v>776379.3</v>
      </c>
      <c r="GC30" s="371">
        <f t="shared" si="16"/>
        <v>2449</v>
      </c>
      <c r="GD30" s="54"/>
      <c r="GE30" s="371">
        <f>SUM(GE10:GE29)</f>
        <v>677166.29999999993</v>
      </c>
      <c r="GF30" s="371">
        <f t="shared" ref="GF30:GI30" si="101">SUM(GF10:GF29)</f>
        <v>94161.1</v>
      </c>
      <c r="GG30" s="371">
        <f t="shared" si="101"/>
        <v>5051.8999999999996</v>
      </c>
      <c r="GH30" s="371">
        <f t="shared" si="101"/>
        <v>598.9</v>
      </c>
      <c r="GI30" s="371">
        <f t="shared" si="101"/>
        <v>242</v>
      </c>
      <c r="GJ30" s="453">
        <f t="shared" si="81"/>
        <v>99.3</v>
      </c>
      <c r="GK30" s="371">
        <f t="shared" ref="GK30:GR30" si="102">SUM(GK10:GK29)</f>
        <v>769928.00000000012</v>
      </c>
      <c r="GL30" s="371">
        <f t="shared" si="102"/>
        <v>610034</v>
      </c>
      <c r="GM30" s="371">
        <f t="shared" si="102"/>
        <v>13611.199999999999</v>
      </c>
      <c r="GN30" s="371">
        <f t="shared" si="102"/>
        <v>28168.7</v>
      </c>
      <c r="GO30" s="371">
        <f t="shared" si="102"/>
        <v>466.2</v>
      </c>
      <c r="GP30" s="371">
        <f t="shared" si="102"/>
        <v>21957.499999999996</v>
      </c>
      <c r="GQ30" s="371">
        <f t="shared" si="102"/>
        <v>2196.2999999999997</v>
      </c>
      <c r="GR30" s="371">
        <f t="shared" si="102"/>
        <v>45.5</v>
      </c>
      <c r="GS30" s="460">
        <f t="shared" si="17"/>
        <v>738</v>
      </c>
      <c r="GT30" s="146"/>
      <c r="GU30" s="461">
        <f t="shared" si="18"/>
        <v>2890</v>
      </c>
      <c r="GV30" s="146"/>
    </row>
    <row r="31" spans="1:205" s="26" customFormat="1">
      <c r="A31" s="33">
        <v>1</v>
      </c>
      <c r="B31" s="33" t="s">
        <v>188</v>
      </c>
      <c r="C31" s="86" t="s">
        <v>137</v>
      </c>
      <c r="D31" s="53">
        <f t="shared" si="19"/>
        <v>1</v>
      </c>
      <c r="E31" s="33">
        <v>1</v>
      </c>
      <c r="F31" s="33"/>
      <c r="G31" s="53">
        <f t="shared" ref="G31:G32" si="103">H31+I31</f>
        <v>1</v>
      </c>
      <c r="H31" s="33">
        <v>1</v>
      </c>
      <c r="I31" s="33"/>
      <c r="J31" s="33">
        <v>1</v>
      </c>
      <c r="K31" s="33">
        <v>1</v>
      </c>
      <c r="L31" s="33">
        <v>1</v>
      </c>
      <c r="M31" s="33">
        <v>1</v>
      </c>
      <c r="N31" s="53">
        <f t="shared" si="21"/>
        <v>0</v>
      </c>
      <c r="O31" s="33"/>
      <c r="P31" s="33"/>
      <c r="Q31" s="53">
        <f t="shared" si="22"/>
        <v>0</v>
      </c>
      <c r="R31" s="151">
        <f t="shared" si="23"/>
        <v>100</v>
      </c>
      <c r="S31" s="151">
        <f t="shared" si="24"/>
        <v>100</v>
      </c>
      <c r="T31" s="33">
        <v>1</v>
      </c>
      <c r="U31" s="33">
        <v>1</v>
      </c>
      <c r="V31" s="84">
        <v>1</v>
      </c>
      <c r="W31" s="85">
        <v>1</v>
      </c>
      <c r="X31" s="53">
        <f t="shared" si="25"/>
        <v>0</v>
      </c>
      <c r="Y31" s="53">
        <v>1</v>
      </c>
      <c r="Z31" s="53">
        <v>1</v>
      </c>
      <c r="AA31" s="53">
        <f t="shared" si="26"/>
        <v>0</v>
      </c>
      <c r="AB31" s="33">
        <v>1</v>
      </c>
      <c r="AC31" s="33">
        <v>1</v>
      </c>
      <c r="AD31" s="53">
        <f t="shared" si="27"/>
        <v>0</v>
      </c>
      <c r="AE31" s="53">
        <v>1</v>
      </c>
      <c r="AF31" s="53">
        <v>1</v>
      </c>
      <c r="AG31" s="53">
        <f>AF31-AE31</f>
        <v>0</v>
      </c>
      <c r="AH31" s="85">
        <v>6</v>
      </c>
      <c r="AI31" s="85">
        <v>6</v>
      </c>
      <c r="AJ31" s="53">
        <f t="shared" si="29"/>
        <v>0</v>
      </c>
      <c r="AK31" s="28"/>
      <c r="AL31" s="33">
        <v>1</v>
      </c>
      <c r="AM31" s="33" t="s">
        <v>188</v>
      </c>
      <c r="AN31" s="86" t="s">
        <v>137</v>
      </c>
      <c r="AO31" s="170">
        <v>1</v>
      </c>
      <c r="AP31" s="170">
        <v>1</v>
      </c>
      <c r="AQ31" s="53">
        <f t="shared" si="30"/>
        <v>0</v>
      </c>
      <c r="AR31" s="54">
        <v>1</v>
      </c>
      <c r="AS31" s="54">
        <v>1</v>
      </c>
      <c r="AT31" s="53">
        <f t="shared" si="31"/>
        <v>0</v>
      </c>
      <c r="AU31" s="151">
        <f t="shared" si="0"/>
        <v>100</v>
      </c>
      <c r="AV31" s="151">
        <f t="shared" si="1"/>
        <v>100</v>
      </c>
      <c r="AW31" s="97">
        <v>1</v>
      </c>
      <c r="AX31" s="97">
        <v>1</v>
      </c>
      <c r="AY31" s="53">
        <f t="shared" si="32"/>
        <v>0</v>
      </c>
      <c r="AZ31" s="34">
        <v>1</v>
      </c>
      <c r="BA31" s="34">
        <v>1</v>
      </c>
      <c r="BB31" s="53">
        <f t="shared" si="33"/>
        <v>0</v>
      </c>
      <c r="BC31" s="34">
        <v>1</v>
      </c>
      <c r="BD31" s="34">
        <v>1</v>
      </c>
      <c r="BE31" s="53">
        <f t="shared" si="34"/>
        <v>0</v>
      </c>
      <c r="BF31" s="182">
        <v>479.56900000000002</v>
      </c>
      <c r="BG31" s="182">
        <v>497.80500000000001</v>
      </c>
      <c r="BH31" s="181">
        <f t="shared" si="35"/>
        <v>18.23599999999999</v>
      </c>
      <c r="BI31" s="182">
        <v>478.63499999999999</v>
      </c>
      <c r="BJ31" s="182">
        <v>496.86799999999999</v>
      </c>
      <c r="BK31" s="181">
        <f t="shared" si="36"/>
        <v>18.233000000000004</v>
      </c>
      <c r="BL31" s="28"/>
      <c r="BM31" s="28"/>
      <c r="BN31" s="28"/>
      <c r="BO31" s="38"/>
      <c r="BP31" s="39"/>
      <c r="BQ31" s="39"/>
      <c r="BR31" s="39"/>
      <c r="BS31" s="39"/>
      <c r="BT31" s="39"/>
      <c r="BU31" s="39"/>
      <c r="BV31" s="40"/>
      <c r="BW31" s="40"/>
      <c r="BX31" s="40"/>
      <c r="BY31" s="40"/>
      <c r="BZ31" s="40"/>
      <c r="CA31" s="40"/>
      <c r="CB31" s="40"/>
      <c r="CC31" s="40"/>
      <c r="CF31" s="33">
        <v>1</v>
      </c>
      <c r="CG31" s="33" t="s">
        <v>188</v>
      </c>
      <c r="CH31" s="86" t="s">
        <v>137</v>
      </c>
      <c r="CI31" s="181">
        <f t="shared" ref="CI31:CI32" si="104">CL31+CO31</f>
        <v>243.73299999999998</v>
      </c>
      <c r="CJ31" s="181">
        <f t="shared" ref="CJ31:CJ32" si="105">CM31+CP31</f>
        <v>243.93600000000001</v>
      </c>
      <c r="CK31" s="181">
        <f t="shared" si="44"/>
        <v>0.20300000000003138</v>
      </c>
      <c r="CL31" s="144">
        <v>243.73299999999998</v>
      </c>
      <c r="CM31" s="144">
        <v>243.93600000000001</v>
      </c>
      <c r="CN31" s="181">
        <f t="shared" si="45"/>
        <v>0.20300000000003138</v>
      </c>
      <c r="CO31" s="144"/>
      <c r="CP31" s="144"/>
      <c r="CQ31" s="181">
        <f t="shared" si="46"/>
        <v>0</v>
      </c>
      <c r="CR31" s="181">
        <f t="shared" ref="CR31:CR32" si="106">CU31+CX31</f>
        <v>3.6619999999999999</v>
      </c>
      <c r="CS31" s="181">
        <f t="shared" ref="CS31:CS32" si="107">CV31+CY31</f>
        <v>3.3410000000000002</v>
      </c>
      <c r="CT31" s="181">
        <f t="shared" si="49"/>
        <v>-0.32099999999999973</v>
      </c>
      <c r="CU31" s="144">
        <v>3.6619999999999999</v>
      </c>
      <c r="CV31" s="144">
        <v>3.3410000000000002</v>
      </c>
      <c r="CW31" s="181">
        <f t="shared" si="50"/>
        <v>-0.32099999999999973</v>
      </c>
      <c r="CX31" s="144"/>
      <c r="CY31" s="144"/>
      <c r="CZ31" s="181">
        <f t="shared" si="51"/>
        <v>0</v>
      </c>
      <c r="DA31" s="146"/>
      <c r="DB31" s="146"/>
      <c r="DC31" s="146"/>
      <c r="DD31" s="151"/>
      <c r="DE31" s="151"/>
      <c r="DF31" s="151"/>
      <c r="DG31" s="33"/>
      <c r="DI31" s="33">
        <v>1</v>
      </c>
      <c r="DJ31" s="33" t="s">
        <v>188</v>
      </c>
      <c r="DK31" s="86" t="s">
        <v>137</v>
      </c>
      <c r="DL31" s="144">
        <v>27.003</v>
      </c>
      <c r="DM31" s="144">
        <v>27.018000000000001</v>
      </c>
      <c r="DN31" s="181">
        <f t="shared" si="55"/>
        <v>1.5000000000000568E-2</v>
      </c>
      <c r="DO31" s="181">
        <v>26.088000000000001</v>
      </c>
      <c r="DP31" s="181">
        <v>26.172000000000001</v>
      </c>
      <c r="DQ31" s="181">
        <f t="shared" si="56"/>
        <v>8.3999999999999631E-2</v>
      </c>
      <c r="DR31" s="151"/>
      <c r="DS31" s="151"/>
      <c r="DT31" s="151"/>
      <c r="DU31" s="353"/>
      <c r="DV31" s="349">
        <v>272.90300000000002</v>
      </c>
      <c r="DW31" s="349">
        <v>273.00400000000002</v>
      </c>
      <c r="DX31" s="181">
        <f t="shared" si="11"/>
        <v>0.10099999999999909</v>
      </c>
      <c r="DY31" s="182">
        <v>267.899</v>
      </c>
      <c r="DZ31" s="182">
        <v>267.57</v>
      </c>
      <c r="EA31" s="181">
        <f t="shared" si="58"/>
        <v>-0.32900000000000773</v>
      </c>
      <c r="EB31" s="181">
        <v>168.48699999999999</v>
      </c>
      <c r="EC31" s="181">
        <v>211.071</v>
      </c>
      <c r="ED31" s="181">
        <f t="shared" si="59"/>
        <v>42.584000000000003</v>
      </c>
      <c r="EE31" s="151">
        <f t="shared" si="60"/>
        <v>9</v>
      </c>
      <c r="EF31" s="151">
        <f t="shared" si="61"/>
        <v>9</v>
      </c>
      <c r="EG31" s="151">
        <f t="shared" si="62"/>
        <v>0</v>
      </c>
      <c r="EH31" s="146">
        <v>1222</v>
      </c>
      <c r="EI31" s="146">
        <v>1223</v>
      </c>
      <c r="EJ31" s="54">
        <f t="shared" si="63"/>
        <v>1</v>
      </c>
      <c r="EK31" s="144">
        <v>619.66899999999987</v>
      </c>
      <c r="EL31" s="144">
        <v>619.19500000000005</v>
      </c>
      <c r="EM31" s="181">
        <f t="shared" si="64"/>
        <v>-0.47399999999981901</v>
      </c>
      <c r="EN31" s="151">
        <f t="shared" si="65"/>
        <v>22.9</v>
      </c>
      <c r="EO31" s="151">
        <f t="shared" si="66"/>
        <v>22.9</v>
      </c>
      <c r="EP31" s="151">
        <f t="shared" si="67"/>
        <v>0</v>
      </c>
      <c r="EQ31" s="151">
        <f t="shared" si="68"/>
        <v>2.5</v>
      </c>
      <c r="ER31" s="151">
        <f t="shared" si="69"/>
        <v>2.5</v>
      </c>
      <c r="ES31" s="151">
        <f t="shared" si="70"/>
        <v>0</v>
      </c>
      <c r="ET31" s="144">
        <v>10.283999999999999</v>
      </c>
      <c r="EU31" s="144">
        <v>10.612</v>
      </c>
      <c r="EV31" s="181">
        <f t="shared" si="71"/>
        <v>0.32800000000000118</v>
      </c>
      <c r="EW31" s="144">
        <v>9.3880000000000017</v>
      </c>
      <c r="EX31" s="144">
        <v>4.4219999999999997</v>
      </c>
      <c r="EY31" s="181">
        <f t="shared" si="72"/>
        <v>-4.966000000000002</v>
      </c>
      <c r="FA31" s="33">
        <v>1</v>
      </c>
      <c r="FB31" s="33" t="s">
        <v>188</v>
      </c>
      <c r="FC31" s="86" t="s">
        <v>137</v>
      </c>
      <c r="FD31" s="82">
        <v>94</v>
      </c>
      <c r="FE31" s="82">
        <v>90</v>
      </c>
      <c r="FF31" s="53">
        <f t="shared" si="73"/>
        <v>-4</v>
      </c>
      <c r="FG31" s="82">
        <v>38</v>
      </c>
      <c r="FH31" s="82">
        <v>38</v>
      </c>
      <c r="FI31" s="53">
        <f t="shared" si="74"/>
        <v>0</v>
      </c>
      <c r="FJ31" s="82">
        <v>31</v>
      </c>
      <c r="FK31" s="82">
        <v>32</v>
      </c>
      <c r="FL31" s="53">
        <f t="shared" si="75"/>
        <v>1</v>
      </c>
      <c r="FM31" s="82">
        <v>7</v>
      </c>
      <c r="FN31" s="82">
        <v>6</v>
      </c>
      <c r="FO31" s="53">
        <f t="shared" si="76"/>
        <v>-1</v>
      </c>
      <c r="FP31" s="151">
        <f t="shared" si="77"/>
        <v>100</v>
      </c>
      <c r="FQ31" s="33"/>
      <c r="FR31" s="54">
        <f t="shared" si="12"/>
        <v>711</v>
      </c>
      <c r="FS31" s="54">
        <f t="shared" si="13"/>
        <v>711</v>
      </c>
      <c r="FT31" s="53">
        <f t="shared" si="14"/>
        <v>0</v>
      </c>
      <c r="FU31" s="151">
        <f t="shared" si="78"/>
        <v>16.3</v>
      </c>
      <c r="FV31" s="151">
        <f t="shared" si="79"/>
        <v>16.3</v>
      </c>
      <c r="FW31" s="151">
        <f t="shared" si="15"/>
        <v>0</v>
      </c>
      <c r="FX31" s="183"/>
      <c r="FY31" s="33">
        <v>1</v>
      </c>
      <c r="FZ31" s="33" t="s">
        <v>188</v>
      </c>
      <c r="GA31" s="86" t="s">
        <v>137</v>
      </c>
      <c r="GB31" s="371">
        <f t="shared" si="80"/>
        <v>45672</v>
      </c>
      <c r="GC31" s="370">
        <f t="shared" si="16"/>
        <v>45672</v>
      </c>
      <c r="GD31" s="34"/>
      <c r="GE31" s="354">
        <v>44448.9</v>
      </c>
      <c r="GF31" s="354"/>
      <c r="GG31" s="354">
        <v>1223.0999999999999</v>
      </c>
      <c r="GH31" s="354">
        <v>253.6</v>
      </c>
      <c r="GI31" s="354">
        <v>55</v>
      </c>
      <c r="GJ31" s="449">
        <f t="shared" si="81"/>
        <v>97.3</v>
      </c>
      <c r="GK31" s="356">
        <v>44328.4</v>
      </c>
      <c r="GL31" s="354">
        <v>38340.699999999997</v>
      </c>
      <c r="GM31" s="355"/>
      <c r="GN31" s="354">
        <v>487</v>
      </c>
      <c r="GO31" s="354">
        <v>168</v>
      </c>
      <c r="GP31" s="354">
        <v>1264.5</v>
      </c>
      <c r="GQ31" s="354">
        <v>390.9</v>
      </c>
      <c r="GR31" s="354">
        <v>340</v>
      </c>
      <c r="GS31" s="450"/>
      <c r="GT31" s="353"/>
      <c r="GU31" s="452">
        <f t="shared" si="18"/>
        <v>1690</v>
      </c>
      <c r="GV31" s="353"/>
    </row>
    <row r="32" spans="1:205" s="26" customFormat="1" ht="14.25" customHeight="1">
      <c r="A32" s="33">
        <v>2</v>
      </c>
      <c r="B32" s="33" t="s">
        <v>189</v>
      </c>
      <c r="C32" s="86" t="s">
        <v>42</v>
      </c>
      <c r="D32" s="53">
        <f t="shared" si="19"/>
        <v>1</v>
      </c>
      <c r="E32" s="33">
        <v>1</v>
      </c>
      <c r="F32" s="33"/>
      <c r="G32" s="53">
        <f t="shared" si="103"/>
        <v>1</v>
      </c>
      <c r="H32" s="33">
        <v>1</v>
      </c>
      <c r="I32" s="33"/>
      <c r="J32" s="33">
        <v>1</v>
      </c>
      <c r="K32" s="33">
        <v>1</v>
      </c>
      <c r="L32" s="33"/>
      <c r="M32" s="33"/>
      <c r="N32" s="53">
        <f t="shared" si="21"/>
        <v>0</v>
      </c>
      <c r="O32" s="33"/>
      <c r="P32" s="33"/>
      <c r="Q32" s="53">
        <f t="shared" si="22"/>
        <v>0</v>
      </c>
      <c r="R32" s="151">
        <f t="shared" si="23"/>
        <v>0</v>
      </c>
      <c r="S32" s="151">
        <f t="shared" si="24"/>
        <v>0</v>
      </c>
      <c r="T32" s="33"/>
      <c r="U32" s="33"/>
      <c r="V32" s="85">
        <v>1</v>
      </c>
      <c r="W32" s="85">
        <v>1</v>
      </c>
      <c r="X32" s="53">
        <f t="shared" si="25"/>
        <v>0</v>
      </c>
      <c r="Y32" s="53">
        <v>1</v>
      </c>
      <c r="Z32" s="53">
        <v>1</v>
      </c>
      <c r="AA32" s="53">
        <f t="shared" si="26"/>
        <v>0</v>
      </c>
      <c r="AB32" s="33">
        <v>1</v>
      </c>
      <c r="AC32" s="33">
        <v>1</v>
      </c>
      <c r="AD32" s="53">
        <f t="shared" si="27"/>
        <v>0</v>
      </c>
      <c r="AE32" s="53">
        <v>1</v>
      </c>
      <c r="AF32" s="53">
        <v>1</v>
      </c>
      <c r="AG32" s="53">
        <f>AF32-AE32</f>
        <v>0</v>
      </c>
      <c r="AH32" s="85">
        <v>16</v>
      </c>
      <c r="AI32" s="85">
        <v>16</v>
      </c>
      <c r="AJ32" s="53">
        <f t="shared" si="29"/>
        <v>0</v>
      </c>
      <c r="AK32" s="28"/>
      <c r="AL32" s="33">
        <v>2</v>
      </c>
      <c r="AM32" s="33" t="s">
        <v>189</v>
      </c>
      <c r="AN32" s="86" t="s">
        <v>42</v>
      </c>
      <c r="AO32" s="170">
        <v>1</v>
      </c>
      <c r="AP32" s="170">
        <v>1</v>
      </c>
      <c r="AQ32" s="53">
        <f t="shared" si="30"/>
        <v>0</v>
      </c>
      <c r="AR32" s="54">
        <v>1</v>
      </c>
      <c r="AS32" s="54">
        <v>1</v>
      </c>
      <c r="AT32" s="53">
        <f t="shared" si="31"/>
        <v>0</v>
      </c>
      <c r="AU32" s="151">
        <f t="shared" si="0"/>
        <v>100</v>
      </c>
      <c r="AV32" s="151">
        <f t="shared" si="1"/>
        <v>100</v>
      </c>
      <c r="AW32" s="97">
        <v>1</v>
      </c>
      <c r="AX32" s="97">
        <v>1</v>
      </c>
      <c r="AY32" s="53">
        <f t="shared" si="32"/>
        <v>0</v>
      </c>
      <c r="AZ32" s="34">
        <v>1</v>
      </c>
      <c r="BA32" s="34">
        <v>1</v>
      </c>
      <c r="BB32" s="53">
        <f t="shared" si="33"/>
        <v>0</v>
      </c>
      <c r="BC32" s="34">
        <v>1</v>
      </c>
      <c r="BD32" s="34">
        <v>1</v>
      </c>
      <c r="BE32" s="53">
        <f t="shared" si="34"/>
        <v>0</v>
      </c>
      <c r="BF32" s="182">
        <v>2039.22</v>
      </c>
      <c r="BG32" s="182">
        <v>2153.7559999999999</v>
      </c>
      <c r="BH32" s="181">
        <f t="shared" si="35"/>
        <v>114.53599999999983</v>
      </c>
      <c r="BI32" s="182">
        <v>2039.22</v>
      </c>
      <c r="BJ32" s="182">
        <v>2153.7559999999999</v>
      </c>
      <c r="BK32" s="181">
        <f t="shared" si="36"/>
        <v>114.53599999999983</v>
      </c>
      <c r="BL32" s="28"/>
      <c r="BM32" s="27" t="s">
        <v>519</v>
      </c>
      <c r="BS32" s="101"/>
      <c r="BV32" s="43"/>
      <c r="BW32" s="43"/>
      <c r="BX32" s="43"/>
      <c r="BY32" s="43"/>
      <c r="BZ32" s="43"/>
      <c r="CA32" s="43"/>
      <c r="CB32" s="43"/>
      <c r="CC32" s="137"/>
      <c r="CD32" s="199"/>
      <c r="CF32" s="33">
        <v>2</v>
      </c>
      <c r="CG32" s="33" t="s">
        <v>189</v>
      </c>
      <c r="CH32" s="86" t="s">
        <v>42</v>
      </c>
      <c r="CI32" s="181">
        <f t="shared" si="104"/>
        <v>1217.1519999999996</v>
      </c>
      <c r="CJ32" s="181">
        <f t="shared" si="105"/>
        <v>1224.9490000000001</v>
      </c>
      <c r="CK32" s="181">
        <f t="shared" si="44"/>
        <v>7.7970000000004802</v>
      </c>
      <c r="CL32" s="144">
        <v>1217.1519999999996</v>
      </c>
      <c r="CM32" s="144">
        <v>1224.9490000000001</v>
      </c>
      <c r="CN32" s="181">
        <f t="shared" si="45"/>
        <v>7.7970000000004802</v>
      </c>
      <c r="CO32" s="144"/>
      <c r="CP32" s="144"/>
      <c r="CQ32" s="181">
        <f t="shared" si="46"/>
        <v>0</v>
      </c>
      <c r="CR32" s="181">
        <f t="shared" si="106"/>
        <v>16.858999999999998</v>
      </c>
      <c r="CS32" s="181">
        <f t="shared" si="107"/>
        <v>18.73</v>
      </c>
      <c r="CT32" s="181">
        <f t="shared" si="49"/>
        <v>1.8710000000000022</v>
      </c>
      <c r="CU32" s="144">
        <v>16.858999999999998</v>
      </c>
      <c r="CV32" s="144">
        <v>18.73</v>
      </c>
      <c r="CW32" s="181">
        <f t="shared" si="50"/>
        <v>1.8710000000000022</v>
      </c>
      <c r="CX32" s="144"/>
      <c r="CY32" s="144"/>
      <c r="CZ32" s="181">
        <f t="shared" si="51"/>
        <v>0</v>
      </c>
      <c r="DA32" s="146"/>
      <c r="DB32" s="146"/>
      <c r="DC32" s="146"/>
      <c r="DD32" s="151"/>
      <c r="DE32" s="151"/>
      <c r="DF32" s="151"/>
      <c r="DG32" s="33"/>
      <c r="DI32" s="33">
        <v>2</v>
      </c>
      <c r="DJ32" s="33" t="s">
        <v>189</v>
      </c>
      <c r="DK32" s="86" t="s">
        <v>42</v>
      </c>
      <c r="DL32" s="144">
        <v>28.713999999999999</v>
      </c>
      <c r="DM32" s="144">
        <v>29.116</v>
      </c>
      <c r="DN32" s="181">
        <f t="shared" si="55"/>
        <v>0.40200000000000102</v>
      </c>
      <c r="DO32" s="181">
        <v>26.443000000000001</v>
      </c>
      <c r="DP32" s="181">
        <v>26.181000000000001</v>
      </c>
      <c r="DQ32" s="181">
        <f t="shared" si="56"/>
        <v>-0.26200000000000045</v>
      </c>
      <c r="DR32" s="151"/>
      <c r="DS32" s="151"/>
      <c r="DT32" s="151"/>
      <c r="DU32" s="353"/>
      <c r="DV32" s="349">
        <v>216.209</v>
      </c>
      <c r="DW32" s="349">
        <v>226.04599999999999</v>
      </c>
      <c r="DX32" s="181">
        <f t="shared" si="11"/>
        <v>9.8369999999999891</v>
      </c>
      <c r="DY32" s="182">
        <v>187.565</v>
      </c>
      <c r="DZ32" s="182">
        <v>207.875</v>
      </c>
      <c r="EA32" s="181">
        <f t="shared" si="58"/>
        <v>20.310000000000002</v>
      </c>
      <c r="EB32" s="181">
        <v>579.41300000000001</v>
      </c>
      <c r="EC32" s="181">
        <v>670.39700000000005</v>
      </c>
      <c r="ED32" s="181">
        <f t="shared" si="59"/>
        <v>90.984000000000037</v>
      </c>
      <c r="EE32" s="151">
        <f t="shared" si="60"/>
        <v>42.4</v>
      </c>
      <c r="EF32" s="151">
        <f t="shared" si="61"/>
        <v>42.1</v>
      </c>
      <c r="EG32" s="151">
        <f t="shared" si="62"/>
        <v>-0.29999999999999716</v>
      </c>
      <c r="EH32" s="146">
        <v>1826</v>
      </c>
      <c r="EI32" s="146">
        <v>1890</v>
      </c>
      <c r="EJ32" s="54">
        <f t="shared" si="63"/>
        <v>64</v>
      </c>
      <c r="EK32" s="144">
        <v>709.13700000000006</v>
      </c>
      <c r="EL32" s="144">
        <v>735.97299999999996</v>
      </c>
      <c r="EM32" s="181">
        <f t="shared" si="64"/>
        <v>26.835999999999899</v>
      </c>
      <c r="EN32" s="151">
        <f t="shared" si="65"/>
        <v>24.7</v>
      </c>
      <c r="EO32" s="151">
        <f t="shared" si="66"/>
        <v>25.3</v>
      </c>
      <c r="EP32" s="151">
        <f t="shared" si="67"/>
        <v>0.60000000000000142</v>
      </c>
      <c r="EQ32" s="151">
        <f t="shared" si="68"/>
        <v>0.6</v>
      </c>
      <c r="ER32" s="151">
        <f t="shared" si="69"/>
        <v>0.6</v>
      </c>
      <c r="ES32" s="151">
        <f t="shared" si="70"/>
        <v>0</v>
      </c>
      <c r="ET32" s="144">
        <v>92.125999999999991</v>
      </c>
      <c r="EU32" s="144">
        <v>90.397000000000006</v>
      </c>
      <c r="EV32" s="181">
        <f t="shared" si="71"/>
        <v>-1.728999999999985</v>
      </c>
      <c r="EW32" s="144">
        <v>15.541</v>
      </c>
      <c r="EX32" s="144">
        <v>22.702999999999999</v>
      </c>
      <c r="EY32" s="181">
        <f t="shared" si="72"/>
        <v>7.161999999999999</v>
      </c>
      <c r="FA32" s="33">
        <v>2</v>
      </c>
      <c r="FB32" s="33" t="s">
        <v>189</v>
      </c>
      <c r="FC32" s="86" t="s">
        <v>42</v>
      </c>
      <c r="FD32" s="82">
        <v>150</v>
      </c>
      <c r="FE32" s="82">
        <v>155</v>
      </c>
      <c r="FF32" s="53">
        <f t="shared" si="73"/>
        <v>5</v>
      </c>
      <c r="FG32" s="82">
        <v>102</v>
      </c>
      <c r="FH32" s="82">
        <v>106</v>
      </c>
      <c r="FI32" s="53">
        <f t="shared" si="74"/>
        <v>4</v>
      </c>
      <c r="FJ32" s="82">
        <v>94</v>
      </c>
      <c r="FK32" s="82">
        <v>96</v>
      </c>
      <c r="FL32" s="53">
        <f t="shared" si="75"/>
        <v>2</v>
      </c>
      <c r="FM32" s="82">
        <v>8</v>
      </c>
      <c r="FN32" s="82">
        <v>10</v>
      </c>
      <c r="FO32" s="53">
        <f t="shared" si="76"/>
        <v>2</v>
      </c>
      <c r="FP32" s="151">
        <f t="shared" si="77"/>
        <v>100</v>
      </c>
      <c r="FQ32" s="33"/>
      <c r="FR32" s="54">
        <f t="shared" si="12"/>
        <v>282</v>
      </c>
      <c r="FS32" s="54">
        <f t="shared" si="13"/>
        <v>275</v>
      </c>
      <c r="FT32" s="53">
        <f t="shared" si="14"/>
        <v>-7</v>
      </c>
      <c r="FU32" s="151">
        <f t="shared" si="78"/>
        <v>7</v>
      </c>
      <c r="FV32" s="151">
        <f t="shared" si="79"/>
        <v>6.9</v>
      </c>
      <c r="FW32" s="151">
        <f t="shared" si="15"/>
        <v>-9.9999999999999645E-2</v>
      </c>
      <c r="FX32" s="183"/>
      <c r="FY32" s="33">
        <v>2</v>
      </c>
      <c r="FZ32" s="33" t="s">
        <v>189</v>
      </c>
      <c r="GA32" s="86" t="s">
        <v>42</v>
      </c>
      <c r="GB32" s="371">
        <f t="shared" si="80"/>
        <v>129066.3</v>
      </c>
      <c r="GC32" s="370">
        <f t="shared" si="16"/>
        <v>129066</v>
      </c>
      <c r="GD32" s="34"/>
      <c r="GE32" s="354">
        <v>126724.6</v>
      </c>
      <c r="GF32" s="354"/>
      <c r="GG32" s="354">
        <v>2341.6999999999998</v>
      </c>
      <c r="GH32" s="354"/>
      <c r="GI32" s="354">
        <v>9</v>
      </c>
      <c r="GJ32" s="449">
        <f t="shared" si="81"/>
        <v>98.2</v>
      </c>
      <c r="GK32" s="356">
        <v>132102.79999999999</v>
      </c>
      <c r="GL32" s="354">
        <v>102339.6</v>
      </c>
      <c r="GM32" s="355"/>
      <c r="GN32" s="354">
        <v>3011.1</v>
      </c>
      <c r="GO32" s="354"/>
      <c r="GP32" s="354">
        <v>5680.8</v>
      </c>
      <c r="GQ32" s="354">
        <v>1284.8</v>
      </c>
      <c r="GR32" s="354">
        <v>1270</v>
      </c>
      <c r="GS32" s="450"/>
      <c r="GT32" s="353"/>
      <c r="GU32" s="452">
        <f t="shared" si="18"/>
        <v>4433</v>
      </c>
      <c r="GV32" s="353"/>
    </row>
    <row r="33" spans="1:204" s="24" customFormat="1" ht="18" customHeight="1">
      <c r="A33" s="462"/>
      <c r="B33" s="462" t="s">
        <v>200</v>
      </c>
      <c r="C33" s="463" t="s">
        <v>43</v>
      </c>
      <c r="D33" s="464">
        <f>SUM(D31:D32)</f>
        <v>2</v>
      </c>
      <c r="E33" s="464">
        <f t="shared" ref="E33:F33" si="108">SUM(E31:E32)</f>
        <v>2</v>
      </c>
      <c r="F33" s="464">
        <f t="shared" si="108"/>
        <v>0</v>
      </c>
      <c r="G33" s="464">
        <f t="shared" ref="G33:M33" si="109">SUM(G31:G32)</f>
        <v>2</v>
      </c>
      <c r="H33" s="464">
        <f t="shared" si="109"/>
        <v>2</v>
      </c>
      <c r="I33" s="464">
        <f t="shared" si="109"/>
        <v>0</v>
      </c>
      <c r="J33" s="464">
        <f t="shared" ref="J33:K33" si="110">SUM(J31:J32)</f>
        <v>2</v>
      </c>
      <c r="K33" s="464">
        <f t="shared" si="110"/>
        <v>2</v>
      </c>
      <c r="L33" s="464">
        <f t="shared" si="109"/>
        <v>1</v>
      </c>
      <c r="M33" s="464">
        <f t="shared" si="109"/>
        <v>1</v>
      </c>
      <c r="N33" s="391">
        <f t="shared" si="21"/>
        <v>0</v>
      </c>
      <c r="O33" s="464">
        <f t="shared" ref="O33:P33" si="111">SUM(O31:O32)</f>
        <v>0</v>
      </c>
      <c r="P33" s="464">
        <f t="shared" si="111"/>
        <v>0</v>
      </c>
      <c r="Q33" s="391">
        <f t="shared" si="22"/>
        <v>0</v>
      </c>
      <c r="R33" s="453">
        <f t="shared" si="23"/>
        <v>50</v>
      </c>
      <c r="S33" s="453">
        <f t="shared" si="24"/>
        <v>50</v>
      </c>
      <c r="T33" s="464">
        <f t="shared" ref="T33:U33" si="112">SUM(T31:T32)</f>
        <v>1</v>
      </c>
      <c r="U33" s="464">
        <f t="shared" si="112"/>
        <v>1</v>
      </c>
      <c r="V33" s="464">
        <f t="shared" ref="V33:W33" si="113">SUM(V31:V32)</f>
        <v>2</v>
      </c>
      <c r="W33" s="464">
        <f t="shared" si="113"/>
        <v>2</v>
      </c>
      <c r="X33" s="391">
        <f t="shared" si="25"/>
        <v>0</v>
      </c>
      <c r="Y33" s="464">
        <f t="shared" ref="Y33:Z33" si="114">SUM(Y31:Y32)</f>
        <v>2</v>
      </c>
      <c r="Z33" s="464">
        <f t="shared" si="114"/>
        <v>2</v>
      </c>
      <c r="AA33" s="391">
        <f t="shared" si="26"/>
        <v>0</v>
      </c>
      <c r="AB33" s="464">
        <f t="shared" ref="AB33:AF33" si="115">SUM(AB31:AB32)</f>
        <v>2</v>
      </c>
      <c r="AC33" s="464">
        <f t="shared" si="115"/>
        <v>2</v>
      </c>
      <c r="AD33" s="391">
        <f t="shared" si="27"/>
        <v>0</v>
      </c>
      <c r="AE33" s="464">
        <f t="shared" si="115"/>
        <v>2</v>
      </c>
      <c r="AF33" s="464">
        <f t="shared" si="115"/>
        <v>2</v>
      </c>
      <c r="AG33" s="391">
        <f t="shared" ref="AG33" si="116">AF33-AE33</f>
        <v>0</v>
      </c>
      <c r="AH33" s="464">
        <f t="shared" ref="AH33:AI33" si="117">SUM(AH31:AH32)</f>
        <v>22</v>
      </c>
      <c r="AI33" s="464">
        <f t="shared" si="117"/>
        <v>22</v>
      </c>
      <c r="AJ33" s="391">
        <f t="shared" si="29"/>
        <v>0</v>
      </c>
      <c r="AK33" s="25"/>
      <c r="AL33" s="73"/>
      <c r="AM33" s="462" t="s">
        <v>200</v>
      </c>
      <c r="AN33" s="126" t="s">
        <v>43</v>
      </c>
      <c r="AO33" s="459">
        <f>SUM(AO31:AO32)</f>
        <v>2</v>
      </c>
      <c r="AP33" s="459">
        <f>SUM(AP31:AP32)</f>
        <v>2</v>
      </c>
      <c r="AQ33" s="391">
        <f t="shared" si="30"/>
        <v>0</v>
      </c>
      <c r="AR33" s="459">
        <f t="shared" ref="AR33:AS33" si="118">SUM(AR31:AR32)</f>
        <v>2</v>
      </c>
      <c r="AS33" s="459">
        <f t="shared" si="118"/>
        <v>2</v>
      </c>
      <c r="AT33" s="391">
        <f t="shared" si="31"/>
        <v>0</v>
      </c>
      <c r="AU33" s="453">
        <f t="shared" si="0"/>
        <v>100</v>
      </c>
      <c r="AV33" s="453">
        <f t="shared" si="1"/>
        <v>100</v>
      </c>
      <c r="AW33" s="459">
        <f t="shared" ref="AW33:AX33" si="119">SUM(AW31:AW32)</f>
        <v>2</v>
      </c>
      <c r="AX33" s="459">
        <f t="shared" si="119"/>
        <v>2</v>
      </c>
      <c r="AY33" s="391">
        <f t="shared" si="32"/>
        <v>0</v>
      </c>
      <c r="AZ33" s="459">
        <f t="shared" ref="AZ33:BA33" si="120">SUM(AZ31:AZ32)</f>
        <v>2</v>
      </c>
      <c r="BA33" s="459">
        <f t="shared" si="120"/>
        <v>2</v>
      </c>
      <c r="BB33" s="391">
        <f t="shared" si="33"/>
        <v>0</v>
      </c>
      <c r="BC33" s="459">
        <f t="shared" ref="BC33:BD33" si="121">SUM(BC31:BC32)</f>
        <v>2</v>
      </c>
      <c r="BD33" s="459">
        <f t="shared" si="121"/>
        <v>2</v>
      </c>
      <c r="BE33" s="391">
        <f t="shared" si="34"/>
        <v>0</v>
      </c>
      <c r="BF33" s="455">
        <f t="shared" ref="BF33:BG33" si="122">SUM(BF31:BF32)</f>
        <v>2518.7890000000002</v>
      </c>
      <c r="BG33" s="455">
        <f t="shared" si="122"/>
        <v>2651.5609999999997</v>
      </c>
      <c r="BH33" s="455">
        <f t="shared" si="35"/>
        <v>132.77199999999948</v>
      </c>
      <c r="BI33" s="455">
        <f t="shared" ref="BI33:BJ33" si="123">SUM(BI31:BI32)</f>
        <v>2517.855</v>
      </c>
      <c r="BJ33" s="455">
        <f t="shared" si="123"/>
        <v>2650.6239999999998</v>
      </c>
      <c r="BK33" s="455">
        <f t="shared" si="36"/>
        <v>132.76899999999978</v>
      </c>
      <c r="BL33" s="25"/>
      <c r="BM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73"/>
      <c r="CG33" s="462" t="s">
        <v>200</v>
      </c>
      <c r="CH33" s="463" t="s">
        <v>43</v>
      </c>
      <c r="CI33" s="465">
        <f>SUM(CI31:CI32)</f>
        <v>1460.8849999999995</v>
      </c>
      <c r="CJ33" s="465">
        <f>SUM(CJ31:CJ32)</f>
        <v>1468.885</v>
      </c>
      <c r="CK33" s="455">
        <f t="shared" si="44"/>
        <v>8.0000000000004547</v>
      </c>
      <c r="CL33" s="465">
        <f>SUM(CL31:CL32)</f>
        <v>1460.8849999999995</v>
      </c>
      <c r="CM33" s="465">
        <f>SUM(CM31:CM32)</f>
        <v>1468.885</v>
      </c>
      <c r="CN33" s="455">
        <f t="shared" si="45"/>
        <v>8.0000000000004547</v>
      </c>
      <c r="CO33" s="465">
        <f>SUM(CO31:CO32)</f>
        <v>0</v>
      </c>
      <c r="CP33" s="465">
        <f>SUM(CP31:CP32)</f>
        <v>0</v>
      </c>
      <c r="CQ33" s="455">
        <f t="shared" si="46"/>
        <v>0</v>
      </c>
      <c r="CR33" s="465">
        <f>SUM(CR31:CR32)</f>
        <v>20.520999999999997</v>
      </c>
      <c r="CS33" s="465">
        <f>SUM(CS31:CS32)</f>
        <v>22.071000000000002</v>
      </c>
      <c r="CT33" s="455">
        <f t="shared" si="49"/>
        <v>1.5500000000000043</v>
      </c>
      <c r="CU33" s="465">
        <f>SUM(CU31:CU32)</f>
        <v>20.520999999999997</v>
      </c>
      <c r="CV33" s="465">
        <f>SUM(CV31:CV32)</f>
        <v>22.071000000000002</v>
      </c>
      <c r="CW33" s="455">
        <f t="shared" si="50"/>
        <v>1.5500000000000043</v>
      </c>
      <c r="CX33" s="465">
        <f>SUM(CX31:CX32)</f>
        <v>0</v>
      </c>
      <c r="CY33" s="465">
        <f>SUM(CY31:CY32)</f>
        <v>0</v>
      </c>
      <c r="CZ33" s="455">
        <f t="shared" si="51"/>
        <v>0</v>
      </c>
      <c r="DA33" s="457"/>
      <c r="DB33" s="466"/>
      <c r="DC33" s="457"/>
      <c r="DD33" s="467"/>
      <c r="DE33" s="467"/>
      <c r="DF33" s="467"/>
      <c r="DG33" s="80"/>
      <c r="DI33" s="462"/>
      <c r="DJ33" s="462" t="s">
        <v>200</v>
      </c>
      <c r="DK33" s="463" t="s">
        <v>43</v>
      </c>
      <c r="DL33" s="468">
        <f>SUM(DL31:DL32)</f>
        <v>55.716999999999999</v>
      </c>
      <c r="DM33" s="468">
        <f>SUM(DM31:DM32)</f>
        <v>56.134</v>
      </c>
      <c r="DN33" s="455">
        <f t="shared" si="55"/>
        <v>0.41700000000000159</v>
      </c>
      <c r="DO33" s="468">
        <f>SUM(DO31:DO32)</f>
        <v>52.531000000000006</v>
      </c>
      <c r="DP33" s="468">
        <f>SUM(DP31:DP32)</f>
        <v>52.353000000000002</v>
      </c>
      <c r="DQ33" s="455">
        <f t="shared" si="56"/>
        <v>-0.17800000000000438</v>
      </c>
      <c r="DR33" s="467"/>
      <c r="DS33" s="467"/>
      <c r="DT33" s="467"/>
      <c r="DU33" s="469"/>
      <c r="DV33" s="468">
        <f>SUM(DV31:DV32)</f>
        <v>489.11200000000002</v>
      </c>
      <c r="DW33" s="468">
        <f>SUM(DW31:DW32)</f>
        <v>499.05</v>
      </c>
      <c r="DX33" s="455">
        <f t="shared" si="11"/>
        <v>9.9379999999999882</v>
      </c>
      <c r="DY33" s="468">
        <f>SUM(DY31:DY32)</f>
        <v>455.464</v>
      </c>
      <c r="DZ33" s="468">
        <f>SUM(DZ31:DZ32)</f>
        <v>475.44499999999999</v>
      </c>
      <c r="EA33" s="455">
        <f t="shared" si="58"/>
        <v>19.980999999999995</v>
      </c>
      <c r="EB33" s="468">
        <f t="shared" ref="EB33:EC33" si="124">SUM(EB31:EB32)</f>
        <v>747.9</v>
      </c>
      <c r="EC33" s="468">
        <f t="shared" si="124"/>
        <v>881.46800000000007</v>
      </c>
      <c r="ED33" s="455">
        <f t="shared" si="59"/>
        <v>133.5680000000001</v>
      </c>
      <c r="EE33" s="453">
        <f t="shared" si="60"/>
        <v>26.2</v>
      </c>
      <c r="EF33" s="453">
        <f t="shared" si="61"/>
        <v>26.2</v>
      </c>
      <c r="EG33" s="453">
        <f t="shared" si="62"/>
        <v>0</v>
      </c>
      <c r="EH33" s="470">
        <f>SUM(EH31:EH32)</f>
        <v>3048</v>
      </c>
      <c r="EI33" s="470">
        <f t="shared" ref="EI33" si="125">SUM(EI31:EI32)</f>
        <v>3113</v>
      </c>
      <c r="EJ33" s="459">
        <f t="shared" si="63"/>
        <v>65</v>
      </c>
      <c r="EK33" s="468">
        <f>SUM(EK31:EK32)</f>
        <v>1328.806</v>
      </c>
      <c r="EL33" s="468">
        <f>SUM(EL31:EL32)</f>
        <v>1355.1680000000001</v>
      </c>
      <c r="EM33" s="455">
        <f t="shared" si="64"/>
        <v>26.36200000000008</v>
      </c>
      <c r="EN33" s="453">
        <f t="shared" si="65"/>
        <v>23.8</v>
      </c>
      <c r="EO33" s="453">
        <f t="shared" si="66"/>
        <v>24.1</v>
      </c>
      <c r="EP33" s="453">
        <f t="shared" si="67"/>
        <v>0.30000000000000071</v>
      </c>
      <c r="EQ33" s="453">
        <f t="shared" si="68"/>
        <v>0.9</v>
      </c>
      <c r="ER33" s="453">
        <f t="shared" si="69"/>
        <v>0.9</v>
      </c>
      <c r="ES33" s="453">
        <f t="shared" si="70"/>
        <v>0</v>
      </c>
      <c r="ET33" s="468">
        <f>SUM(ET31:ET32)</f>
        <v>102.41</v>
      </c>
      <c r="EU33" s="468">
        <f>SUM(EU31:EU32)</f>
        <v>101.009</v>
      </c>
      <c r="EV33" s="455">
        <f t="shared" si="71"/>
        <v>-1.4009999999999962</v>
      </c>
      <c r="EW33" s="468">
        <f>SUM(EW31:EW32)</f>
        <v>24.929000000000002</v>
      </c>
      <c r="EX33" s="468">
        <f>SUM(EX31:EX32)</f>
        <v>27.125</v>
      </c>
      <c r="EY33" s="455">
        <f t="shared" si="72"/>
        <v>2.195999999999998</v>
      </c>
      <c r="FA33" s="462"/>
      <c r="FB33" s="462" t="s">
        <v>200</v>
      </c>
      <c r="FC33" s="463" t="s">
        <v>43</v>
      </c>
      <c r="FD33" s="464">
        <f>SUM(FD31:FD32)</f>
        <v>244</v>
      </c>
      <c r="FE33" s="464">
        <f>SUM(FE31:FE32)</f>
        <v>245</v>
      </c>
      <c r="FF33" s="391">
        <f t="shared" si="73"/>
        <v>1</v>
      </c>
      <c r="FG33" s="464">
        <f>SUM(FG31:FG32)</f>
        <v>140</v>
      </c>
      <c r="FH33" s="464">
        <f>SUM(FH31:FH32)</f>
        <v>144</v>
      </c>
      <c r="FI33" s="391">
        <f t="shared" si="74"/>
        <v>4</v>
      </c>
      <c r="FJ33" s="464">
        <f>SUM(FJ31:FJ32)</f>
        <v>125</v>
      </c>
      <c r="FK33" s="464">
        <f>SUM(FK31:FK32)</f>
        <v>128</v>
      </c>
      <c r="FL33" s="391">
        <f t="shared" si="75"/>
        <v>3</v>
      </c>
      <c r="FM33" s="464">
        <f>SUM(FM31:FM32)</f>
        <v>15</v>
      </c>
      <c r="FN33" s="464">
        <f>SUM(FN31:FN32)</f>
        <v>16</v>
      </c>
      <c r="FO33" s="391">
        <f t="shared" si="76"/>
        <v>1</v>
      </c>
      <c r="FP33" s="453">
        <f t="shared" si="77"/>
        <v>100</v>
      </c>
      <c r="FQ33" s="471"/>
      <c r="FR33" s="459">
        <f t="shared" si="12"/>
        <v>398</v>
      </c>
      <c r="FS33" s="459">
        <f t="shared" si="13"/>
        <v>390</v>
      </c>
      <c r="FT33" s="391">
        <f t="shared" si="14"/>
        <v>-8</v>
      </c>
      <c r="FU33" s="453">
        <f t="shared" si="78"/>
        <v>9.5</v>
      </c>
      <c r="FV33" s="453">
        <f t="shared" si="79"/>
        <v>9.4</v>
      </c>
      <c r="FW33" s="453">
        <f t="shared" si="15"/>
        <v>-9.9999999999999645E-2</v>
      </c>
      <c r="FX33" s="184"/>
      <c r="FY33" s="462"/>
      <c r="FZ33" s="462" t="s">
        <v>200</v>
      </c>
      <c r="GA33" s="463" t="s">
        <v>43</v>
      </c>
      <c r="GB33" s="467">
        <f>SUM(GB31:GB32)</f>
        <v>174738.3</v>
      </c>
      <c r="GC33" s="371">
        <f t="shared" si="16"/>
        <v>87369</v>
      </c>
      <c r="GD33" s="472"/>
      <c r="GE33" s="467">
        <f t="shared" ref="GE33:GI33" si="126">SUM(GE31:GE32)</f>
        <v>171173.5</v>
      </c>
      <c r="GF33" s="467">
        <f t="shared" si="126"/>
        <v>0</v>
      </c>
      <c r="GG33" s="467">
        <f t="shared" si="126"/>
        <v>3564.7999999999997</v>
      </c>
      <c r="GH33" s="467">
        <f t="shared" si="126"/>
        <v>253.6</v>
      </c>
      <c r="GI33" s="467">
        <f t="shared" si="126"/>
        <v>64</v>
      </c>
      <c r="GJ33" s="453">
        <f t="shared" si="81"/>
        <v>98</v>
      </c>
      <c r="GK33" s="467">
        <f t="shared" ref="GK33:GR33" si="127">SUM(GK31:GK32)</f>
        <v>176431.19999999998</v>
      </c>
      <c r="GL33" s="467">
        <f t="shared" si="127"/>
        <v>140680.29999999999</v>
      </c>
      <c r="GM33" s="467">
        <f t="shared" si="127"/>
        <v>0</v>
      </c>
      <c r="GN33" s="467">
        <f t="shared" si="127"/>
        <v>3498.1</v>
      </c>
      <c r="GO33" s="467">
        <f t="shared" ref="GO33" si="128">SUM(GO31:GO32)</f>
        <v>168</v>
      </c>
      <c r="GP33" s="467">
        <f t="shared" si="127"/>
        <v>6945.3</v>
      </c>
      <c r="GQ33" s="467">
        <f t="shared" si="127"/>
        <v>1675.6999999999998</v>
      </c>
      <c r="GR33" s="467">
        <f t="shared" si="127"/>
        <v>1610</v>
      </c>
      <c r="GS33" s="473"/>
      <c r="GT33" s="469"/>
      <c r="GU33" s="461">
        <f t="shared" si="18"/>
        <v>3113</v>
      </c>
      <c r="GV33" s="469"/>
    </row>
    <row r="34" spans="1:204" s="24" customFormat="1" ht="18" customHeight="1">
      <c r="A34" s="73"/>
      <c r="B34" s="73" t="s">
        <v>1</v>
      </c>
      <c r="C34" s="126" t="s">
        <v>44</v>
      </c>
      <c r="D34" s="391">
        <f>D30+D33</f>
        <v>320</v>
      </c>
      <c r="E34" s="391">
        <f t="shared" ref="E34:F34" si="129">E30+E33</f>
        <v>51</v>
      </c>
      <c r="F34" s="391">
        <f t="shared" si="129"/>
        <v>269</v>
      </c>
      <c r="G34" s="391">
        <f t="shared" ref="G34:M34" si="130">G30+G33</f>
        <v>319</v>
      </c>
      <c r="H34" s="391">
        <f t="shared" si="130"/>
        <v>52</v>
      </c>
      <c r="I34" s="391">
        <f t="shared" si="130"/>
        <v>267</v>
      </c>
      <c r="J34" s="391">
        <f t="shared" ref="J34:K34" si="131">J30+J33</f>
        <v>192</v>
      </c>
      <c r="K34" s="391">
        <f t="shared" si="131"/>
        <v>268</v>
      </c>
      <c r="L34" s="391">
        <f t="shared" si="130"/>
        <v>5</v>
      </c>
      <c r="M34" s="391">
        <f t="shared" si="130"/>
        <v>4</v>
      </c>
      <c r="N34" s="391">
        <f t="shared" si="21"/>
        <v>-1</v>
      </c>
      <c r="O34" s="391">
        <f t="shared" ref="O34:P34" si="132">O30+O33</f>
        <v>1</v>
      </c>
      <c r="P34" s="391">
        <f t="shared" si="132"/>
        <v>0</v>
      </c>
      <c r="Q34" s="391">
        <f t="shared" si="22"/>
        <v>-1</v>
      </c>
      <c r="R34" s="453">
        <f>ROUND((L34+O34)/D34*100,1)</f>
        <v>1.9</v>
      </c>
      <c r="S34" s="453">
        <f>ROUND((M34+P34)/G34*100,1)</f>
        <v>1.3</v>
      </c>
      <c r="T34" s="391">
        <f t="shared" ref="T34:U34" si="133">T30+T33</f>
        <v>15</v>
      </c>
      <c r="U34" s="391">
        <f t="shared" si="133"/>
        <v>15</v>
      </c>
      <c r="V34" s="391">
        <f t="shared" ref="V34:W34" si="134">V30+V33</f>
        <v>76</v>
      </c>
      <c r="W34" s="391">
        <f t="shared" si="134"/>
        <v>83</v>
      </c>
      <c r="X34" s="391">
        <f t="shared" si="25"/>
        <v>7</v>
      </c>
      <c r="Y34" s="391">
        <f t="shared" ref="Y34:Z34" si="135">Y30+Y33</f>
        <v>314</v>
      </c>
      <c r="Z34" s="391">
        <f t="shared" si="135"/>
        <v>315</v>
      </c>
      <c r="AA34" s="391">
        <f t="shared" si="26"/>
        <v>1</v>
      </c>
      <c r="AB34" s="391">
        <f t="shared" ref="AB34:AF34" si="136">AB30+AB33</f>
        <v>248</v>
      </c>
      <c r="AC34" s="391">
        <f t="shared" si="136"/>
        <v>251</v>
      </c>
      <c r="AD34" s="391">
        <f t="shared" si="27"/>
        <v>3</v>
      </c>
      <c r="AE34" s="391">
        <f t="shared" si="136"/>
        <v>234</v>
      </c>
      <c r="AF34" s="391">
        <f t="shared" si="136"/>
        <v>236</v>
      </c>
      <c r="AG34" s="391">
        <f t="shared" ref="AG34" si="137">AF34-AE34</f>
        <v>2</v>
      </c>
      <c r="AH34" s="391">
        <f t="shared" ref="AH34:AI34" si="138">AH30+AH33</f>
        <v>230</v>
      </c>
      <c r="AI34" s="391">
        <f t="shared" si="138"/>
        <v>222</v>
      </c>
      <c r="AJ34" s="391">
        <f t="shared" si="29"/>
        <v>-8</v>
      </c>
      <c r="AK34" s="25"/>
      <c r="AL34" s="73"/>
      <c r="AM34" s="73" t="s">
        <v>1</v>
      </c>
      <c r="AN34" s="126" t="s">
        <v>44</v>
      </c>
      <c r="AO34" s="459">
        <f>AO30+AO33</f>
        <v>286</v>
      </c>
      <c r="AP34" s="459">
        <f>AP30+AP33</f>
        <v>288</v>
      </c>
      <c r="AQ34" s="391">
        <f t="shared" si="30"/>
        <v>2</v>
      </c>
      <c r="AR34" s="459">
        <f t="shared" ref="AR34:AS34" si="139">AR30+AR33</f>
        <v>254</v>
      </c>
      <c r="AS34" s="459">
        <f t="shared" si="139"/>
        <v>256</v>
      </c>
      <c r="AT34" s="391">
        <f t="shared" si="31"/>
        <v>2</v>
      </c>
      <c r="AU34" s="453">
        <f t="shared" si="0"/>
        <v>89.4</v>
      </c>
      <c r="AV34" s="453">
        <f t="shared" si="1"/>
        <v>90.3</v>
      </c>
      <c r="AW34" s="459">
        <f t="shared" ref="AW34:AX34" si="140">AW30+AW33</f>
        <v>180</v>
      </c>
      <c r="AX34" s="459">
        <f t="shared" si="140"/>
        <v>194</v>
      </c>
      <c r="AY34" s="391">
        <f t="shared" si="32"/>
        <v>14</v>
      </c>
      <c r="AZ34" s="459">
        <f t="shared" ref="AZ34:BA34" si="141">AZ30+AZ33</f>
        <v>24</v>
      </c>
      <c r="BA34" s="459">
        <f t="shared" si="141"/>
        <v>24</v>
      </c>
      <c r="BB34" s="391">
        <f t="shared" si="33"/>
        <v>0</v>
      </c>
      <c r="BC34" s="459">
        <f t="shared" ref="BC34:BD34" si="142">BC30+BC33</f>
        <v>23</v>
      </c>
      <c r="BD34" s="459">
        <f t="shared" si="142"/>
        <v>23</v>
      </c>
      <c r="BE34" s="391">
        <f t="shared" si="34"/>
        <v>0</v>
      </c>
      <c r="BF34" s="455">
        <f t="shared" ref="BF34:BG34" si="143">BF30+BF33</f>
        <v>4119.1400000000003</v>
      </c>
      <c r="BG34" s="455">
        <f t="shared" si="143"/>
        <v>4292.2389999999996</v>
      </c>
      <c r="BH34" s="455">
        <f t="shared" si="35"/>
        <v>173.09899999999925</v>
      </c>
      <c r="BI34" s="455">
        <f t="shared" ref="BI34:BJ34" si="144">BI30+BI33</f>
        <v>4078.701</v>
      </c>
      <c r="BJ34" s="455">
        <f t="shared" si="144"/>
        <v>4246.9780000000001</v>
      </c>
      <c r="BK34" s="455">
        <f t="shared" si="36"/>
        <v>168.27700000000004</v>
      </c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73"/>
      <c r="CG34" s="73" t="s">
        <v>1</v>
      </c>
      <c r="CH34" s="126" t="s">
        <v>44</v>
      </c>
      <c r="CI34" s="455">
        <f>CI30+CI33</f>
        <v>4883.5029999999988</v>
      </c>
      <c r="CJ34" s="455">
        <f>CJ30+CJ33</f>
        <v>4897.7099999999991</v>
      </c>
      <c r="CK34" s="455">
        <f t="shared" si="44"/>
        <v>14.207000000000335</v>
      </c>
      <c r="CL34" s="455">
        <f>CL30+CL33</f>
        <v>2680.7159999999994</v>
      </c>
      <c r="CM34" s="455">
        <f>CM30+CM33</f>
        <v>2716.9870000000001</v>
      </c>
      <c r="CN34" s="455">
        <f t="shared" si="45"/>
        <v>36.27100000000064</v>
      </c>
      <c r="CO34" s="455">
        <f>CO30+CO33</f>
        <v>2202.7870000000003</v>
      </c>
      <c r="CP34" s="455">
        <f>CP30+CP33</f>
        <v>2180.7230000000004</v>
      </c>
      <c r="CQ34" s="455">
        <f t="shared" si="46"/>
        <v>-22.063999999999851</v>
      </c>
      <c r="CR34" s="455">
        <f>CR30+CR33</f>
        <v>111.14400000000001</v>
      </c>
      <c r="CS34" s="455">
        <f>CS30+CS33</f>
        <v>123.60900000000001</v>
      </c>
      <c r="CT34" s="455">
        <f t="shared" si="49"/>
        <v>12.465000000000003</v>
      </c>
      <c r="CU34" s="455">
        <f>CU30+CU33</f>
        <v>53.569000000000003</v>
      </c>
      <c r="CV34" s="455">
        <f>CV30+CV33</f>
        <v>73.643000000000001</v>
      </c>
      <c r="CW34" s="455">
        <f t="shared" si="50"/>
        <v>20.073999999999998</v>
      </c>
      <c r="CX34" s="455">
        <f>CX30+CX33</f>
        <v>57.575000000000003</v>
      </c>
      <c r="CY34" s="455">
        <f>CY30+CY33</f>
        <v>49.966000000000001</v>
      </c>
      <c r="CZ34" s="455">
        <f t="shared" si="51"/>
        <v>-7.6090000000000018</v>
      </c>
      <c r="DA34" s="459">
        <f>ROUND(CR34*1000/BP30,0)</f>
        <v>105</v>
      </c>
      <c r="DB34" s="459">
        <f>ROUND(CS34*1000/BS30,0)</f>
        <v>117</v>
      </c>
      <c r="DC34" s="457">
        <f>DB34-DA34</f>
        <v>12</v>
      </c>
      <c r="DD34" s="453">
        <f>ROUND(CI34/BP30,1)</f>
        <v>4.5999999999999996</v>
      </c>
      <c r="DE34" s="453">
        <f>ROUND(CJ34/BS30,1)</f>
        <v>4.7</v>
      </c>
      <c r="DF34" s="453">
        <f>DE34-DD34</f>
        <v>0.10000000000000053</v>
      </c>
      <c r="DG34" s="33"/>
      <c r="DH34" s="73"/>
      <c r="DI34" s="73"/>
      <c r="DJ34" s="73" t="s">
        <v>1</v>
      </c>
      <c r="DK34" s="126" t="s">
        <v>44</v>
      </c>
      <c r="DL34" s="474">
        <f>SUM(DL30+DL33)</f>
        <v>330.85600000000005</v>
      </c>
      <c r="DM34" s="474">
        <f>SUM(DM30+DM33)</f>
        <v>324.76</v>
      </c>
      <c r="DN34" s="455">
        <f t="shared" si="55"/>
        <v>-6.0960000000000605</v>
      </c>
      <c r="DO34" s="474">
        <f>SUM(DO30+DO33)</f>
        <v>303.27300000000002</v>
      </c>
      <c r="DP34" s="474">
        <f>SUM(DP30+DP33)</f>
        <v>309.17</v>
      </c>
      <c r="DQ34" s="455">
        <f t="shared" si="56"/>
        <v>5.8969999999999914</v>
      </c>
      <c r="DR34" s="453">
        <f>ROUND(DL34/BP30*100,1)</f>
        <v>31.1</v>
      </c>
      <c r="DS34" s="453">
        <f>ROUND(DM34/BS30*100,1)</f>
        <v>30.9</v>
      </c>
      <c r="DT34" s="453">
        <f>DS34-DR34</f>
        <v>-0.20000000000000284</v>
      </c>
      <c r="DU34" s="146"/>
      <c r="DV34" s="474">
        <f>SUM(DV30+DV33)</f>
        <v>3638.8540000000007</v>
      </c>
      <c r="DW34" s="474">
        <f>SUM(DW30+DW33)</f>
        <v>4335.5239999999994</v>
      </c>
      <c r="DX34" s="455">
        <f t="shared" si="11"/>
        <v>696.66999999999871</v>
      </c>
      <c r="DY34" s="474">
        <f>SUM(DY30+DY33)</f>
        <v>3339.5930000000003</v>
      </c>
      <c r="DZ34" s="474">
        <f>SUM(DZ30+DZ33)</f>
        <v>3848.2780000000007</v>
      </c>
      <c r="EA34" s="455">
        <f t="shared" si="58"/>
        <v>508.6850000000004</v>
      </c>
      <c r="EB34" s="474">
        <f t="shared" ref="EB34:EC34" si="145">SUM(EB30+EB33)</f>
        <v>1503.8150000000001</v>
      </c>
      <c r="EC34" s="474">
        <f t="shared" si="145"/>
        <v>1891.5250000000001</v>
      </c>
      <c r="ED34" s="455">
        <f t="shared" si="59"/>
        <v>387.71000000000004</v>
      </c>
      <c r="EE34" s="453">
        <f t="shared" si="60"/>
        <v>14.8</v>
      </c>
      <c r="EF34" s="453">
        <f t="shared" si="61"/>
        <v>15.1</v>
      </c>
      <c r="EG34" s="453">
        <f t="shared" si="62"/>
        <v>0.29999999999999893</v>
      </c>
      <c r="EH34" s="475">
        <f>SUM(EH30+EH33)</f>
        <v>44539</v>
      </c>
      <c r="EI34" s="475">
        <f t="shared" ref="EI34" si="146">SUM(EI30+EI33)</f>
        <v>49351</v>
      </c>
      <c r="EJ34" s="459">
        <f t="shared" si="63"/>
        <v>4812</v>
      </c>
      <c r="EK34" s="474">
        <f>SUM(EK30+EK33)</f>
        <v>6984.9950000000008</v>
      </c>
      <c r="EL34" s="474">
        <f>SUM(EL30+EL33)</f>
        <v>7193.6970000000001</v>
      </c>
      <c r="EM34" s="455">
        <f t="shared" si="64"/>
        <v>208.70199999999932</v>
      </c>
      <c r="EN34" s="453">
        <f t="shared" si="65"/>
        <v>21.1</v>
      </c>
      <c r="EO34" s="453">
        <f t="shared" si="66"/>
        <v>22.2</v>
      </c>
      <c r="EP34" s="453">
        <f t="shared" si="67"/>
        <v>1.0999999999999979</v>
      </c>
      <c r="EQ34" s="453">
        <f t="shared" si="68"/>
        <v>1.4</v>
      </c>
      <c r="ER34" s="453">
        <f t="shared" si="69"/>
        <v>1.5</v>
      </c>
      <c r="ES34" s="453">
        <f t="shared" si="70"/>
        <v>0.10000000000000009</v>
      </c>
      <c r="ET34" s="474">
        <f>SUM(ET30+ET33)</f>
        <v>468.90700000000004</v>
      </c>
      <c r="EU34" s="474">
        <f>SUM(EU30+EU33)</f>
        <v>488.27699999999999</v>
      </c>
      <c r="EV34" s="455">
        <f t="shared" si="71"/>
        <v>19.369999999999948</v>
      </c>
      <c r="EW34" s="474">
        <f>SUM(EW30+EW33)</f>
        <v>56.195000000000007</v>
      </c>
      <c r="EX34" s="474">
        <f>SUM(EX30+EX33)</f>
        <v>65.753999999999991</v>
      </c>
      <c r="EY34" s="455">
        <f t="shared" si="72"/>
        <v>9.5589999999999833</v>
      </c>
      <c r="EZ34" s="73"/>
      <c r="FA34" s="73"/>
      <c r="FB34" s="73" t="s">
        <v>1</v>
      </c>
      <c r="FC34" s="126" t="s">
        <v>44</v>
      </c>
      <c r="FD34" s="391">
        <f>SUM(FD30+FD33)</f>
        <v>1265</v>
      </c>
      <c r="FE34" s="391">
        <f>SUM(FE30+FE33)</f>
        <v>1258</v>
      </c>
      <c r="FF34" s="391">
        <f t="shared" si="73"/>
        <v>-7</v>
      </c>
      <c r="FG34" s="391">
        <f>SUM(FG30+FG33)</f>
        <v>855</v>
      </c>
      <c r="FH34" s="391">
        <f>SUM(FH30+FH33)</f>
        <v>863</v>
      </c>
      <c r="FI34" s="391">
        <f t="shared" si="74"/>
        <v>8</v>
      </c>
      <c r="FJ34" s="391">
        <f>SUM(FJ30+FJ33)</f>
        <v>504</v>
      </c>
      <c r="FK34" s="391">
        <f>SUM(FK30+FK33)</f>
        <v>509</v>
      </c>
      <c r="FL34" s="391">
        <f t="shared" si="75"/>
        <v>5</v>
      </c>
      <c r="FM34" s="391">
        <f>SUM(FM30+FM33)</f>
        <v>320</v>
      </c>
      <c r="FN34" s="391">
        <f>SUM(FN30+FN33)</f>
        <v>321</v>
      </c>
      <c r="FO34" s="391">
        <f t="shared" si="76"/>
        <v>1</v>
      </c>
      <c r="FP34" s="453">
        <f t="shared" si="77"/>
        <v>96.2</v>
      </c>
      <c r="FQ34" s="53"/>
      <c r="FR34" s="459">
        <f t="shared" si="12"/>
        <v>387</v>
      </c>
      <c r="FS34" s="459">
        <f t="shared" si="13"/>
        <v>376</v>
      </c>
      <c r="FT34" s="391">
        <f t="shared" si="14"/>
        <v>-11</v>
      </c>
      <c r="FU34" s="453">
        <f t="shared" si="78"/>
        <v>8.1999999999999993</v>
      </c>
      <c r="FV34" s="453">
        <f t="shared" si="79"/>
        <v>8.3000000000000007</v>
      </c>
      <c r="FW34" s="453">
        <f t="shared" si="15"/>
        <v>0.10000000000000142</v>
      </c>
      <c r="FX34" s="184"/>
      <c r="FY34" s="73"/>
      <c r="FZ34" s="73" t="s">
        <v>1</v>
      </c>
      <c r="GA34" s="126" t="s">
        <v>44</v>
      </c>
      <c r="GB34" s="453">
        <f>SUM(GB30+GB33)</f>
        <v>951117.60000000009</v>
      </c>
      <c r="GC34" s="371">
        <f t="shared" si="16"/>
        <v>2982</v>
      </c>
      <c r="GD34" s="54"/>
      <c r="GE34" s="453">
        <f t="shared" ref="GE34:GI34" si="147">SUM(GE30+GE33)</f>
        <v>848339.79999999993</v>
      </c>
      <c r="GF34" s="453">
        <f t="shared" si="147"/>
        <v>94161.1</v>
      </c>
      <c r="GG34" s="453">
        <f t="shared" si="147"/>
        <v>8616.6999999999989</v>
      </c>
      <c r="GH34" s="453">
        <f t="shared" si="147"/>
        <v>852.5</v>
      </c>
      <c r="GI34" s="453">
        <f t="shared" si="147"/>
        <v>306</v>
      </c>
      <c r="GJ34" s="453">
        <f t="shared" si="81"/>
        <v>99.1</v>
      </c>
      <c r="GK34" s="453">
        <f t="shared" ref="GK34:GR34" si="148">SUM(GK30+GK33)</f>
        <v>946359.20000000007</v>
      </c>
      <c r="GL34" s="453">
        <f t="shared" si="148"/>
        <v>750714.3</v>
      </c>
      <c r="GM34" s="453">
        <f t="shared" si="148"/>
        <v>13611.199999999999</v>
      </c>
      <c r="GN34" s="453">
        <f t="shared" si="148"/>
        <v>31666.799999999999</v>
      </c>
      <c r="GO34" s="453">
        <f t="shared" ref="GO34" si="149">SUM(GO30+GO33)</f>
        <v>634.20000000000005</v>
      </c>
      <c r="GP34" s="453">
        <f t="shared" si="148"/>
        <v>28902.799999999996</v>
      </c>
      <c r="GQ34" s="453">
        <f t="shared" si="148"/>
        <v>3871.9999999999995</v>
      </c>
      <c r="GR34" s="453">
        <f t="shared" si="148"/>
        <v>1655.5</v>
      </c>
      <c r="GS34" s="460">
        <f>ROUND(GB34/BS30,0)</f>
        <v>904</v>
      </c>
      <c r="GT34" s="146"/>
      <c r="GU34" s="461">
        <f t="shared" si="18"/>
        <v>2929</v>
      </c>
      <c r="GV34" s="146"/>
    </row>
    <row r="35" spans="1:204" s="322" customFormat="1" ht="17.25" customHeight="1">
      <c r="A35" s="322" t="s">
        <v>505</v>
      </c>
      <c r="V35" s="315"/>
      <c r="W35" s="315"/>
      <c r="X35" s="315"/>
      <c r="Y35" s="315"/>
      <c r="Z35" s="315"/>
      <c r="AA35" s="315"/>
      <c r="AB35" s="315"/>
      <c r="AC35" s="315"/>
      <c r="AD35" s="315"/>
      <c r="AE35" s="315"/>
      <c r="AF35" s="315"/>
      <c r="AG35" s="315"/>
      <c r="AH35" s="315"/>
      <c r="AI35" s="315"/>
      <c r="AJ35" s="315"/>
      <c r="AK35" s="315"/>
      <c r="AL35" s="322" t="s">
        <v>505</v>
      </c>
      <c r="AM35" s="323"/>
      <c r="AN35" s="323"/>
      <c r="AO35" s="323"/>
      <c r="AP35" s="323"/>
      <c r="AR35" s="323"/>
      <c r="AS35" s="323"/>
      <c r="AU35" s="324"/>
      <c r="AV35" s="324"/>
      <c r="AW35" s="323"/>
      <c r="AX35" s="323"/>
      <c r="AZ35" s="323"/>
      <c r="BA35" s="323"/>
      <c r="BC35" s="325"/>
      <c r="BD35" s="315"/>
      <c r="BE35" s="315"/>
      <c r="BF35" s="326"/>
      <c r="BG35" s="326"/>
      <c r="BH35" s="326"/>
      <c r="BI35" s="326"/>
      <c r="BJ35" s="326"/>
      <c r="BK35" s="326"/>
      <c r="BN35" s="315"/>
      <c r="BO35" s="315"/>
      <c r="BP35" s="315"/>
      <c r="BQ35" s="315"/>
      <c r="BR35" s="315"/>
      <c r="BS35" s="315"/>
      <c r="BT35" s="315"/>
      <c r="BU35" s="315"/>
      <c r="BV35" s="315"/>
      <c r="BW35" s="315"/>
      <c r="BX35" s="315"/>
      <c r="BY35" s="315"/>
      <c r="BZ35" s="315"/>
      <c r="CA35" s="315"/>
      <c r="CB35" s="315"/>
      <c r="CC35" s="315"/>
      <c r="CD35" s="315"/>
      <c r="CF35" s="322" t="s">
        <v>505</v>
      </c>
      <c r="CI35" s="327"/>
      <c r="CJ35" s="327"/>
      <c r="CK35" s="327"/>
      <c r="CL35" s="327"/>
      <c r="CM35" s="327"/>
      <c r="CN35" s="327"/>
      <c r="CO35" s="327"/>
      <c r="CP35" s="327"/>
      <c r="CQ35" s="327"/>
      <c r="CR35" s="327"/>
      <c r="CS35" s="327"/>
      <c r="CT35" s="327"/>
      <c r="CU35" s="327"/>
      <c r="CV35" s="327"/>
      <c r="CW35" s="327"/>
      <c r="CX35" s="327"/>
      <c r="CY35" s="327"/>
      <c r="CZ35" s="327"/>
      <c r="DA35" s="328"/>
      <c r="DB35" s="328"/>
      <c r="DC35" s="328"/>
      <c r="DD35" s="330"/>
      <c r="DE35" s="330"/>
      <c r="DF35" s="330"/>
      <c r="DI35" s="322" t="s">
        <v>505</v>
      </c>
      <c r="DL35" s="327"/>
      <c r="DM35" s="327"/>
      <c r="DN35" s="327"/>
      <c r="DO35" s="327"/>
      <c r="DP35" s="327"/>
      <c r="DQ35" s="327"/>
      <c r="DR35" s="330"/>
      <c r="DS35" s="330"/>
      <c r="DT35" s="330"/>
      <c r="DU35" s="328"/>
      <c r="DV35" s="327"/>
      <c r="DW35" s="327"/>
      <c r="DX35" s="327"/>
      <c r="DY35" s="327"/>
      <c r="DZ35" s="327"/>
      <c r="EA35" s="327"/>
      <c r="EB35" s="327"/>
      <c r="EC35" s="327"/>
      <c r="ED35" s="327"/>
      <c r="EE35" s="330"/>
      <c r="EF35" s="330"/>
      <c r="EG35" s="330"/>
      <c r="EH35" s="328"/>
      <c r="EI35" s="328"/>
      <c r="EJ35" s="328"/>
      <c r="EK35" s="327"/>
      <c r="EL35" s="326"/>
      <c r="EM35" s="327"/>
      <c r="EN35" s="329"/>
      <c r="EO35" s="329"/>
      <c r="EP35" s="330"/>
      <c r="EQ35" s="330"/>
      <c r="ER35" s="330"/>
      <c r="ES35" s="330"/>
      <c r="ET35" s="327"/>
      <c r="EU35" s="327"/>
      <c r="EV35" s="327"/>
      <c r="EW35" s="327"/>
      <c r="EX35" s="327"/>
      <c r="EY35" s="327"/>
      <c r="FA35" s="322" t="s">
        <v>505</v>
      </c>
      <c r="FP35" s="329"/>
      <c r="FU35" s="330"/>
      <c r="FV35" s="330"/>
      <c r="FW35" s="330"/>
      <c r="FY35" s="315"/>
      <c r="FZ35" s="315"/>
      <c r="GA35" s="315"/>
      <c r="GB35" s="331"/>
      <c r="GC35" s="331"/>
      <c r="GD35" s="331"/>
      <c r="GE35" s="331"/>
      <c r="GF35" s="331"/>
      <c r="GG35" s="331"/>
      <c r="GH35" s="331"/>
      <c r="GI35" s="331"/>
      <c r="GJ35" s="332"/>
      <c r="GK35" s="331"/>
      <c r="GL35" s="331"/>
      <c r="GM35" s="331"/>
      <c r="GN35" s="331"/>
      <c r="GO35" s="331"/>
      <c r="GP35" s="331"/>
      <c r="GQ35" s="331"/>
      <c r="GR35" s="331"/>
      <c r="GS35" s="331"/>
      <c r="GT35" s="331"/>
      <c r="GU35" s="331"/>
      <c r="GV35" s="331"/>
    </row>
    <row r="36" spans="1:204" s="336" customFormat="1" ht="12" customHeight="1">
      <c r="A36" s="333">
        <v>1</v>
      </c>
      <c r="B36" s="334" t="s">
        <v>16</v>
      </c>
      <c r="C36" s="335" t="s">
        <v>21</v>
      </c>
      <c r="D36" s="476">
        <f t="shared" ref="D36:AJ36" si="150">D27</f>
        <v>2</v>
      </c>
      <c r="E36" s="333">
        <f t="shared" si="150"/>
        <v>2</v>
      </c>
      <c r="F36" s="333">
        <f t="shared" si="150"/>
        <v>0</v>
      </c>
      <c r="G36" s="476">
        <f t="shared" si="150"/>
        <v>2</v>
      </c>
      <c r="H36" s="333">
        <f t="shared" si="150"/>
        <v>2</v>
      </c>
      <c r="I36" s="333">
        <f t="shared" si="150"/>
        <v>0</v>
      </c>
      <c r="J36" s="333">
        <f t="shared" si="150"/>
        <v>2</v>
      </c>
      <c r="K36" s="333">
        <f t="shared" si="150"/>
        <v>2</v>
      </c>
      <c r="L36" s="333">
        <f t="shared" si="150"/>
        <v>0</v>
      </c>
      <c r="M36" s="333">
        <f t="shared" si="150"/>
        <v>0</v>
      </c>
      <c r="N36" s="333">
        <f t="shared" si="150"/>
        <v>0</v>
      </c>
      <c r="O36" s="333">
        <f t="shared" si="150"/>
        <v>1</v>
      </c>
      <c r="P36" s="333">
        <f t="shared" si="150"/>
        <v>0</v>
      </c>
      <c r="Q36" s="333">
        <f t="shared" si="150"/>
        <v>-1</v>
      </c>
      <c r="R36" s="477">
        <f t="shared" si="150"/>
        <v>50</v>
      </c>
      <c r="S36" s="477">
        <f t="shared" si="150"/>
        <v>0</v>
      </c>
      <c r="T36" s="333">
        <f t="shared" si="150"/>
        <v>0</v>
      </c>
      <c r="U36" s="333">
        <f t="shared" si="150"/>
        <v>0</v>
      </c>
      <c r="V36" s="333">
        <f t="shared" si="150"/>
        <v>1</v>
      </c>
      <c r="W36" s="333">
        <f t="shared" si="150"/>
        <v>1</v>
      </c>
      <c r="X36" s="333">
        <f t="shared" si="150"/>
        <v>0</v>
      </c>
      <c r="Y36" s="333">
        <f t="shared" si="150"/>
        <v>2</v>
      </c>
      <c r="Z36" s="333">
        <f t="shared" si="150"/>
        <v>2</v>
      </c>
      <c r="AA36" s="333">
        <f t="shared" si="150"/>
        <v>0</v>
      </c>
      <c r="AB36" s="333">
        <f t="shared" si="150"/>
        <v>2</v>
      </c>
      <c r="AC36" s="333">
        <f t="shared" si="150"/>
        <v>2</v>
      </c>
      <c r="AD36" s="333">
        <f t="shared" si="150"/>
        <v>0</v>
      </c>
      <c r="AE36" s="333">
        <f t="shared" si="150"/>
        <v>2</v>
      </c>
      <c r="AF36" s="333">
        <f t="shared" si="150"/>
        <v>2</v>
      </c>
      <c r="AG36" s="333">
        <f t="shared" si="150"/>
        <v>0</v>
      </c>
      <c r="AH36" s="333">
        <f t="shared" si="150"/>
        <v>5</v>
      </c>
      <c r="AI36" s="333">
        <f t="shared" si="150"/>
        <v>5</v>
      </c>
      <c r="AJ36" s="333">
        <f t="shared" si="150"/>
        <v>0</v>
      </c>
      <c r="AK36" s="125"/>
      <c r="AL36" s="333">
        <v>1</v>
      </c>
      <c r="AM36" s="334" t="s">
        <v>16</v>
      </c>
      <c r="AN36" s="335" t="s">
        <v>21</v>
      </c>
      <c r="AO36" s="333">
        <f>AO27</f>
        <v>2</v>
      </c>
      <c r="AP36" s="333">
        <f t="shared" ref="AP36:BK36" si="151">AP27</f>
        <v>2</v>
      </c>
      <c r="AQ36" s="333">
        <f t="shared" si="151"/>
        <v>0</v>
      </c>
      <c r="AR36" s="333">
        <f t="shared" si="151"/>
        <v>2</v>
      </c>
      <c r="AS36" s="333">
        <f t="shared" si="151"/>
        <v>2</v>
      </c>
      <c r="AT36" s="333">
        <f t="shared" si="151"/>
        <v>0</v>
      </c>
      <c r="AU36" s="477">
        <f t="shared" si="151"/>
        <v>100</v>
      </c>
      <c r="AV36" s="477">
        <f t="shared" si="151"/>
        <v>100</v>
      </c>
      <c r="AW36" s="333">
        <f t="shared" si="151"/>
        <v>2</v>
      </c>
      <c r="AX36" s="333">
        <f t="shared" si="151"/>
        <v>2</v>
      </c>
      <c r="AY36" s="333">
        <f t="shared" si="151"/>
        <v>0</v>
      </c>
      <c r="AZ36" s="333">
        <f t="shared" si="151"/>
        <v>1</v>
      </c>
      <c r="BA36" s="333">
        <f t="shared" si="151"/>
        <v>1</v>
      </c>
      <c r="BB36" s="333">
        <f t="shared" si="151"/>
        <v>0</v>
      </c>
      <c r="BC36" s="333">
        <f t="shared" si="151"/>
        <v>1</v>
      </c>
      <c r="BD36" s="333">
        <f t="shared" si="151"/>
        <v>1</v>
      </c>
      <c r="BE36" s="333">
        <f t="shared" si="151"/>
        <v>0</v>
      </c>
      <c r="BF36" s="478">
        <f t="shared" si="151"/>
        <v>68.834000000000003</v>
      </c>
      <c r="BG36" s="478">
        <f t="shared" si="151"/>
        <v>69.418999999999997</v>
      </c>
      <c r="BH36" s="478">
        <f t="shared" si="151"/>
        <v>0.58499999999999375</v>
      </c>
      <c r="BI36" s="478">
        <f t="shared" si="151"/>
        <v>68.834000000000003</v>
      </c>
      <c r="BJ36" s="478">
        <f t="shared" si="151"/>
        <v>69.418999999999997</v>
      </c>
      <c r="BK36" s="478">
        <f t="shared" si="151"/>
        <v>0.58499999999999375</v>
      </c>
      <c r="BN36" s="208"/>
      <c r="BO36" s="125"/>
      <c r="BP36" s="316"/>
      <c r="BQ36" s="317"/>
      <c r="BR36" s="317"/>
      <c r="BS36" s="316"/>
      <c r="BT36" s="317"/>
      <c r="BU36" s="317"/>
      <c r="BV36" s="337"/>
      <c r="BW36" s="337"/>
      <c r="BX36" s="337"/>
      <c r="BY36" s="337"/>
      <c r="BZ36" s="337"/>
      <c r="CA36" s="337"/>
      <c r="CB36" s="337"/>
      <c r="CC36" s="337"/>
      <c r="CD36" s="337"/>
      <c r="CF36" s="333">
        <v>1</v>
      </c>
      <c r="CG36" s="334" t="s">
        <v>16</v>
      </c>
      <c r="CH36" s="335" t="s">
        <v>21</v>
      </c>
      <c r="CI36" s="478">
        <f t="shared" ref="CI36:DC36" si="152">CI27</f>
        <v>148.499</v>
      </c>
      <c r="CJ36" s="478">
        <f t="shared" si="152"/>
        <v>147.626</v>
      </c>
      <c r="CK36" s="478">
        <f t="shared" si="152"/>
        <v>-0.87299999999999045</v>
      </c>
      <c r="CL36" s="478">
        <f t="shared" si="152"/>
        <v>148.499</v>
      </c>
      <c r="CM36" s="478">
        <f t="shared" si="152"/>
        <v>147.626</v>
      </c>
      <c r="CN36" s="478">
        <f t="shared" si="152"/>
        <v>-0.87299999999999045</v>
      </c>
      <c r="CO36" s="478">
        <f t="shared" si="152"/>
        <v>0</v>
      </c>
      <c r="CP36" s="478">
        <f t="shared" si="152"/>
        <v>0</v>
      </c>
      <c r="CQ36" s="478">
        <f t="shared" si="152"/>
        <v>0</v>
      </c>
      <c r="CR36" s="478">
        <f t="shared" si="152"/>
        <v>2.2639999999999998</v>
      </c>
      <c r="CS36" s="478">
        <f t="shared" si="152"/>
        <v>0.67100000000000004</v>
      </c>
      <c r="CT36" s="478">
        <f t="shared" si="152"/>
        <v>-1.5929999999999997</v>
      </c>
      <c r="CU36" s="478">
        <f t="shared" si="152"/>
        <v>2.2639999999999998</v>
      </c>
      <c r="CV36" s="478">
        <f t="shared" si="152"/>
        <v>0.67100000000000004</v>
      </c>
      <c r="CW36" s="478">
        <f t="shared" si="152"/>
        <v>-1.5929999999999997</v>
      </c>
      <c r="CX36" s="478">
        <f t="shared" si="152"/>
        <v>0</v>
      </c>
      <c r="CY36" s="478">
        <f t="shared" si="152"/>
        <v>0</v>
      </c>
      <c r="CZ36" s="478">
        <f t="shared" si="152"/>
        <v>0</v>
      </c>
      <c r="DA36" s="333">
        <f t="shared" si="152"/>
        <v>58</v>
      </c>
      <c r="DB36" s="333">
        <f t="shared" si="152"/>
        <v>18</v>
      </c>
      <c r="DC36" s="333">
        <f t="shared" si="152"/>
        <v>-40</v>
      </c>
      <c r="DD36" s="477">
        <f>DD27</f>
        <v>3.8</v>
      </c>
      <c r="DE36" s="477">
        <f t="shared" ref="DE36:DF36" si="153">DE27</f>
        <v>3.9</v>
      </c>
      <c r="DF36" s="477">
        <f t="shared" si="153"/>
        <v>0.10000000000000009</v>
      </c>
      <c r="DG36" s="333"/>
      <c r="DI36" s="333">
        <v>1</v>
      </c>
      <c r="DJ36" s="334" t="s">
        <v>16</v>
      </c>
      <c r="DK36" s="335" t="s">
        <v>21</v>
      </c>
      <c r="DL36" s="478">
        <f t="shared" ref="DL36:EY36" si="154">DL27</f>
        <v>10.651</v>
      </c>
      <c r="DM36" s="478">
        <f t="shared" si="154"/>
        <v>13.092000000000001</v>
      </c>
      <c r="DN36" s="478">
        <f t="shared" si="154"/>
        <v>2.4410000000000007</v>
      </c>
      <c r="DO36" s="478">
        <f t="shared" si="154"/>
        <v>8.9580000000000002</v>
      </c>
      <c r="DP36" s="478">
        <f t="shared" si="154"/>
        <v>12.913</v>
      </c>
      <c r="DQ36" s="478">
        <f t="shared" si="154"/>
        <v>3.9550000000000001</v>
      </c>
      <c r="DR36" s="477">
        <f t="shared" si="154"/>
        <v>27.4</v>
      </c>
      <c r="DS36" s="477">
        <f t="shared" si="154"/>
        <v>34.4</v>
      </c>
      <c r="DT36" s="477">
        <f t="shared" si="154"/>
        <v>7</v>
      </c>
      <c r="DU36" s="333"/>
      <c r="DV36" s="478">
        <f t="shared" si="154"/>
        <v>76.289000000000001</v>
      </c>
      <c r="DW36" s="478">
        <f t="shared" si="154"/>
        <v>210.26800000000003</v>
      </c>
      <c r="DX36" s="478">
        <f t="shared" si="154"/>
        <v>133.97900000000004</v>
      </c>
      <c r="DY36" s="478">
        <f t="shared" si="154"/>
        <v>59.332000000000001</v>
      </c>
      <c r="DZ36" s="478">
        <f t="shared" si="154"/>
        <v>133.08799999999999</v>
      </c>
      <c r="EA36" s="478">
        <f t="shared" si="154"/>
        <v>73.756</v>
      </c>
      <c r="EB36" s="478">
        <f t="shared" si="154"/>
        <v>8.4079999999999995</v>
      </c>
      <c r="EC36" s="478">
        <f t="shared" si="154"/>
        <v>7.0709999999999997</v>
      </c>
      <c r="ED36" s="478">
        <f t="shared" si="154"/>
        <v>-1.3369999999999997</v>
      </c>
      <c r="EE36" s="477">
        <f t="shared" si="154"/>
        <v>13.9</v>
      </c>
      <c r="EF36" s="477">
        <f t="shared" si="154"/>
        <v>11.3</v>
      </c>
      <c r="EG36" s="477">
        <f t="shared" si="154"/>
        <v>-2.5999999999999996</v>
      </c>
      <c r="EH36" s="333">
        <f t="shared" si="154"/>
        <v>773</v>
      </c>
      <c r="EI36" s="333">
        <f t="shared" si="154"/>
        <v>847</v>
      </c>
      <c r="EJ36" s="333">
        <f t="shared" si="154"/>
        <v>74</v>
      </c>
      <c r="EK36" s="478">
        <f t="shared" si="154"/>
        <v>191.04399999999998</v>
      </c>
      <c r="EL36" s="478">
        <f t="shared" si="154"/>
        <v>339.07</v>
      </c>
      <c r="EM36" s="478">
        <f t="shared" si="154"/>
        <v>148.02600000000001</v>
      </c>
      <c r="EN36" s="477">
        <f t="shared" si="154"/>
        <v>17.899999999999999</v>
      </c>
      <c r="EO36" s="477">
        <f t="shared" si="154"/>
        <v>25.9</v>
      </c>
      <c r="EP36" s="477">
        <f t="shared" si="154"/>
        <v>8</v>
      </c>
      <c r="EQ36" s="477">
        <f t="shared" si="154"/>
        <v>1.3</v>
      </c>
      <c r="ER36" s="477">
        <f t="shared" si="154"/>
        <v>2.2999999999999998</v>
      </c>
      <c r="ES36" s="477">
        <f t="shared" si="154"/>
        <v>0.99999999999999978</v>
      </c>
      <c r="ET36" s="478">
        <f t="shared" si="154"/>
        <v>29.036999999999999</v>
      </c>
      <c r="EU36" s="478">
        <f t="shared" si="154"/>
        <v>32.637999999999998</v>
      </c>
      <c r="EV36" s="478">
        <f t="shared" si="154"/>
        <v>3.6009999999999991</v>
      </c>
      <c r="EW36" s="478">
        <f t="shared" si="154"/>
        <v>0</v>
      </c>
      <c r="EX36" s="478">
        <f t="shared" si="154"/>
        <v>0</v>
      </c>
      <c r="EY36" s="478">
        <f t="shared" si="154"/>
        <v>0</v>
      </c>
      <c r="FA36" s="333">
        <v>1</v>
      </c>
      <c r="FB36" s="334" t="s">
        <v>16</v>
      </c>
      <c r="FC36" s="335" t="s">
        <v>21</v>
      </c>
      <c r="FD36" s="333">
        <f t="shared" ref="FD36:FW36" si="155">FD27</f>
        <v>22</v>
      </c>
      <c r="FE36" s="333">
        <f t="shared" si="155"/>
        <v>26</v>
      </c>
      <c r="FF36" s="333">
        <f t="shared" si="155"/>
        <v>4</v>
      </c>
      <c r="FG36" s="333">
        <f t="shared" si="155"/>
        <v>22</v>
      </c>
      <c r="FH36" s="333">
        <f t="shared" si="155"/>
        <v>23</v>
      </c>
      <c r="FI36" s="333">
        <f t="shared" si="155"/>
        <v>1</v>
      </c>
      <c r="FJ36" s="333">
        <f t="shared" si="155"/>
        <v>12</v>
      </c>
      <c r="FK36" s="333">
        <f t="shared" si="155"/>
        <v>13</v>
      </c>
      <c r="FL36" s="333">
        <f t="shared" si="155"/>
        <v>1</v>
      </c>
      <c r="FM36" s="333">
        <f t="shared" si="155"/>
        <v>10</v>
      </c>
      <c r="FN36" s="333">
        <f t="shared" si="155"/>
        <v>7</v>
      </c>
      <c r="FO36" s="333">
        <f t="shared" si="155"/>
        <v>-3</v>
      </c>
      <c r="FP36" s="477">
        <f t="shared" si="155"/>
        <v>87</v>
      </c>
      <c r="FQ36" s="33"/>
      <c r="FR36" s="333">
        <f t="shared" si="155"/>
        <v>484</v>
      </c>
      <c r="FS36" s="333">
        <f t="shared" si="155"/>
        <v>569</v>
      </c>
      <c r="FT36" s="333">
        <f t="shared" si="155"/>
        <v>85</v>
      </c>
      <c r="FU36" s="477">
        <f t="shared" si="155"/>
        <v>8.6999999999999993</v>
      </c>
      <c r="FV36" s="477">
        <f t="shared" si="155"/>
        <v>14.7</v>
      </c>
      <c r="FW36" s="477">
        <f t="shared" si="155"/>
        <v>6</v>
      </c>
      <c r="FY36" s="208"/>
      <c r="GS36" s="479"/>
      <c r="GT36" s="480"/>
      <c r="GU36" s="338"/>
      <c r="GV36" s="338"/>
    </row>
    <row r="37" spans="1:204" ht="38.25" customHeight="1">
      <c r="M37" s="352"/>
      <c r="N37" s="352"/>
      <c r="O37" s="352"/>
      <c r="P37" s="352"/>
      <c r="Q37" s="352"/>
      <c r="R37" s="352"/>
      <c r="S37" s="352"/>
      <c r="DV37" s="350"/>
      <c r="DW37" s="350"/>
    </row>
    <row r="38" spans="1:204">
      <c r="M38" s="352"/>
      <c r="N38" s="352"/>
      <c r="O38" s="352"/>
      <c r="P38" s="352"/>
      <c r="Q38" s="352"/>
      <c r="R38" s="352"/>
      <c r="S38" s="352"/>
      <c r="DV38" s="350"/>
      <c r="DW38" s="350"/>
    </row>
    <row r="39" spans="1:204">
      <c r="DV39" s="350"/>
      <c r="DW39" s="350"/>
    </row>
    <row r="40" spans="1:204">
      <c r="DV40" s="350"/>
      <c r="DW40" s="350"/>
    </row>
    <row r="41" spans="1:204">
      <c r="DV41" s="350"/>
      <c r="DW41" s="350"/>
    </row>
    <row r="42" spans="1:204">
      <c r="DV42" s="350"/>
      <c r="DW42" s="350"/>
    </row>
    <row r="43" spans="1:204">
      <c r="DV43" s="350"/>
      <c r="DW43" s="350"/>
    </row>
    <row r="44" spans="1:204">
      <c r="DV44" s="350"/>
      <c r="DW44" s="350"/>
    </row>
    <row r="45" spans="1:204">
      <c r="DV45" s="350"/>
      <c r="DW45" s="350"/>
    </row>
    <row r="46" spans="1:204">
      <c r="DV46" s="350"/>
      <c r="DW46" s="350"/>
    </row>
    <row r="47" spans="1:204">
      <c r="DV47" s="350"/>
      <c r="DW47" s="350"/>
    </row>
    <row r="48" spans="1:204">
      <c r="DV48" s="350"/>
      <c r="DW48" s="350"/>
    </row>
    <row r="49" spans="126:127">
      <c r="DV49" s="350"/>
      <c r="DW49" s="350"/>
    </row>
    <row r="50" spans="126:127">
      <c r="DV50" s="350"/>
      <c r="DW50" s="350"/>
    </row>
    <row r="51" spans="126:127">
      <c r="DV51" s="350"/>
      <c r="DW51" s="350"/>
    </row>
    <row r="52" spans="126:127">
      <c r="DV52" s="350"/>
      <c r="DW52" s="350"/>
    </row>
    <row r="53" spans="126:127">
      <c r="DV53" s="350"/>
      <c r="DW53" s="350"/>
    </row>
    <row r="54" spans="126:127">
      <c r="DV54" s="350"/>
      <c r="DW54" s="350"/>
    </row>
    <row r="55" spans="126:127">
      <c r="DV55" s="28"/>
      <c r="DW55" s="28"/>
    </row>
    <row r="56" spans="126:127">
      <c r="DV56" s="350"/>
      <c r="DW56" s="350"/>
    </row>
    <row r="57" spans="126:127">
      <c r="DV57" s="350"/>
      <c r="DW57" s="350"/>
    </row>
    <row r="58" spans="126:127">
      <c r="DV58" s="28"/>
      <c r="DW58" s="28"/>
    </row>
  </sheetData>
  <sheetProtection formatCells="0" formatColumns="0" formatRows="0" insertColumns="0" insertRows="0" deleteColumns="0" deleteRows="0"/>
  <mergeCells count="116">
    <mergeCell ref="DG3:DG8"/>
    <mergeCell ref="CI3:CQ4"/>
    <mergeCell ref="DA3:DC7"/>
    <mergeCell ref="CU5:CW7"/>
    <mergeCell ref="CH3:CH8"/>
    <mergeCell ref="DV1:EA2"/>
    <mergeCell ref="GQ4:GQ8"/>
    <mergeCell ref="FR5:FT7"/>
    <mergeCell ref="FU5:FW7"/>
    <mergeCell ref="FJ5:FL7"/>
    <mergeCell ref="FG3:FI7"/>
    <mergeCell ref="FQ3:FQ8"/>
    <mergeCell ref="FD3:FF7"/>
    <mergeCell ref="EH3:EJ7"/>
    <mergeCell ref="DV3:DX7"/>
    <mergeCell ref="DY3:EA7"/>
    <mergeCell ref="EQ3:ES7"/>
    <mergeCell ref="EK3:EM7"/>
    <mergeCell ref="EN3:EP7"/>
    <mergeCell ref="ET3:EV7"/>
    <mergeCell ref="DK3:DK8"/>
    <mergeCell ref="DU3:DU8"/>
    <mergeCell ref="DI3:DI8"/>
    <mergeCell ref="DJ3:DJ8"/>
    <mergeCell ref="DO3:DQ7"/>
    <mergeCell ref="DR3:DT7"/>
    <mergeCell ref="DL3:DN7"/>
    <mergeCell ref="GR4:GR8"/>
    <mergeCell ref="GB3:GB8"/>
    <mergeCell ref="GL4:GL8"/>
    <mergeCell ref="GN4:GN8"/>
    <mergeCell ref="GO4:GO8"/>
    <mergeCell ref="GC3:GC8"/>
    <mergeCell ref="GD3:GD8"/>
    <mergeCell ref="GF4:GF8"/>
    <mergeCell ref="GE4:GE8"/>
    <mergeCell ref="GK3:GK8"/>
    <mergeCell ref="GG4:GG8"/>
    <mergeCell ref="GH4:GI4"/>
    <mergeCell ref="GH5:GH8"/>
    <mergeCell ref="CI5:CK7"/>
    <mergeCell ref="CL5:CN7"/>
    <mergeCell ref="CR3:CZ4"/>
    <mergeCell ref="CR5:CT7"/>
    <mergeCell ref="CO5:CQ7"/>
    <mergeCell ref="CX5:CZ7"/>
    <mergeCell ref="CF3:CF8"/>
    <mergeCell ref="DD3:DF7"/>
    <mergeCell ref="BP3:BU4"/>
    <mergeCell ref="CG3:CG8"/>
    <mergeCell ref="GS3:GV4"/>
    <mergeCell ref="EB3:ED7"/>
    <mergeCell ref="GJ4:GJ8"/>
    <mergeCell ref="FR3:FW4"/>
    <mergeCell ref="FJ3:FO4"/>
    <mergeCell ref="EW3:EY7"/>
    <mergeCell ref="GA3:GA8"/>
    <mergeCell ref="GE3:GJ3"/>
    <mergeCell ref="FY3:FY8"/>
    <mergeCell ref="FZ3:FZ8"/>
    <mergeCell ref="GS5:GS8"/>
    <mergeCell ref="GT5:GT8"/>
    <mergeCell ref="GU5:GU8"/>
    <mergeCell ref="GV5:GV8"/>
    <mergeCell ref="GL3:GR3"/>
    <mergeCell ref="GM4:GM8"/>
    <mergeCell ref="GP4:GP8"/>
    <mergeCell ref="GI5:GI8"/>
    <mergeCell ref="FM5:FO7"/>
    <mergeCell ref="FP3:FP8"/>
    <mergeCell ref="FA3:FA8"/>
    <mergeCell ref="EE3:EG7"/>
    <mergeCell ref="FC3:FC8"/>
    <mergeCell ref="FB3:FB8"/>
    <mergeCell ref="A3:A8"/>
    <mergeCell ref="B3:B8"/>
    <mergeCell ref="C3:C8"/>
    <mergeCell ref="D3:I5"/>
    <mergeCell ref="T3:U7"/>
    <mergeCell ref="D6:F7"/>
    <mergeCell ref="G6:I7"/>
    <mergeCell ref="R4:S7"/>
    <mergeCell ref="J3:S3"/>
    <mergeCell ref="J4:K7"/>
    <mergeCell ref="L4:Q4"/>
    <mergeCell ref="L5:N7"/>
    <mergeCell ref="O5:Q7"/>
    <mergeCell ref="AO4:AQ7"/>
    <mergeCell ref="BI5:BK7"/>
    <mergeCell ref="BV3:CD4"/>
    <mergeCell ref="BF5:BH7"/>
    <mergeCell ref="AO3:BE3"/>
    <mergeCell ref="BF3:BK4"/>
    <mergeCell ref="AR4:AT7"/>
    <mergeCell ref="AU4:AV7"/>
    <mergeCell ref="AW4:AY7"/>
    <mergeCell ref="AZ4:BB7"/>
    <mergeCell ref="BC4:BE7"/>
    <mergeCell ref="BV5:BX7"/>
    <mergeCell ref="BP5:BR7"/>
    <mergeCell ref="BN3:BN8"/>
    <mergeCell ref="BO3:BO8"/>
    <mergeCell ref="BM3:BM8"/>
    <mergeCell ref="BS5:BU7"/>
    <mergeCell ref="CB5:CD7"/>
    <mergeCell ref="BY5:CA7"/>
    <mergeCell ref="Y5:AA7"/>
    <mergeCell ref="V3:AG3"/>
    <mergeCell ref="AM3:AM8"/>
    <mergeCell ref="V4:X7"/>
    <mergeCell ref="AH3:AJ7"/>
    <mergeCell ref="AB5:AD7"/>
    <mergeCell ref="AN3:AN8"/>
    <mergeCell ref="AE5:AG7"/>
    <mergeCell ref="Y4:AG4"/>
    <mergeCell ref="AL3:AL8"/>
  </mergeCells>
  <phoneticPr fontId="0" type="noConversion"/>
  <pageMargins left="0.19685039370078741" right="0.19685039370078741" top="0.23622047244094491" bottom="0.15748031496062992" header="0.19685039370078741" footer="0.15748031496062992"/>
  <pageSetup paperSize="9" scale="85" orientation="landscape" r:id="rId1"/>
  <headerFooter alignWithMargins="0"/>
  <colBreaks count="4" manualBreakCount="4">
    <brk id="63" max="33" man="1"/>
    <brk id="82" max="1048575" man="1"/>
    <brk id="112" max="1048575" man="1"/>
    <brk id="15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GH38"/>
  <sheetViews>
    <sheetView zoomScale="80" zoomScaleNormal="80" zoomScaleSheetLayoutView="90" workbookViewId="0">
      <pane xSplit="3" ySplit="8" topLeftCell="D9" activePane="bottomRight" state="frozen"/>
      <selection activeCell="I22" sqref="I22"/>
      <selection pane="topRight" activeCell="I22" sqref="I22"/>
      <selection pane="bottomLeft" activeCell="I22" sqref="I22"/>
      <selection pane="bottomRight" activeCell="M16" sqref="M16"/>
    </sheetView>
  </sheetViews>
  <sheetFormatPr defaultRowHeight="12.75"/>
  <cols>
    <col min="1" max="1" width="3.7109375" style="19" customWidth="1"/>
    <col min="2" max="2" width="24.85546875" style="19" customWidth="1"/>
    <col min="3" max="3" width="3.5703125" style="19" customWidth="1"/>
    <col min="4" max="4" width="4.28515625" style="19" customWidth="1"/>
    <col min="5" max="5" width="4.7109375" style="19" customWidth="1"/>
    <col min="6" max="6" width="4.28515625" style="19" customWidth="1"/>
    <col min="7" max="7" width="4.28515625" style="29" customWidth="1"/>
    <col min="8" max="8" width="4.140625" style="29" customWidth="1"/>
    <col min="9" max="9" width="4.28515625" style="29" customWidth="1"/>
    <col min="10" max="10" width="6.42578125" style="19" customWidth="1"/>
    <col min="11" max="11" width="6.42578125" style="29" customWidth="1"/>
    <col min="12" max="12" width="6.42578125" style="19" customWidth="1"/>
    <col min="13" max="13" width="5.42578125" style="19" customWidth="1"/>
    <col min="14" max="14" width="5.42578125" style="29" customWidth="1"/>
    <col min="15" max="15" width="3.7109375" style="19" customWidth="1"/>
    <col min="16" max="16" width="5.42578125" style="19" customWidth="1"/>
    <col min="17" max="17" width="5.42578125" style="29" customWidth="1"/>
    <col min="18" max="18" width="3.7109375" style="19" customWidth="1"/>
    <col min="19" max="19" width="5.42578125" style="19" customWidth="1"/>
    <col min="20" max="20" width="5.42578125" style="29" customWidth="1"/>
    <col min="21" max="21" width="3.7109375" style="29" customWidth="1"/>
    <col min="22" max="23" width="5.7109375" style="29" customWidth="1"/>
    <col min="24" max="24" width="3.7109375" style="29" customWidth="1"/>
    <col min="25" max="26" width="6.140625" style="29" customWidth="1"/>
    <col min="27" max="27" width="5.5703125" style="19" customWidth="1"/>
    <col min="28" max="29" width="5.7109375" style="29" customWidth="1"/>
    <col min="30" max="30" width="3.5703125" style="29" customWidth="1"/>
    <col min="31" max="31" width="1.7109375" style="19" customWidth="1"/>
    <col min="32" max="32" width="3" style="19" customWidth="1"/>
    <col min="33" max="33" width="17" style="19" customWidth="1"/>
    <col min="34" max="34" width="2.85546875" style="19" customWidth="1"/>
    <col min="35" max="37" width="6.7109375" style="19" customWidth="1"/>
    <col min="38" max="38" width="6.7109375" style="29" customWidth="1"/>
    <col min="39" max="39" width="5.7109375" style="29" customWidth="1"/>
    <col min="40" max="40" width="6.28515625" style="29" customWidth="1"/>
    <col min="41" max="41" width="6.85546875" style="19" customWidth="1"/>
    <col min="42" max="42" width="8" style="19" customWidth="1"/>
    <col min="43" max="43" width="8.140625" style="19" customWidth="1"/>
    <col min="44" max="44" width="7.7109375" style="19" customWidth="1"/>
    <col min="45" max="46" width="8" style="19" customWidth="1"/>
    <col min="47" max="47" width="7" style="19" customWidth="1"/>
    <col min="48" max="48" width="8.140625" style="19" customWidth="1"/>
    <col min="49" max="49" width="8.5703125" style="19" customWidth="1"/>
    <col min="50" max="50" width="1.7109375" style="19" customWidth="1"/>
    <col min="51" max="51" width="3.42578125" style="19" customWidth="1"/>
    <col min="52" max="52" width="24.28515625" style="19" customWidth="1"/>
    <col min="53" max="53" width="2.85546875" style="19" customWidth="1"/>
    <col min="54" max="54" width="5.7109375" style="19" customWidth="1"/>
    <col min="55" max="55" width="5.7109375" style="29" customWidth="1"/>
    <col min="56" max="56" width="4.28515625" style="29" customWidth="1"/>
    <col min="57" max="58" width="6" style="29" customWidth="1"/>
    <col min="59" max="59" width="3.7109375" style="29" customWidth="1"/>
    <col min="60" max="61" width="5.5703125" style="29" customWidth="1"/>
    <col min="62" max="62" width="3.7109375" style="29" customWidth="1"/>
    <col min="63" max="67" width="6.5703125" style="29" customWidth="1"/>
    <col min="68" max="68" width="5.42578125" style="29" customWidth="1"/>
    <col min="69" max="70" width="5.5703125" style="29" customWidth="1"/>
    <col min="71" max="71" width="3.42578125" style="29" customWidth="1"/>
    <col min="72" max="72" width="3.42578125" style="26" customWidth="1"/>
    <col min="73" max="74" width="5.5703125" style="29" customWidth="1"/>
    <col min="75" max="75" width="3.7109375" style="29" customWidth="1"/>
    <col min="76" max="77" width="5.42578125" style="29" customWidth="1"/>
    <col min="78" max="78" width="3.7109375" style="29" customWidth="1"/>
    <col min="79" max="80" width="6.28515625" style="29" customWidth="1"/>
    <col min="81" max="81" width="5.28515625" style="29" customWidth="1"/>
    <col min="82" max="82" width="7.140625" style="29" customWidth="1"/>
    <col min="83" max="83" width="6" style="29" customWidth="1"/>
    <col min="84" max="84" width="5.140625" style="29" customWidth="1"/>
    <col min="85" max="86" width="5.85546875" style="29" customWidth="1"/>
    <col min="87" max="87" width="3.7109375" style="29" customWidth="1"/>
    <col min="88" max="89" width="5.7109375" style="29" customWidth="1"/>
    <col min="90" max="90" width="3.7109375" style="29" customWidth="1"/>
    <col min="91" max="91" width="6" style="29" customWidth="1"/>
    <col min="92" max="92" width="5.42578125" style="29" customWidth="1"/>
    <col min="93" max="93" width="3.7109375" style="29" customWidth="1"/>
    <col min="94" max="94" width="5.42578125" style="29" customWidth="1"/>
    <col min="95" max="95" width="6" style="29" customWidth="1"/>
    <col min="96" max="96" width="3.7109375" style="29" customWidth="1"/>
    <col min="97" max="98" width="6.42578125" style="29" customWidth="1"/>
    <col min="99" max="99" width="5.5703125" style="29" customWidth="1"/>
    <col min="100" max="101" width="6.7109375" style="29" customWidth="1"/>
    <col min="102" max="103" width="5.85546875" style="29" customWidth="1"/>
    <col min="104" max="104" width="6.28515625" style="26" customWidth="1"/>
    <col min="105" max="105" width="5.85546875" style="29" customWidth="1"/>
    <col min="106" max="107" width="5.42578125" style="29" customWidth="1"/>
    <col min="108" max="108" width="5.140625" style="29" customWidth="1"/>
    <col min="109" max="109" width="2" style="19" customWidth="1"/>
    <col min="110" max="110" width="3.28515625" style="19" customWidth="1"/>
    <col min="111" max="111" width="24.140625" style="19" customWidth="1"/>
    <col min="112" max="112" width="3.5703125" style="19" customWidth="1"/>
    <col min="113" max="113" width="6.28515625" style="19" customWidth="1"/>
    <col min="114" max="114" width="6.28515625" style="29" customWidth="1"/>
    <col min="115" max="115" width="5.28515625" style="19" customWidth="1"/>
    <col min="116" max="116" width="6.28515625" style="19" customWidth="1"/>
    <col min="117" max="117" width="6.42578125" style="29" customWidth="1"/>
    <col min="118" max="118" width="5.28515625" style="19" customWidth="1"/>
    <col min="119" max="120" width="8.7109375" style="29" customWidth="1"/>
    <col min="121" max="121" width="8.140625" style="29" customWidth="1"/>
    <col min="122" max="123" width="7.7109375" style="29" customWidth="1"/>
    <col min="124" max="124" width="7.140625" style="29" customWidth="1"/>
    <col min="125" max="125" width="5.28515625" style="19" customWidth="1"/>
    <col min="126" max="126" width="5.28515625" style="29" customWidth="1"/>
    <col min="127" max="127" width="4.28515625" style="19" customWidth="1"/>
    <col min="128" max="128" width="3.42578125" style="26" customWidth="1"/>
    <col min="129" max="129" width="5.5703125" style="19" customWidth="1"/>
    <col min="130" max="130" width="6.5703125" style="29" customWidth="1"/>
    <col min="131" max="131" width="5" style="29" customWidth="1"/>
    <col min="132" max="133" width="5.28515625" style="29" customWidth="1"/>
    <col min="134" max="134" width="4.85546875" style="29" customWidth="1"/>
    <col min="135" max="136" width="5.28515625" style="29" customWidth="1"/>
    <col min="137" max="137" width="5.5703125" style="29" customWidth="1"/>
    <col min="138" max="138" width="7.5703125" style="29" customWidth="1"/>
    <col min="139" max="139" width="7.85546875" style="29" customWidth="1"/>
    <col min="140" max="140" width="8.140625" style="29" customWidth="1"/>
    <col min="141" max="141" width="7.7109375" style="29" customWidth="1"/>
    <col min="142" max="142" width="8.42578125" style="29" customWidth="1"/>
    <col min="143" max="143" width="6.42578125" style="29" customWidth="1"/>
    <col min="144" max="145" width="5.5703125" style="29" customWidth="1"/>
    <col min="146" max="146" width="4" style="29" customWidth="1"/>
    <col min="147" max="147" width="3" style="26" customWidth="1"/>
    <col min="148" max="148" width="3.5703125" style="19" customWidth="1"/>
    <col min="149" max="149" width="3" style="19" customWidth="1"/>
    <col min="150" max="150" width="23.85546875" style="19" customWidth="1"/>
    <col min="151" max="151" width="4" style="19" customWidth="1"/>
    <col min="152" max="152" width="5.28515625" style="19" customWidth="1"/>
    <col min="153" max="159" width="5.28515625" style="29" customWidth="1"/>
    <col min="160" max="160" width="3.7109375" style="29" customWidth="1"/>
    <col min="161" max="162" width="5.42578125" style="29" customWidth="1"/>
    <col min="163" max="163" width="3.5703125" style="29" customWidth="1"/>
    <col min="164" max="165" width="5.42578125" style="29" customWidth="1"/>
    <col min="166" max="166" width="3.7109375" style="29" customWidth="1"/>
    <col min="167" max="168" width="5.85546875" style="29" customWidth="1"/>
    <col min="169" max="169" width="5.140625" style="26" customWidth="1"/>
    <col min="170" max="171" width="5.28515625" style="29" customWidth="1"/>
    <col min="172" max="172" width="3.7109375" style="91" customWidth="1"/>
    <col min="173" max="173" width="4" style="117" customWidth="1"/>
    <col min="174" max="174" width="4.140625" style="19" customWidth="1"/>
    <col min="175" max="175" width="23.85546875" style="19" customWidth="1"/>
    <col min="176" max="176" width="3.42578125" style="19" customWidth="1"/>
    <col min="177" max="177" width="11.28515625" style="29" customWidth="1"/>
    <col min="178" max="178" width="9.42578125" style="29" customWidth="1"/>
    <col min="179" max="179" width="10.28515625" style="19" customWidth="1"/>
    <col min="180" max="181" width="9.42578125" style="19" customWidth="1"/>
    <col min="182" max="183" width="9.42578125" style="29" customWidth="1"/>
    <col min="184" max="184" width="7.42578125" style="29" customWidth="1"/>
    <col min="185" max="185" width="10.5703125" style="23" customWidth="1"/>
    <col min="186" max="186" width="10.42578125" style="29" customWidth="1"/>
    <col min="187" max="190" width="9.42578125" style="29" customWidth="1"/>
    <col min="191" max="16384" width="9.140625" style="19"/>
  </cols>
  <sheetData>
    <row r="1" spans="1:190" s="24" customFormat="1">
      <c r="A1" s="24" t="s">
        <v>292</v>
      </c>
      <c r="AF1" s="24" t="s">
        <v>117</v>
      </c>
      <c r="AY1" s="24" t="s">
        <v>339</v>
      </c>
      <c r="BT1" s="26"/>
      <c r="DF1" s="24" t="s">
        <v>242</v>
      </c>
      <c r="DM1" s="113"/>
      <c r="DQ1" s="113" t="s">
        <v>550</v>
      </c>
      <c r="DR1" s="116"/>
      <c r="DX1" s="26"/>
      <c r="EQ1" s="26"/>
      <c r="ES1" s="24" t="s">
        <v>118</v>
      </c>
      <c r="FM1" s="26"/>
      <c r="FP1" s="116"/>
      <c r="FQ1" s="52"/>
      <c r="FR1" s="24" t="s">
        <v>525</v>
      </c>
      <c r="FS1" s="116"/>
      <c r="FT1" s="116"/>
      <c r="FW1" s="116"/>
      <c r="FX1" s="116"/>
      <c r="FY1" s="116"/>
    </row>
    <row r="2" spans="1:190" s="26" customFormat="1" ht="10.5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142"/>
      <c r="FQ2" s="159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191"/>
      <c r="GD2" s="27"/>
      <c r="GE2" s="27"/>
      <c r="GF2" s="27"/>
      <c r="GG2" s="27"/>
      <c r="GH2" s="27"/>
    </row>
    <row r="3" spans="1:190" s="27" customFormat="1" ht="12.75" customHeight="1">
      <c r="A3" s="586" t="s">
        <v>18</v>
      </c>
      <c r="B3" s="586" t="s">
        <v>105</v>
      </c>
      <c r="C3" s="586" t="s">
        <v>20</v>
      </c>
      <c r="D3" s="586" t="s">
        <v>300</v>
      </c>
      <c r="E3" s="586"/>
      <c r="F3" s="586"/>
      <c r="G3" s="586"/>
      <c r="H3" s="586"/>
      <c r="I3" s="586"/>
      <c r="J3" s="586" t="s">
        <v>479</v>
      </c>
      <c r="K3" s="586"/>
      <c r="L3" s="586"/>
      <c r="M3" s="598" t="s">
        <v>276</v>
      </c>
      <c r="N3" s="586"/>
      <c r="O3" s="596"/>
      <c r="P3" s="586" t="s">
        <v>162</v>
      </c>
      <c r="Q3" s="586"/>
      <c r="R3" s="586"/>
      <c r="S3" s="586" t="s">
        <v>70</v>
      </c>
      <c r="T3" s="586"/>
      <c r="U3" s="586"/>
      <c r="V3" s="586"/>
      <c r="W3" s="586"/>
      <c r="X3" s="586"/>
      <c r="Y3" s="586" t="s">
        <v>55</v>
      </c>
      <c r="Z3" s="586"/>
      <c r="AA3" s="586"/>
      <c r="AB3" s="586" t="s">
        <v>389</v>
      </c>
      <c r="AC3" s="586"/>
      <c r="AD3" s="586"/>
      <c r="AF3" s="586" t="s">
        <v>18</v>
      </c>
      <c r="AG3" s="586" t="s">
        <v>19</v>
      </c>
      <c r="AH3" s="586" t="s">
        <v>20</v>
      </c>
      <c r="AI3" s="586" t="s">
        <v>164</v>
      </c>
      <c r="AJ3" s="586"/>
      <c r="AK3" s="586"/>
      <c r="AL3" s="586"/>
      <c r="AM3" s="586"/>
      <c r="AN3" s="586"/>
      <c r="AO3" s="586" t="s">
        <v>275</v>
      </c>
      <c r="AP3" s="586"/>
      <c r="AQ3" s="586"/>
      <c r="AR3" s="586"/>
      <c r="AS3" s="586"/>
      <c r="AT3" s="586"/>
      <c r="AU3" s="586"/>
      <c r="AV3" s="586"/>
      <c r="AW3" s="586"/>
      <c r="AY3" s="586" t="s">
        <v>18</v>
      </c>
      <c r="AZ3" s="586" t="s">
        <v>105</v>
      </c>
      <c r="BA3" s="586" t="s">
        <v>20</v>
      </c>
      <c r="BB3" s="586" t="s">
        <v>338</v>
      </c>
      <c r="BC3" s="586"/>
      <c r="BD3" s="586"/>
      <c r="BE3" s="586"/>
      <c r="BF3" s="586"/>
      <c r="BG3" s="586"/>
      <c r="BH3" s="586" t="s">
        <v>178</v>
      </c>
      <c r="BI3" s="586"/>
      <c r="BJ3" s="586"/>
      <c r="BK3" s="586" t="s">
        <v>340</v>
      </c>
      <c r="BL3" s="586"/>
      <c r="BM3" s="586"/>
      <c r="BN3" s="586"/>
      <c r="BO3" s="586"/>
      <c r="BP3" s="586"/>
      <c r="BQ3" s="586" t="s">
        <v>163</v>
      </c>
      <c r="BR3" s="586"/>
      <c r="BS3" s="586"/>
      <c r="BT3" s="586" t="s">
        <v>49</v>
      </c>
      <c r="BU3" s="586" t="s">
        <v>341</v>
      </c>
      <c r="BV3" s="603"/>
      <c r="BW3" s="603"/>
      <c r="BX3" s="603"/>
      <c r="BY3" s="603"/>
      <c r="BZ3" s="603"/>
      <c r="CA3" s="603"/>
      <c r="CB3" s="603"/>
      <c r="CC3" s="603"/>
      <c r="CD3" s="603"/>
      <c r="CE3" s="603"/>
      <c r="CF3" s="603"/>
      <c r="CG3" s="603"/>
      <c r="CH3" s="603"/>
      <c r="CI3" s="603"/>
      <c r="CJ3" s="603"/>
      <c r="CK3" s="603"/>
      <c r="CL3" s="603"/>
      <c r="CM3" s="603"/>
      <c r="CN3" s="603"/>
      <c r="CO3" s="603"/>
      <c r="CP3" s="603"/>
      <c r="CQ3" s="603"/>
      <c r="CR3" s="603"/>
      <c r="CS3" s="603"/>
      <c r="CT3" s="603"/>
      <c r="CU3" s="603"/>
      <c r="CV3" s="603"/>
      <c r="CW3" s="603"/>
      <c r="CX3" s="603"/>
      <c r="CY3" s="603"/>
      <c r="CZ3" s="603"/>
      <c r="DA3" s="603"/>
      <c r="DB3" s="603"/>
      <c r="DC3" s="603"/>
      <c r="DD3" s="603"/>
      <c r="DF3" s="586" t="s">
        <v>18</v>
      </c>
      <c r="DG3" s="586" t="s">
        <v>105</v>
      </c>
      <c r="DH3" s="586" t="s">
        <v>20</v>
      </c>
      <c r="DI3" s="586" t="s">
        <v>244</v>
      </c>
      <c r="DJ3" s="586"/>
      <c r="DK3" s="586"/>
      <c r="DL3" s="598" t="s">
        <v>551</v>
      </c>
      <c r="DM3" s="586"/>
      <c r="DN3" s="596"/>
      <c r="DO3" s="586" t="s">
        <v>552</v>
      </c>
      <c r="DP3" s="586"/>
      <c r="DQ3" s="586"/>
      <c r="DR3" s="588" t="s">
        <v>553</v>
      </c>
      <c r="DS3" s="588"/>
      <c r="DT3" s="589"/>
      <c r="DU3" s="586" t="s">
        <v>277</v>
      </c>
      <c r="DV3" s="586"/>
      <c r="DW3" s="586"/>
      <c r="DX3" s="586" t="s">
        <v>49</v>
      </c>
      <c r="DY3" s="586" t="s">
        <v>554</v>
      </c>
      <c r="DZ3" s="586"/>
      <c r="EA3" s="586"/>
      <c r="EB3" s="598" t="s">
        <v>551</v>
      </c>
      <c r="EC3" s="586"/>
      <c r="ED3" s="596"/>
      <c r="EE3" s="587" t="s">
        <v>555</v>
      </c>
      <c r="EF3" s="588"/>
      <c r="EG3" s="589"/>
      <c r="EH3" s="586" t="s">
        <v>556</v>
      </c>
      <c r="EI3" s="586"/>
      <c r="EJ3" s="586"/>
      <c r="EK3" s="598" t="s">
        <v>557</v>
      </c>
      <c r="EL3" s="586"/>
      <c r="EM3" s="596"/>
      <c r="EN3" s="586" t="s">
        <v>161</v>
      </c>
      <c r="EO3" s="586"/>
      <c r="EP3" s="586"/>
      <c r="EQ3" s="598" t="s">
        <v>49</v>
      </c>
      <c r="ER3" s="428"/>
      <c r="ES3" s="586" t="s">
        <v>18</v>
      </c>
      <c r="ET3" s="586" t="s">
        <v>105</v>
      </c>
      <c r="EU3" s="586" t="s">
        <v>20</v>
      </c>
      <c r="EV3" s="586" t="s">
        <v>154</v>
      </c>
      <c r="EW3" s="586"/>
      <c r="EX3" s="586"/>
      <c r="EY3" s="586" t="s">
        <v>70</v>
      </c>
      <c r="EZ3" s="586"/>
      <c r="FA3" s="586"/>
      <c r="FB3" s="586"/>
      <c r="FC3" s="586"/>
      <c r="FD3" s="586"/>
      <c r="FE3" s="586"/>
      <c r="FF3" s="586"/>
      <c r="FG3" s="586"/>
      <c r="FH3" s="586"/>
      <c r="FI3" s="586"/>
      <c r="FJ3" s="586"/>
      <c r="FK3" s="587" t="s">
        <v>278</v>
      </c>
      <c r="FL3" s="589"/>
      <c r="FM3" s="586" t="s">
        <v>49</v>
      </c>
      <c r="FN3" s="586" t="s">
        <v>235</v>
      </c>
      <c r="FO3" s="586"/>
      <c r="FP3" s="586"/>
      <c r="FQ3" s="428"/>
      <c r="FR3" s="586" t="s">
        <v>18</v>
      </c>
      <c r="FS3" s="586" t="s">
        <v>105</v>
      </c>
      <c r="FT3" s="586" t="s">
        <v>20</v>
      </c>
      <c r="FU3" s="603" t="s">
        <v>160</v>
      </c>
      <c r="FV3" s="586" t="s">
        <v>139</v>
      </c>
      <c r="FW3" s="598" t="s">
        <v>106</v>
      </c>
      <c r="FX3" s="586"/>
      <c r="FY3" s="586"/>
      <c r="FZ3" s="586"/>
      <c r="GA3" s="586"/>
      <c r="GB3" s="596"/>
      <c r="GC3" s="603" t="s">
        <v>107</v>
      </c>
      <c r="GD3" s="586" t="s">
        <v>394</v>
      </c>
      <c r="GE3" s="586"/>
      <c r="GF3" s="586"/>
      <c r="GG3" s="586"/>
      <c r="GH3" s="586"/>
    </row>
    <row r="4" spans="1:190" s="27" customFormat="1" ht="12.75" customHeight="1">
      <c r="A4" s="586"/>
      <c r="B4" s="586"/>
      <c r="C4" s="586"/>
      <c r="D4" s="586"/>
      <c r="E4" s="586"/>
      <c r="F4" s="586"/>
      <c r="G4" s="586"/>
      <c r="H4" s="586"/>
      <c r="I4" s="586"/>
      <c r="J4" s="586"/>
      <c r="K4" s="586"/>
      <c r="L4" s="586"/>
      <c r="M4" s="598"/>
      <c r="N4" s="586"/>
      <c r="O4" s="596"/>
      <c r="P4" s="586"/>
      <c r="Q4" s="586"/>
      <c r="R4" s="586"/>
      <c r="S4" s="586"/>
      <c r="T4" s="586"/>
      <c r="U4" s="586"/>
      <c r="V4" s="586"/>
      <c r="W4" s="586"/>
      <c r="X4" s="586"/>
      <c r="Y4" s="586"/>
      <c r="Z4" s="586"/>
      <c r="AA4" s="586"/>
      <c r="AB4" s="586"/>
      <c r="AC4" s="586"/>
      <c r="AD4" s="586"/>
      <c r="AF4" s="586"/>
      <c r="AG4" s="586"/>
      <c r="AH4" s="586"/>
      <c r="AI4" s="586"/>
      <c r="AJ4" s="586"/>
      <c r="AK4" s="586"/>
      <c r="AL4" s="586"/>
      <c r="AM4" s="586"/>
      <c r="AN4" s="586"/>
      <c r="AO4" s="586"/>
      <c r="AP4" s="586"/>
      <c r="AQ4" s="586"/>
      <c r="AR4" s="586"/>
      <c r="AS4" s="586"/>
      <c r="AT4" s="586"/>
      <c r="AU4" s="586"/>
      <c r="AV4" s="586"/>
      <c r="AW4" s="586"/>
      <c r="AY4" s="586"/>
      <c r="AZ4" s="586"/>
      <c r="BA4" s="586"/>
      <c r="BB4" s="586"/>
      <c r="BC4" s="586"/>
      <c r="BD4" s="586"/>
      <c r="BE4" s="586"/>
      <c r="BF4" s="586"/>
      <c r="BG4" s="586"/>
      <c r="BH4" s="586"/>
      <c r="BI4" s="586"/>
      <c r="BJ4" s="586"/>
      <c r="BK4" s="586"/>
      <c r="BL4" s="586"/>
      <c r="BM4" s="586"/>
      <c r="BN4" s="586"/>
      <c r="BO4" s="586"/>
      <c r="BP4" s="586"/>
      <c r="BQ4" s="586"/>
      <c r="BR4" s="586"/>
      <c r="BS4" s="586"/>
      <c r="BT4" s="586"/>
      <c r="BU4" s="586" t="s">
        <v>314</v>
      </c>
      <c r="BV4" s="586"/>
      <c r="BW4" s="586"/>
      <c r="BX4" s="586"/>
      <c r="BY4" s="586"/>
      <c r="BZ4" s="586"/>
      <c r="CA4" s="586"/>
      <c r="CB4" s="586"/>
      <c r="CC4" s="586"/>
      <c r="CD4" s="586"/>
      <c r="CE4" s="586"/>
      <c r="CF4" s="586"/>
      <c r="CG4" s="586" t="s">
        <v>315</v>
      </c>
      <c r="CH4" s="586"/>
      <c r="CI4" s="586"/>
      <c r="CJ4" s="586"/>
      <c r="CK4" s="586"/>
      <c r="CL4" s="586"/>
      <c r="CM4" s="586"/>
      <c r="CN4" s="586"/>
      <c r="CO4" s="586"/>
      <c r="CP4" s="586"/>
      <c r="CQ4" s="586"/>
      <c r="CR4" s="586"/>
      <c r="CS4" s="586"/>
      <c r="CT4" s="586"/>
      <c r="CU4" s="586"/>
      <c r="CV4" s="586"/>
      <c r="CW4" s="586"/>
      <c r="CX4" s="586"/>
      <c r="CY4" s="586"/>
      <c r="CZ4" s="586"/>
      <c r="DA4" s="586"/>
      <c r="DB4" s="586"/>
      <c r="DC4" s="586"/>
      <c r="DD4" s="586"/>
      <c r="DF4" s="586"/>
      <c r="DG4" s="586"/>
      <c r="DH4" s="586"/>
      <c r="DI4" s="586"/>
      <c r="DJ4" s="586"/>
      <c r="DK4" s="586"/>
      <c r="DL4" s="598"/>
      <c r="DM4" s="586"/>
      <c r="DN4" s="596"/>
      <c r="DO4" s="586"/>
      <c r="DP4" s="586"/>
      <c r="DQ4" s="586"/>
      <c r="DR4" s="591"/>
      <c r="DS4" s="591"/>
      <c r="DT4" s="592"/>
      <c r="DU4" s="586"/>
      <c r="DV4" s="586"/>
      <c r="DW4" s="586"/>
      <c r="DX4" s="586"/>
      <c r="DY4" s="586"/>
      <c r="DZ4" s="586"/>
      <c r="EA4" s="586"/>
      <c r="EB4" s="598"/>
      <c r="EC4" s="586"/>
      <c r="ED4" s="596"/>
      <c r="EE4" s="590"/>
      <c r="EF4" s="591"/>
      <c r="EG4" s="592"/>
      <c r="EH4" s="586"/>
      <c r="EI4" s="586"/>
      <c r="EJ4" s="586"/>
      <c r="EK4" s="598"/>
      <c r="EL4" s="586"/>
      <c r="EM4" s="596"/>
      <c r="EN4" s="586"/>
      <c r="EO4" s="586"/>
      <c r="EP4" s="586"/>
      <c r="EQ4" s="598"/>
      <c r="ER4" s="428"/>
      <c r="ES4" s="586"/>
      <c r="ET4" s="586"/>
      <c r="EU4" s="586"/>
      <c r="EV4" s="586"/>
      <c r="EW4" s="586"/>
      <c r="EX4" s="586"/>
      <c r="EY4" s="586" t="s">
        <v>203</v>
      </c>
      <c r="EZ4" s="586"/>
      <c r="FA4" s="586"/>
      <c r="FB4" s="586" t="s">
        <v>204</v>
      </c>
      <c r="FC4" s="586"/>
      <c r="FD4" s="586"/>
      <c r="FE4" s="586" t="s">
        <v>332</v>
      </c>
      <c r="FF4" s="586"/>
      <c r="FG4" s="586"/>
      <c r="FH4" s="586"/>
      <c r="FI4" s="586"/>
      <c r="FJ4" s="586"/>
      <c r="FK4" s="590"/>
      <c r="FL4" s="592"/>
      <c r="FM4" s="586"/>
      <c r="FN4" s="586"/>
      <c r="FO4" s="586"/>
      <c r="FP4" s="586"/>
      <c r="FQ4" s="428"/>
      <c r="FR4" s="586"/>
      <c r="FS4" s="586"/>
      <c r="FT4" s="586"/>
      <c r="FU4" s="603"/>
      <c r="FV4" s="586"/>
      <c r="FW4" s="586" t="s">
        <v>218</v>
      </c>
      <c r="FX4" s="586" t="s">
        <v>222</v>
      </c>
      <c r="FY4" s="586" t="s">
        <v>221</v>
      </c>
      <c r="FZ4" s="600" t="s">
        <v>333</v>
      </c>
      <c r="GA4" s="586" t="s">
        <v>220</v>
      </c>
      <c r="GB4" s="596" t="s">
        <v>364</v>
      </c>
      <c r="GC4" s="603"/>
      <c r="GD4" s="600" t="s">
        <v>395</v>
      </c>
      <c r="GE4" s="600" t="s">
        <v>401</v>
      </c>
      <c r="GF4" s="586" t="s">
        <v>397</v>
      </c>
      <c r="GG4" s="586" t="s">
        <v>318</v>
      </c>
      <c r="GH4" s="586" t="s">
        <v>402</v>
      </c>
    </row>
    <row r="5" spans="1:190" s="27" customFormat="1" ht="36.75" customHeight="1">
      <c r="A5" s="586"/>
      <c r="B5" s="586"/>
      <c r="C5" s="586"/>
      <c r="D5" s="586"/>
      <c r="E5" s="586"/>
      <c r="F5" s="586"/>
      <c r="G5" s="586"/>
      <c r="H5" s="586"/>
      <c r="I5" s="586"/>
      <c r="J5" s="586"/>
      <c r="K5" s="586"/>
      <c r="L5" s="586"/>
      <c r="M5" s="598"/>
      <c r="N5" s="586"/>
      <c r="O5" s="596"/>
      <c r="P5" s="586"/>
      <c r="Q5" s="586"/>
      <c r="R5" s="586"/>
      <c r="S5" s="586" t="s">
        <v>227</v>
      </c>
      <c r="T5" s="586"/>
      <c r="U5" s="586"/>
      <c r="V5" s="586" t="s">
        <v>226</v>
      </c>
      <c r="W5" s="586"/>
      <c r="X5" s="586"/>
      <c r="Y5" s="586"/>
      <c r="Z5" s="586"/>
      <c r="AA5" s="586"/>
      <c r="AB5" s="586"/>
      <c r="AC5" s="586"/>
      <c r="AD5" s="586"/>
      <c r="AF5" s="586"/>
      <c r="AG5" s="586"/>
      <c r="AH5" s="586"/>
      <c r="AI5" s="602" t="s">
        <v>520</v>
      </c>
      <c r="AJ5" s="602"/>
      <c r="AK5" s="602"/>
      <c r="AL5" s="587">
        <v>2023</v>
      </c>
      <c r="AM5" s="588"/>
      <c r="AN5" s="589"/>
      <c r="AO5" s="602" t="s">
        <v>502</v>
      </c>
      <c r="AP5" s="602"/>
      <c r="AQ5" s="602"/>
      <c r="AR5" s="602" t="s">
        <v>523</v>
      </c>
      <c r="AS5" s="602"/>
      <c r="AT5" s="602"/>
      <c r="AU5" s="586" t="s">
        <v>524</v>
      </c>
      <c r="AV5" s="586"/>
      <c r="AW5" s="586"/>
      <c r="AY5" s="586"/>
      <c r="AZ5" s="586"/>
      <c r="BA5" s="586"/>
      <c r="BB5" s="586"/>
      <c r="BC5" s="586"/>
      <c r="BD5" s="586"/>
      <c r="BE5" s="586"/>
      <c r="BF5" s="586"/>
      <c r="BG5" s="586"/>
      <c r="BH5" s="586"/>
      <c r="BI5" s="586"/>
      <c r="BJ5" s="586"/>
      <c r="BK5" s="586"/>
      <c r="BL5" s="586"/>
      <c r="BM5" s="586"/>
      <c r="BN5" s="586"/>
      <c r="BO5" s="586"/>
      <c r="BP5" s="586"/>
      <c r="BQ5" s="586"/>
      <c r="BR5" s="586"/>
      <c r="BS5" s="586"/>
      <c r="BT5" s="586"/>
      <c r="BU5" s="586" t="s">
        <v>294</v>
      </c>
      <c r="BV5" s="586"/>
      <c r="BW5" s="586"/>
      <c r="BX5" s="586"/>
      <c r="BY5" s="586"/>
      <c r="BZ5" s="586"/>
      <c r="CA5" s="586" t="s">
        <v>293</v>
      </c>
      <c r="CB5" s="586"/>
      <c r="CC5" s="586"/>
      <c r="CD5" s="586"/>
      <c r="CE5" s="586"/>
      <c r="CF5" s="586"/>
      <c r="CG5" s="586" t="s">
        <v>296</v>
      </c>
      <c r="CH5" s="586"/>
      <c r="CI5" s="586"/>
      <c r="CJ5" s="586"/>
      <c r="CK5" s="586"/>
      <c r="CL5" s="586"/>
      <c r="CM5" s="586" t="s">
        <v>316</v>
      </c>
      <c r="CN5" s="586"/>
      <c r="CO5" s="586"/>
      <c r="CP5" s="586"/>
      <c r="CQ5" s="586"/>
      <c r="CR5" s="586"/>
      <c r="CS5" s="586" t="s">
        <v>295</v>
      </c>
      <c r="CT5" s="586"/>
      <c r="CU5" s="586"/>
      <c r="CV5" s="586"/>
      <c r="CW5" s="586"/>
      <c r="CX5" s="586"/>
      <c r="CY5" s="586" t="s">
        <v>317</v>
      </c>
      <c r="CZ5" s="586"/>
      <c r="DA5" s="586"/>
      <c r="DB5" s="586"/>
      <c r="DC5" s="586"/>
      <c r="DD5" s="586"/>
      <c r="DF5" s="586"/>
      <c r="DG5" s="586"/>
      <c r="DH5" s="586"/>
      <c r="DI5" s="586"/>
      <c r="DJ5" s="586"/>
      <c r="DK5" s="586"/>
      <c r="DL5" s="598"/>
      <c r="DM5" s="586"/>
      <c r="DN5" s="596"/>
      <c r="DO5" s="586"/>
      <c r="DP5" s="586"/>
      <c r="DQ5" s="586"/>
      <c r="DR5" s="591"/>
      <c r="DS5" s="591"/>
      <c r="DT5" s="592"/>
      <c r="DU5" s="586"/>
      <c r="DV5" s="586"/>
      <c r="DW5" s="586"/>
      <c r="DX5" s="586"/>
      <c r="DY5" s="586"/>
      <c r="DZ5" s="586"/>
      <c r="EA5" s="586"/>
      <c r="EB5" s="598"/>
      <c r="EC5" s="586"/>
      <c r="ED5" s="596"/>
      <c r="EE5" s="590"/>
      <c r="EF5" s="591"/>
      <c r="EG5" s="592"/>
      <c r="EH5" s="586"/>
      <c r="EI5" s="586"/>
      <c r="EJ5" s="586"/>
      <c r="EK5" s="598"/>
      <c r="EL5" s="586"/>
      <c r="EM5" s="596"/>
      <c r="EN5" s="586"/>
      <c r="EO5" s="586"/>
      <c r="EP5" s="586"/>
      <c r="EQ5" s="598"/>
      <c r="ER5" s="428"/>
      <c r="ES5" s="586"/>
      <c r="ET5" s="586"/>
      <c r="EU5" s="586"/>
      <c r="EV5" s="586"/>
      <c r="EW5" s="586"/>
      <c r="EX5" s="586"/>
      <c r="EY5" s="586"/>
      <c r="EZ5" s="586"/>
      <c r="FA5" s="586"/>
      <c r="FB5" s="586"/>
      <c r="FC5" s="586"/>
      <c r="FD5" s="586"/>
      <c r="FE5" s="586"/>
      <c r="FF5" s="586"/>
      <c r="FG5" s="586"/>
      <c r="FH5" s="586"/>
      <c r="FI5" s="586"/>
      <c r="FJ5" s="586"/>
      <c r="FK5" s="590"/>
      <c r="FL5" s="592"/>
      <c r="FM5" s="586"/>
      <c r="FN5" s="586"/>
      <c r="FO5" s="586"/>
      <c r="FP5" s="586"/>
      <c r="FQ5" s="428"/>
      <c r="FR5" s="586"/>
      <c r="FS5" s="586"/>
      <c r="FT5" s="586"/>
      <c r="FU5" s="603"/>
      <c r="FV5" s="586"/>
      <c r="FW5" s="586"/>
      <c r="FX5" s="586"/>
      <c r="FY5" s="586"/>
      <c r="FZ5" s="601"/>
      <c r="GA5" s="586"/>
      <c r="GB5" s="596"/>
      <c r="GC5" s="603"/>
      <c r="GD5" s="601"/>
      <c r="GE5" s="601"/>
      <c r="GF5" s="586"/>
      <c r="GG5" s="586"/>
      <c r="GH5" s="586"/>
    </row>
    <row r="6" spans="1:190" s="27" customFormat="1" ht="62.25" customHeight="1">
      <c r="A6" s="586"/>
      <c r="B6" s="586"/>
      <c r="C6" s="586"/>
      <c r="D6" s="586">
        <v>2022</v>
      </c>
      <c r="E6" s="586"/>
      <c r="F6" s="586"/>
      <c r="G6" s="586">
        <v>2023</v>
      </c>
      <c r="H6" s="586"/>
      <c r="I6" s="586"/>
      <c r="J6" s="586"/>
      <c r="K6" s="586"/>
      <c r="L6" s="586"/>
      <c r="M6" s="598"/>
      <c r="N6" s="586"/>
      <c r="O6" s="596"/>
      <c r="P6" s="586"/>
      <c r="Q6" s="586"/>
      <c r="R6" s="586"/>
      <c r="S6" s="586"/>
      <c r="T6" s="586"/>
      <c r="U6" s="586"/>
      <c r="V6" s="586"/>
      <c r="W6" s="586"/>
      <c r="X6" s="586"/>
      <c r="Y6" s="586"/>
      <c r="Z6" s="586"/>
      <c r="AA6" s="586"/>
      <c r="AB6" s="586"/>
      <c r="AC6" s="586"/>
      <c r="AD6" s="586"/>
      <c r="AF6" s="586"/>
      <c r="AG6" s="586"/>
      <c r="AH6" s="586"/>
      <c r="AI6" s="586"/>
      <c r="AJ6" s="586"/>
      <c r="AK6" s="586"/>
      <c r="AL6" s="593"/>
      <c r="AM6" s="594"/>
      <c r="AN6" s="595"/>
      <c r="AO6" s="586"/>
      <c r="AP6" s="586"/>
      <c r="AQ6" s="586"/>
      <c r="AR6" s="586"/>
      <c r="AS6" s="586"/>
      <c r="AT6" s="586"/>
      <c r="AU6" s="586"/>
      <c r="AV6" s="586"/>
      <c r="AW6" s="586"/>
      <c r="AY6" s="586"/>
      <c r="AZ6" s="586"/>
      <c r="BA6" s="586"/>
      <c r="BB6" s="586" t="s">
        <v>45</v>
      </c>
      <c r="BC6" s="609"/>
      <c r="BD6" s="609"/>
      <c r="BE6" s="586" t="s">
        <v>265</v>
      </c>
      <c r="BF6" s="609"/>
      <c r="BG6" s="609"/>
      <c r="BH6" s="586"/>
      <c r="BI6" s="586"/>
      <c r="BJ6" s="586"/>
      <c r="BK6" s="586" t="s">
        <v>45</v>
      </c>
      <c r="BL6" s="609"/>
      <c r="BM6" s="609"/>
      <c r="BN6" s="586" t="s">
        <v>265</v>
      </c>
      <c r="BO6" s="609"/>
      <c r="BP6" s="609"/>
      <c r="BQ6" s="586"/>
      <c r="BR6" s="586"/>
      <c r="BS6" s="586"/>
      <c r="BT6" s="586"/>
      <c r="BU6" s="586" t="s">
        <v>45</v>
      </c>
      <c r="BV6" s="609"/>
      <c r="BW6" s="609"/>
      <c r="BX6" s="586" t="s">
        <v>265</v>
      </c>
      <c r="BY6" s="609"/>
      <c r="BZ6" s="609"/>
      <c r="CA6" s="586" t="s">
        <v>45</v>
      </c>
      <c r="CB6" s="609"/>
      <c r="CC6" s="609"/>
      <c r="CD6" s="586" t="s">
        <v>265</v>
      </c>
      <c r="CE6" s="609"/>
      <c r="CF6" s="609"/>
      <c r="CG6" s="586" t="s">
        <v>45</v>
      </c>
      <c r="CH6" s="609"/>
      <c r="CI6" s="609"/>
      <c r="CJ6" s="586" t="s">
        <v>265</v>
      </c>
      <c r="CK6" s="609"/>
      <c r="CL6" s="609"/>
      <c r="CM6" s="586" t="s">
        <v>45</v>
      </c>
      <c r="CN6" s="609"/>
      <c r="CO6" s="609"/>
      <c r="CP6" s="586" t="s">
        <v>265</v>
      </c>
      <c r="CQ6" s="609"/>
      <c r="CR6" s="609"/>
      <c r="CS6" s="586" t="s">
        <v>45</v>
      </c>
      <c r="CT6" s="609"/>
      <c r="CU6" s="609"/>
      <c r="CV6" s="586" t="s">
        <v>265</v>
      </c>
      <c r="CW6" s="609"/>
      <c r="CX6" s="609"/>
      <c r="CY6" s="586" t="s">
        <v>45</v>
      </c>
      <c r="CZ6" s="609"/>
      <c r="DA6" s="609"/>
      <c r="DB6" s="586" t="s">
        <v>265</v>
      </c>
      <c r="DC6" s="609"/>
      <c r="DD6" s="609"/>
      <c r="DF6" s="586"/>
      <c r="DG6" s="586"/>
      <c r="DH6" s="586"/>
      <c r="DI6" s="586"/>
      <c r="DJ6" s="586"/>
      <c r="DK6" s="586"/>
      <c r="DL6" s="598"/>
      <c r="DM6" s="586"/>
      <c r="DN6" s="596"/>
      <c r="DO6" s="586"/>
      <c r="DP6" s="586"/>
      <c r="DQ6" s="586"/>
      <c r="DR6" s="594"/>
      <c r="DS6" s="594"/>
      <c r="DT6" s="595"/>
      <c r="DU6" s="586"/>
      <c r="DV6" s="586"/>
      <c r="DW6" s="586"/>
      <c r="DX6" s="586"/>
      <c r="DY6" s="586"/>
      <c r="DZ6" s="586"/>
      <c r="EA6" s="586"/>
      <c r="EB6" s="598"/>
      <c r="EC6" s="586"/>
      <c r="ED6" s="596"/>
      <c r="EE6" s="593"/>
      <c r="EF6" s="594"/>
      <c r="EG6" s="595"/>
      <c r="EH6" s="586"/>
      <c r="EI6" s="586"/>
      <c r="EJ6" s="586"/>
      <c r="EK6" s="598"/>
      <c r="EL6" s="586"/>
      <c r="EM6" s="596"/>
      <c r="EN6" s="586"/>
      <c r="EO6" s="586"/>
      <c r="EP6" s="586"/>
      <c r="EQ6" s="598"/>
      <c r="ER6" s="428"/>
      <c r="ES6" s="586"/>
      <c r="ET6" s="586"/>
      <c r="EU6" s="586"/>
      <c r="EV6" s="586"/>
      <c r="EW6" s="586"/>
      <c r="EX6" s="586"/>
      <c r="EY6" s="586"/>
      <c r="EZ6" s="586"/>
      <c r="FA6" s="586"/>
      <c r="FB6" s="586"/>
      <c r="FC6" s="586"/>
      <c r="FD6" s="586"/>
      <c r="FE6" s="586" t="s">
        <v>202</v>
      </c>
      <c r="FF6" s="586"/>
      <c r="FG6" s="586"/>
      <c r="FH6" s="586" t="s">
        <v>201</v>
      </c>
      <c r="FI6" s="586"/>
      <c r="FJ6" s="586"/>
      <c r="FK6" s="590"/>
      <c r="FL6" s="592"/>
      <c r="FM6" s="586"/>
      <c r="FN6" s="586"/>
      <c r="FO6" s="586"/>
      <c r="FP6" s="586"/>
      <c r="FQ6" s="428"/>
      <c r="FR6" s="586"/>
      <c r="FS6" s="586"/>
      <c r="FT6" s="586"/>
      <c r="FU6" s="603"/>
      <c r="FV6" s="586"/>
      <c r="FW6" s="586"/>
      <c r="FX6" s="586"/>
      <c r="FY6" s="586"/>
      <c r="FZ6" s="601"/>
      <c r="GA6" s="586"/>
      <c r="GB6" s="596"/>
      <c r="GC6" s="603"/>
      <c r="GD6" s="601"/>
      <c r="GE6" s="601"/>
      <c r="GF6" s="586"/>
      <c r="GG6" s="586"/>
      <c r="GH6" s="586"/>
    </row>
    <row r="7" spans="1:190" s="27" customFormat="1" ht="24.75" customHeight="1">
      <c r="A7" s="586"/>
      <c r="B7" s="586"/>
      <c r="C7" s="586"/>
      <c r="D7" s="425" t="s">
        <v>45</v>
      </c>
      <c r="E7" s="425" t="s">
        <v>46</v>
      </c>
      <c r="F7" s="425" t="s">
        <v>47</v>
      </c>
      <c r="G7" s="425" t="s">
        <v>45</v>
      </c>
      <c r="H7" s="425" t="s">
        <v>46</v>
      </c>
      <c r="I7" s="425" t="s">
        <v>47</v>
      </c>
      <c r="J7" s="425">
        <v>2022</v>
      </c>
      <c r="K7" s="425">
        <v>2023</v>
      </c>
      <c r="L7" s="425" t="s">
        <v>48</v>
      </c>
      <c r="M7" s="425">
        <v>2022</v>
      </c>
      <c r="N7" s="425">
        <v>2023</v>
      </c>
      <c r="O7" s="427" t="s">
        <v>48</v>
      </c>
      <c r="P7" s="425">
        <v>2022</v>
      </c>
      <c r="Q7" s="425">
        <v>2023</v>
      </c>
      <c r="R7" s="425" t="s">
        <v>48</v>
      </c>
      <c r="S7" s="425">
        <v>2022</v>
      </c>
      <c r="T7" s="425">
        <v>2023</v>
      </c>
      <c r="U7" s="425" t="s">
        <v>48</v>
      </c>
      <c r="V7" s="425">
        <v>2022</v>
      </c>
      <c r="W7" s="425">
        <v>2023</v>
      </c>
      <c r="X7" s="425" t="s">
        <v>48</v>
      </c>
      <c r="Y7" s="425">
        <v>2022</v>
      </c>
      <c r="Z7" s="425">
        <v>2023</v>
      </c>
      <c r="AA7" s="425" t="s">
        <v>48</v>
      </c>
      <c r="AB7" s="425">
        <v>2022</v>
      </c>
      <c r="AC7" s="425">
        <v>2023</v>
      </c>
      <c r="AD7" s="425" t="s">
        <v>48</v>
      </c>
      <c r="AF7" s="586"/>
      <c r="AG7" s="586"/>
      <c r="AH7" s="586"/>
      <c r="AI7" s="425" t="s">
        <v>45</v>
      </c>
      <c r="AJ7" s="425" t="s">
        <v>46</v>
      </c>
      <c r="AK7" s="425" t="s">
        <v>47</v>
      </c>
      <c r="AL7" s="426" t="s">
        <v>45</v>
      </c>
      <c r="AM7" s="425" t="s">
        <v>46</v>
      </c>
      <c r="AN7" s="427" t="s">
        <v>47</v>
      </c>
      <c r="AO7" s="425" t="s">
        <v>45</v>
      </c>
      <c r="AP7" s="425" t="s">
        <v>46</v>
      </c>
      <c r="AQ7" s="425" t="s">
        <v>47</v>
      </c>
      <c r="AR7" s="426" t="s">
        <v>45</v>
      </c>
      <c r="AS7" s="425" t="s">
        <v>46</v>
      </c>
      <c r="AT7" s="427" t="s">
        <v>47</v>
      </c>
      <c r="AU7" s="425" t="s">
        <v>45</v>
      </c>
      <c r="AV7" s="425" t="s">
        <v>46</v>
      </c>
      <c r="AW7" s="425" t="s">
        <v>47</v>
      </c>
      <c r="AY7" s="586"/>
      <c r="AZ7" s="586"/>
      <c r="BA7" s="586"/>
      <c r="BB7" s="425">
        <v>2022</v>
      </c>
      <c r="BC7" s="425">
        <v>2023</v>
      </c>
      <c r="BD7" s="425" t="s">
        <v>48</v>
      </c>
      <c r="BE7" s="425">
        <v>2022</v>
      </c>
      <c r="BF7" s="425">
        <v>2023</v>
      </c>
      <c r="BG7" s="425" t="s">
        <v>48</v>
      </c>
      <c r="BH7" s="425">
        <v>2022</v>
      </c>
      <c r="BI7" s="425">
        <v>2023</v>
      </c>
      <c r="BJ7" s="427" t="s">
        <v>48</v>
      </c>
      <c r="BK7" s="425">
        <v>2022</v>
      </c>
      <c r="BL7" s="425">
        <v>2023</v>
      </c>
      <c r="BM7" s="425" t="s">
        <v>48</v>
      </c>
      <c r="BN7" s="425">
        <v>2022</v>
      </c>
      <c r="BO7" s="425">
        <v>2023</v>
      </c>
      <c r="BP7" s="425" t="s">
        <v>48</v>
      </c>
      <c r="BQ7" s="425">
        <v>2022</v>
      </c>
      <c r="BR7" s="425">
        <v>2023</v>
      </c>
      <c r="BS7" s="425" t="s">
        <v>48</v>
      </c>
      <c r="BT7" s="586"/>
      <c r="BU7" s="425">
        <v>2022</v>
      </c>
      <c r="BV7" s="425">
        <v>2023</v>
      </c>
      <c r="BW7" s="427" t="s">
        <v>48</v>
      </c>
      <c r="BX7" s="425">
        <v>2022</v>
      </c>
      <c r="BY7" s="425">
        <v>2023</v>
      </c>
      <c r="BZ7" s="425" t="s">
        <v>48</v>
      </c>
      <c r="CA7" s="425">
        <v>2022</v>
      </c>
      <c r="CB7" s="425">
        <v>2023</v>
      </c>
      <c r="CC7" s="425" t="s">
        <v>48</v>
      </c>
      <c r="CD7" s="425">
        <v>2022</v>
      </c>
      <c r="CE7" s="425">
        <v>2023</v>
      </c>
      <c r="CF7" s="425" t="s">
        <v>48</v>
      </c>
      <c r="CG7" s="425">
        <v>2022</v>
      </c>
      <c r="CH7" s="425">
        <v>2023</v>
      </c>
      <c r="CI7" s="425" t="s">
        <v>48</v>
      </c>
      <c r="CJ7" s="425">
        <v>2022</v>
      </c>
      <c r="CK7" s="425">
        <v>2023</v>
      </c>
      <c r="CL7" s="425" t="s">
        <v>48</v>
      </c>
      <c r="CM7" s="425">
        <v>2022</v>
      </c>
      <c r="CN7" s="425">
        <v>2023</v>
      </c>
      <c r="CO7" s="425" t="s">
        <v>48</v>
      </c>
      <c r="CP7" s="425">
        <v>2022</v>
      </c>
      <c r="CQ7" s="425">
        <v>2023</v>
      </c>
      <c r="CR7" s="425" t="s">
        <v>48</v>
      </c>
      <c r="CS7" s="425">
        <v>2022</v>
      </c>
      <c r="CT7" s="425">
        <v>2023</v>
      </c>
      <c r="CU7" s="427" t="s">
        <v>48</v>
      </c>
      <c r="CV7" s="425">
        <v>2022</v>
      </c>
      <c r="CW7" s="425">
        <v>2023</v>
      </c>
      <c r="CX7" s="425" t="s">
        <v>48</v>
      </c>
      <c r="CY7" s="425">
        <v>2022</v>
      </c>
      <c r="CZ7" s="425">
        <v>2023</v>
      </c>
      <c r="DA7" s="425" t="s">
        <v>48</v>
      </c>
      <c r="DB7" s="425">
        <v>2022</v>
      </c>
      <c r="DC7" s="425">
        <v>2023</v>
      </c>
      <c r="DD7" s="425" t="s">
        <v>48</v>
      </c>
      <c r="DF7" s="586"/>
      <c r="DG7" s="586"/>
      <c r="DH7" s="586"/>
      <c r="DI7" s="425">
        <v>2022</v>
      </c>
      <c r="DJ7" s="425">
        <v>2023</v>
      </c>
      <c r="DK7" s="425" t="s">
        <v>48</v>
      </c>
      <c r="DL7" s="425">
        <v>2022</v>
      </c>
      <c r="DM7" s="425">
        <v>2023</v>
      </c>
      <c r="DN7" s="427" t="s">
        <v>48</v>
      </c>
      <c r="DO7" s="425">
        <v>2022</v>
      </c>
      <c r="DP7" s="425">
        <v>2023</v>
      </c>
      <c r="DQ7" s="425" t="s">
        <v>48</v>
      </c>
      <c r="DR7" s="425">
        <v>2022</v>
      </c>
      <c r="DS7" s="425">
        <v>2023</v>
      </c>
      <c r="DT7" s="425" t="s">
        <v>48</v>
      </c>
      <c r="DU7" s="425">
        <v>2022</v>
      </c>
      <c r="DV7" s="425">
        <v>2023</v>
      </c>
      <c r="DW7" s="425" t="s">
        <v>48</v>
      </c>
      <c r="DX7" s="586"/>
      <c r="DY7" s="425">
        <v>2022</v>
      </c>
      <c r="DZ7" s="425">
        <v>2023</v>
      </c>
      <c r="EA7" s="425" t="s">
        <v>48</v>
      </c>
      <c r="EB7" s="425">
        <v>2022</v>
      </c>
      <c r="EC7" s="425">
        <v>2023</v>
      </c>
      <c r="ED7" s="427" t="s">
        <v>48</v>
      </c>
      <c r="EE7" s="425">
        <v>2022</v>
      </c>
      <c r="EF7" s="425">
        <v>2023</v>
      </c>
      <c r="EG7" s="427" t="s">
        <v>48</v>
      </c>
      <c r="EH7" s="425">
        <v>2022</v>
      </c>
      <c r="EI7" s="425">
        <v>2023</v>
      </c>
      <c r="EJ7" s="425" t="s">
        <v>48</v>
      </c>
      <c r="EK7" s="425">
        <v>2022</v>
      </c>
      <c r="EL7" s="425">
        <v>2023</v>
      </c>
      <c r="EM7" s="427" t="s">
        <v>48</v>
      </c>
      <c r="EN7" s="425">
        <v>2022</v>
      </c>
      <c r="EO7" s="425">
        <v>2023</v>
      </c>
      <c r="EP7" s="425" t="s">
        <v>48</v>
      </c>
      <c r="EQ7" s="598"/>
      <c r="ER7" s="428"/>
      <c r="ES7" s="586"/>
      <c r="ET7" s="586"/>
      <c r="EU7" s="586"/>
      <c r="EV7" s="425">
        <v>2022</v>
      </c>
      <c r="EW7" s="425">
        <v>2023</v>
      </c>
      <c r="EX7" s="425" t="s">
        <v>48</v>
      </c>
      <c r="EY7" s="425">
        <v>2022</v>
      </c>
      <c r="EZ7" s="425">
        <v>2023</v>
      </c>
      <c r="FA7" s="425" t="s">
        <v>48</v>
      </c>
      <c r="FB7" s="425">
        <v>2022</v>
      </c>
      <c r="FC7" s="425">
        <v>2023</v>
      </c>
      <c r="FD7" s="425" t="s">
        <v>48</v>
      </c>
      <c r="FE7" s="425">
        <v>2022</v>
      </c>
      <c r="FF7" s="425">
        <v>2023</v>
      </c>
      <c r="FG7" s="425" t="s">
        <v>48</v>
      </c>
      <c r="FH7" s="425">
        <v>2022</v>
      </c>
      <c r="FI7" s="425">
        <v>2023</v>
      </c>
      <c r="FJ7" s="425" t="s">
        <v>48</v>
      </c>
      <c r="FK7" s="425">
        <v>2022</v>
      </c>
      <c r="FL7" s="425">
        <v>2023</v>
      </c>
      <c r="FM7" s="586"/>
      <c r="FN7" s="425">
        <v>2022</v>
      </c>
      <c r="FO7" s="425">
        <v>2023</v>
      </c>
      <c r="FP7" s="425" t="s">
        <v>48</v>
      </c>
      <c r="FQ7" s="428"/>
      <c r="FR7" s="586"/>
      <c r="FS7" s="586"/>
      <c r="FT7" s="586"/>
      <c r="FU7" s="603"/>
      <c r="FV7" s="586"/>
      <c r="FW7" s="586"/>
      <c r="FX7" s="586"/>
      <c r="FY7" s="586"/>
      <c r="FZ7" s="602"/>
      <c r="GA7" s="586"/>
      <c r="GB7" s="596"/>
      <c r="GC7" s="603"/>
      <c r="GD7" s="602"/>
      <c r="GE7" s="602"/>
      <c r="GF7" s="586"/>
      <c r="GG7" s="586"/>
      <c r="GH7" s="586"/>
    </row>
    <row r="8" spans="1:190" s="32" customFormat="1" ht="11.25">
      <c r="A8" s="176"/>
      <c r="B8" s="176"/>
      <c r="C8" s="176">
        <v>1</v>
      </c>
      <c r="D8" s="176">
        <v>2</v>
      </c>
      <c r="E8" s="176">
        <v>3</v>
      </c>
      <c r="F8" s="176">
        <v>4</v>
      </c>
      <c r="G8" s="176">
        <v>5</v>
      </c>
      <c r="H8" s="176">
        <v>6</v>
      </c>
      <c r="I8" s="176">
        <v>7</v>
      </c>
      <c r="J8" s="176">
        <v>8</v>
      </c>
      <c r="K8" s="176">
        <v>9</v>
      </c>
      <c r="L8" s="176">
        <v>10</v>
      </c>
      <c r="M8" s="176">
        <v>11</v>
      </c>
      <c r="N8" s="176">
        <v>12</v>
      </c>
      <c r="O8" s="176">
        <v>13</v>
      </c>
      <c r="P8" s="176">
        <v>14</v>
      </c>
      <c r="Q8" s="176">
        <v>15</v>
      </c>
      <c r="R8" s="176">
        <v>16</v>
      </c>
      <c r="S8" s="176">
        <v>17</v>
      </c>
      <c r="T8" s="176">
        <v>18</v>
      </c>
      <c r="U8" s="176">
        <v>19</v>
      </c>
      <c r="V8" s="176">
        <v>20</v>
      </c>
      <c r="W8" s="176">
        <v>21</v>
      </c>
      <c r="X8" s="176">
        <v>22</v>
      </c>
      <c r="Y8" s="176">
        <v>23</v>
      </c>
      <c r="Z8" s="176">
        <v>24</v>
      </c>
      <c r="AA8" s="176">
        <v>25</v>
      </c>
      <c r="AB8" s="176">
        <v>26</v>
      </c>
      <c r="AC8" s="176">
        <v>27</v>
      </c>
      <c r="AD8" s="176">
        <v>28</v>
      </c>
      <c r="AF8" s="176"/>
      <c r="AG8" s="176"/>
      <c r="AH8" s="176">
        <v>1</v>
      </c>
      <c r="AI8" s="176">
        <v>2</v>
      </c>
      <c r="AJ8" s="176">
        <v>3</v>
      </c>
      <c r="AK8" s="176">
        <v>4</v>
      </c>
      <c r="AL8" s="176">
        <v>5</v>
      </c>
      <c r="AM8" s="176">
        <v>6</v>
      </c>
      <c r="AN8" s="176">
        <v>7</v>
      </c>
      <c r="AO8" s="176">
        <v>8</v>
      </c>
      <c r="AP8" s="176">
        <v>9</v>
      </c>
      <c r="AQ8" s="176">
        <v>10</v>
      </c>
      <c r="AR8" s="176">
        <v>11</v>
      </c>
      <c r="AS8" s="176">
        <v>12</v>
      </c>
      <c r="AT8" s="176">
        <v>13</v>
      </c>
      <c r="AU8" s="176">
        <v>14</v>
      </c>
      <c r="AV8" s="176">
        <v>15</v>
      </c>
      <c r="AW8" s="176">
        <v>16</v>
      </c>
      <c r="AY8" s="176"/>
      <c r="AZ8" s="176"/>
      <c r="BA8" s="176">
        <v>1</v>
      </c>
      <c r="BB8" s="176">
        <v>2</v>
      </c>
      <c r="BC8" s="176">
        <v>3</v>
      </c>
      <c r="BD8" s="176">
        <v>4</v>
      </c>
      <c r="BE8" s="176">
        <v>5</v>
      </c>
      <c r="BF8" s="176">
        <v>6</v>
      </c>
      <c r="BG8" s="176">
        <v>7</v>
      </c>
      <c r="BH8" s="176">
        <v>8</v>
      </c>
      <c r="BI8" s="176">
        <v>9</v>
      </c>
      <c r="BJ8" s="176">
        <v>10</v>
      </c>
      <c r="BK8" s="176">
        <v>11</v>
      </c>
      <c r="BL8" s="176">
        <v>12</v>
      </c>
      <c r="BM8" s="176">
        <v>13</v>
      </c>
      <c r="BN8" s="176">
        <v>14</v>
      </c>
      <c r="BO8" s="176">
        <v>15</v>
      </c>
      <c r="BP8" s="176">
        <v>16</v>
      </c>
      <c r="BQ8" s="176">
        <v>17</v>
      </c>
      <c r="BR8" s="176">
        <v>18</v>
      </c>
      <c r="BS8" s="176">
        <v>19</v>
      </c>
      <c r="BT8" s="176">
        <v>20</v>
      </c>
      <c r="BU8" s="176">
        <v>21</v>
      </c>
      <c r="BV8" s="176">
        <v>22</v>
      </c>
      <c r="BW8" s="176">
        <v>23</v>
      </c>
      <c r="BX8" s="176">
        <v>24</v>
      </c>
      <c r="BY8" s="176">
        <v>25</v>
      </c>
      <c r="BZ8" s="176">
        <v>26</v>
      </c>
      <c r="CA8" s="176">
        <v>27</v>
      </c>
      <c r="CB8" s="176">
        <v>28</v>
      </c>
      <c r="CC8" s="176">
        <v>29</v>
      </c>
      <c r="CD8" s="176">
        <v>30</v>
      </c>
      <c r="CE8" s="176">
        <v>31</v>
      </c>
      <c r="CF8" s="176">
        <v>32</v>
      </c>
      <c r="CG8" s="176">
        <v>33</v>
      </c>
      <c r="CH8" s="176">
        <v>34</v>
      </c>
      <c r="CI8" s="176">
        <v>35</v>
      </c>
      <c r="CJ8" s="176">
        <v>36</v>
      </c>
      <c r="CK8" s="176">
        <v>37</v>
      </c>
      <c r="CL8" s="176">
        <v>38</v>
      </c>
      <c r="CM8" s="176">
        <v>39</v>
      </c>
      <c r="CN8" s="176">
        <v>40</v>
      </c>
      <c r="CO8" s="176">
        <v>41</v>
      </c>
      <c r="CP8" s="176">
        <v>42</v>
      </c>
      <c r="CQ8" s="176">
        <v>43</v>
      </c>
      <c r="CR8" s="176">
        <v>44</v>
      </c>
      <c r="CS8" s="176">
        <v>45</v>
      </c>
      <c r="CT8" s="176">
        <v>46</v>
      </c>
      <c r="CU8" s="176">
        <v>47</v>
      </c>
      <c r="CV8" s="176">
        <v>48</v>
      </c>
      <c r="CW8" s="176">
        <v>49</v>
      </c>
      <c r="CX8" s="176">
        <v>50</v>
      </c>
      <c r="CY8" s="176">
        <v>51</v>
      </c>
      <c r="CZ8" s="176">
        <v>52</v>
      </c>
      <c r="DA8" s="176">
        <v>53</v>
      </c>
      <c r="DB8" s="176">
        <v>54</v>
      </c>
      <c r="DC8" s="176">
        <v>55</v>
      </c>
      <c r="DD8" s="176">
        <v>56</v>
      </c>
      <c r="DF8" s="176"/>
      <c r="DG8" s="176"/>
      <c r="DH8" s="176">
        <v>1</v>
      </c>
      <c r="DI8" s="176">
        <v>2</v>
      </c>
      <c r="DJ8" s="176">
        <v>3</v>
      </c>
      <c r="DK8" s="176">
        <v>4</v>
      </c>
      <c r="DL8" s="176">
        <v>5</v>
      </c>
      <c r="DM8" s="176">
        <v>6</v>
      </c>
      <c r="DN8" s="176">
        <v>7</v>
      </c>
      <c r="DO8" s="176">
        <v>8</v>
      </c>
      <c r="DP8" s="176">
        <v>9</v>
      </c>
      <c r="DQ8" s="176">
        <v>10</v>
      </c>
      <c r="DR8" s="176">
        <v>11</v>
      </c>
      <c r="DS8" s="176">
        <v>12</v>
      </c>
      <c r="DT8" s="176">
        <v>13</v>
      </c>
      <c r="DU8" s="176">
        <v>14</v>
      </c>
      <c r="DV8" s="176">
        <v>15</v>
      </c>
      <c r="DW8" s="176">
        <v>16</v>
      </c>
      <c r="DX8" s="176">
        <v>17</v>
      </c>
      <c r="DY8" s="176">
        <v>18</v>
      </c>
      <c r="DZ8" s="176">
        <v>19</v>
      </c>
      <c r="EA8" s="176">
        <v>20</v>
      </c>
      <c r="EB8" s="176">
        <v>21</v>
      </c>
      <c r="EC8" s="176">
        <v>22</v>
      </c>
      <c r="ED8" s="176">
        <v>23</v>
      </c>
      <c r="EE8" s="176">
        <v>24</v>
      </c>
      <c r="EF8" s="176">
        <v>25</v>
      </c>
      <c r="EG8" s="176">
        <v>26</v>
      </c>
      <c r="EH8" s="176">
        <v>27</v>
      </c>
      <c r="EI8" s="176">
        <v>28</v>
      </c>
      <c r="EJ8" s="176">
        <v>29</v>
      </c>
      <c r="EK8" s="176">
        <v>30</v>
      </c>
      <c r="EL8" s="176">
        <v>31</v>
      </c>
      <c r="EM8" s="176">
        <v>32</v>
      </c>
      <c r="EN8" s="176">
        <v>33</v>
      </c>
      <c r="EO8" s="176">
        <v>34</v>
      </c>
      <c r="EP8" s="176">
        <v>35</v>
      </c>
      <c r="EQ8" s="176">
        <v>36</v>
      </c>
      <c r="ER8" s="31"/>
      <c r="ES8" s="176"/>
      <c r="ET8" s="176"/>
      <c r="EU8" s="176">
        <v>1</v>
      </c>
      <c r="EV8" s="176">
        <v>2</v>
      </c>
      <c r="EW8" s="176">
        <v>3</v>
      </c>
      <c r="EX8" s="176">
        <v>4</v>
      </c>
      <c r="EY8" s="176">
        <v>5</v>
      </c>
      <c r="EZ8" s="176">
        <v>6</v>
      </c>
      <c r="FA8" s="176">
        <v>7</v>
      </c>
      <c r="FB8" s="176">
        <v>8</v>
      </c>
      <c r="FC8" s="176">
        <v>9</v>
      </c>
      <c r="FD8" s="176">
        <v>10</v>
      </c>
      <c r="FE8" s="176">
        <v>11</v>
      </c>
      <c r="FF8" s="176">
        <v>12</v>
      </c>
      <c r="FG8" s="176">
        <v>13</v>
      </c>
      <c r="FH8" s="176">
        <v>14</v>
      </c>
      <c r="FI8" s="176">
        <v>15</v>
      </c>
      <c r="FJ8" s="176">
        <v>16</v>
      </c>
      <c r="FK8" s="176">
        <v>17</v>
      </c>
      <c r="FL8" s="176">
        <v>18</v>
      </c>
      <c r="FM8" s="176">
        <v>19</v>
      </c>
      <c r="FN8" s="176">
        <v>20</v>
      </c>
      <c r="FO8" s="176">
        <v>21</v>
      </c>
      <c r="FP8" s="176">
        <v>22</v>
      </c>
      <c r="FQ8" s="31"/>
      <c r="FR8" s="176"/>
      <c r="FS8" s="176"/>
      <c r="FT8" s="176">
        <v>1</v>
      </c>
      <c r="FU8" s="176">
        <v>2</v>
      </c>
      <c r="FV8" s="176">
        <v>3</v>
      </c>
      <c r="FW8" s="176">
        <v>4</v>
      </c>
      <c r="FX8" s="176">
        <v>5</v>
      </c>
      <c r="FY8" s="176">
        <v>6</v>
      </c>
      <c r="FZ8" s="176">
        <v>7</v>
      </c>
      <c r="GA8" s="176">
        <v>8</v>
      </c>
      <c r="GB8" s="176">
        <v>9</v>
      </c>
      <c r="GC8" s="176">
        <v>10</v>
      </c>
      <c r="GD8" s="176">
        <v>11</v>
      </c>
      <c r="GE8" s="176">
        <v>12</v>
      </c>
      <c r="GF8" s="176">
        <v>13</v>
      </c>
      <c r="GG8" s="176">
        <v>14</v>
      </c>
      <c r="GH8" s="176">
        <v>15</v>
      </c>
    </row>
    <row r="9" spans="1:190" s="26" customFormat="1">
      <c r="A9" s="33">
        <v>1</v>
      </c>
      <c r="B9" s="33" t="s">
        <v>2</v>
      </c>
      <c r="C9" s="86" t="s">
        <v>21</v>
      </c>
      <c r="D9" s="561">
        <f>E9+F9</f>
        <v>8</v>
      </c>
      <c r="E9" s="559"/>
      <c r="F9" s="559">
        <v>8</v>
      </c>
      <c r="G9" s="561">
        <f t="shared" ref="G9:G28" si="0">H9+I9</f>
        <v>7</v>
      </c>
      <c r="H9" s="559"/>
      <c r="I9" s="559">
        <v>7</v>
      </c>
      <c r="J9" s="559">
        <v>825</v>
      </c>
      <c r="K9" s="559">
        <v>745</v>
      </c>
      <c r="L9" s="561">
        <f>K9-J9</f>
        <v>-80</v>
      </c>
      <c r="M9" s="54">
        <f>ROUND(J9/D9,0)</f>
        <v>103</v>
      </c>
      <c r="N9" s="54">
        <f>ROUND(K9/G9,0)</f>
        <v>106</v>
      </c>
      <c r="O9" s="53">
        <f t="shared" ref="O9:O29" si="1">N9-M9</f>
        <v>3</v>
      </c>
      <c r="P9" s="33">
        <v>8</v>
      </c>
      <c r="Q9" s="33">
        <v>7</v>
      </c>
      <c r="R9" s="53">
        <f t="shared" ref="R9:R35" si="2">Q9-P9</f>
        <v>-1</v>
      </c>
      <c r="S9" s="33"/>
      <c r="T9" s="33"/>
      <c r="U9" s="53">
        <f t="shared" ref="U9:U35" si="3">T9-S9</f>
        <v>0</v>
      </c>
      <c r="V9" s="33"/>
      <c r="W9" s="33"/>
      <c r="X9" s="53">
        <f t="shared" ref="X9:X35" si="4">W9-V9</f>
        <v>0</v>
      </c>
      <c r="Y9" s="151">
        <f>ROUND((S9+V9)/P9*100,1)</f>
        <v>0</v>
      </c>
      <c r="Z9" s="151">
        <f>ROUND((T9+W9)/Q9*100,1)</f>
        <v>0</v>
      </c>
      <c r="AA9" s="151">
        <f t="shared" ref="AA9:AA35" si="5">Z9-Y9</f>
        <v>0</v>
      </c>
      <c r="AB9" s="53"/>
      <c r="AC9" s="53"/>
      <c r="AD9" s="53">
        <f>AC9-AB9</f>
        <v>0</v>
      </c>
      <c r="AF9" s="33">
        <v>1</v>
      </c>
      <c r="AG9" s="33" t="s">
        <v>2</v>
      </c>
      <c r="AH9" s="86" t="s">
        <v>21</v>
      </c>
      <c r="AI9" s="151">
        <f>AJ9+AK9</f>
        <v>7.5979999999999999</v>
      </c>
      <c r="AJ9" s="101"/>
      <c r="AK9" s="35">
        <v>7.5979999999999999</v>
      </c>
      <c r="AL9" s="151">
        <f>AM9+AN9</f>
        <v>7.4</v>
      </c>
      <c r="AM9" s="101"/>
      <c r="AN9" s="35">
        <v>7.4</v>
      </c>
      <c r="AO9" s="448">
        <f t="shared" ref="AO9:AT29" si="6">ROUND(AI9/D9,2)</f>
        <v>0.95</v>
      </c>
      <c r="AP9" s="49"/>
      <c r="AQ9" s="448">
        <f t="shared" si="6"/>
        <v>0.95</v>
      </c>
      <c r="AR9" s="448">
        <f t="shared" si="6"/>
        <v>1.06</v>
      </c>
      <c r="AS9" s="49"/>
      <c r="AT9" s="448">
        <f t="shared" si="6"/>
        <v>1.06</v>
      </c>
      <c r="AU9" s="448">
        <f>AR9-AO9</f>
        <v>0.1100000000000001</v>
      </c>
      <c r="AV9" s="448">
        <f>AS9-AP9</f>
        <v>0</v>
      </c>
      <c r="AW9" s="448">
        <f>AT9-AQ9</f>
        <v>0.1100000000000001</v>
      </c>
      <c r="AY9" s="33">
        <v>1</v>
      </c>
      <c r="AZ9" s="33" t="s">
        <v>2</v>
      </c>
      <c r="BA9" s="86" t="s">
        <v>21</v>
      </c>
      <c r="BB9" s="33">
        <v>65</v>
      </c>
      <c r="BC9" s="33">
        <v>59</v>
      </c>
      <c r="BD9" s="53">
        <f>BC9-BB9</f>
        <v>-6</v>
      </c>
      <c r="BE9" s="53">
        <v>65</v>
      </c>
      <c r="BF9" s="53">
        <v>59</v>
      </c>
      <c r="BG9" s="53">
        <f t="shared" ref="BG9:BG35" si="7">BF9-BE9</f>
        <v>-6</v>
      </c>
      <c r="BH9" s="54">
        <f t="shared" ref="BH9:BH29" si="8">ROUND(BB9/D9,0)</f>
        <v>8</v>
      </c>
      <c r="BI9" s="54">
        <f t="shared" ref="BI9:BI29" si="9">ROUND(BC9/G9,0)</f>
        <v>8</v>
      </c>
      <c r="BJ9" s="53">
        <f t="shared" ref="BJ9:BJ29" si="10">BI9-BH9</f>
        <v>0</v>
      </c>
      <c r="BK9" s="33">
        <v>819</v>
      </c>
      <c r="BL9" s="33">
        <v>766</v>
      </c>
      <c r="BM9" s="53">
        <f>BL9-BK9</f>
        <v>-53</v>
      </c>
      <c r="BN9" s="53">
        <v>819</v>
      </c>
      <c r="BO9" s="53">
        <v>766</v>
      </c>
      <c r="BP9" s="53">
        <f>BO9-BN9</f>
        <v>-53</v>
      </c>
      <c r="BQ9" s="54">
        <f>ROUND(BK9/BB9,0)</f>
        <v>13</v>
      </c>
      <c r="BR9" s="54">
        <f>ROUND(BL9/BC9,0)</f>
        <v>13</v>
      </c>
      <c r="BS9" s="54">
        <f>BR9-BQ9</f>
        <v>0</v>
      </c>
      <c r="BT9" s="110">
        <v>8</v>
      </c>
      <c r="BU9" s="82">
        <v>25</v>
      </c>
      <c r="BV9" s="82">
        <v>21</v>
      </c>
      <c r="BW9" s="53">
        <f t="shared" ref="BW9:BW35" si="11">BV9-BU9</f>
        <v>-4</v>
      </c>
      <c r="BX9" s="53">
        <v>25</v>
      </c>
      <c r="BY9" s="53">
        <v>21</v>
      </c>
      <c r="BZ9" s="53">
        <f t="shared" ref="BZ9:BZ35" si="12">BY9-BX9</f>
        <v>-4</v>
      </c>
      <c r="CA9" s="53">
        <v>330</v>
      </c>
      <c r="CB9" s="53">
        <v>268</v>
      </c>
      <c r="CC9" s="53">
        <f>CB9-CA9</f>
        <v>-62</v>
      </c>
      <c r="CD9" s="53">
        <v>330</v>
      </c>
      <c r="CE9" s="53">
        <v>268</v>
      </c>
      <c r="CF9" s="53">
        <f t="shared" ref="CF9:CF35" si="13">CE9-CD9</f>
        <v>-62</v>
      </c>
      <c r="CG9" s="33">
        <v>47</v>
      </c>
      <c r="CH9" s="33">
        <v>45</v>
      </c>
      <c r="CI9" s="53">
        <f t="shared" ref="CI9:CI35" si="14">CH9-CG9</f>
        <v>-2</v>
      </c>
      <c r="CJ9" s="53">
        <v>47</v>
      </c>
      <c r="CK9" s="53">
        <v>45</v>
      </c>
      <c r="CL9" s="53">
        <f t="shared" ref="CL9:CL35" si="15">CK9-CJ9</f>
        <v>-2</v>
      </c>
      <c r="CM9" s="53">
        <v>18</v>
      </c>
      <c r="CN9" s="53">
        <v>17</v>
      </c>
      <c r="CO9" s="53">
        <f t="shared" ref="CO9:CO35" si="16">CN9-CM9</f>
        <v>-1</v>
      </c>
      <c r="CP9" s="53">
        <v>18</v>
      </c>
      <c r="CQ9" s="53">
        <v>17</v>
      </c>
      <c r="CR9" s="53">
        <f t="shared" ref="CR9:CR35" si="17">CQ9-CP9</f>
        <v>-1</v>
      </c>
      <c r="CS9" s="33">
        <v>564</v>
      </c>
      <c r="CT9" s="33">
        <v>548</v>
      </c>
      <c r="CU9" s="53">
        <f t="shared" ref="CU9:CU35" si="18">CT9-CS9</f>
        <v>-16</v>
      </c>
      <c r="CV9" s="53">
        <v>564</v>
      </c>
      <c r="CW9" s="53">
        <v>548</v>
      </c>
      <c r="CX9" s="53">
        <f t="shared" ref="CX9:CX35" si="19">CW9-CV9</f>
        <v>-16</v>
      </c>
      <c r="CY9" s="53">
        <v>227</v>
      </c>
      <c r="CZ9" s="53">
        <v>216</v>
      </c>
      <c r="DA9" s="53">
        <f t="shared" ref="DA9:DA35" si="20">CZ9-CY9</f>
        <v>-11</v>
      </c>
      <c r="DB9" s="53">
        <v>227</v>
      </c>
      <c r="DC9" s="53">
        <v>216</v>
      </c>
      <c r="DD9" s="53">
        <f t="shared" ref="DD9:DD35" si="21">DC9-DB9</f>
        <v>-11</v>
      </c>
      <c r="DF9" s="33">
        <v>1</v>
      </c>
      <c r="DG9" s="33" t="s">
        <v>2</v>
      </c>
      <c r="DH9" s="86" t="s">
        <v>21</v>
      </c>
      <c r="DI9" s="33">
        <v>692</v>
      </c>
      <c r="DJ9" s="33">
        <v>714</v>
      </c>
      <c r="DK9" s="53">
        <f>DJ9-DI9</f>
        <v>22</v>
      </c>
      <c r="DL9" s="82">
        <v>249</v>
      </c>
      <c r="DM9" s="82">
        <v>233</v>
      </c>
      <c r="DN9" s="53">
        <f t="shared" ref="DN9:DN35" si="22">DM9-DL9</f>
        <v>-16</v>
      </c>
      <c r="DO9" s="53">
        <v>41699</v>
      </c>
      <c r="DP9" s="53">
        <v>101545</v>
      </c>
      <c r="DQ9" s="53">
        <f>DP9-DO9</f>
        <v>59846</v>
      </c>
      <c r="DR9" s="53">
        <v>8208</v>
      </c>
      <c r="DS9" s="53">
        <v>19322</v>
      </c>
      <c r="DT9" s="53">
        <f>DS9-DR9</f>
        <v>11114</v>
      </c>
      <c r="DU9" s="54">
        <f t="shared" ref="DU9:DU29" si="23">ROUND(DI9/D9,0)</f>
        <v>87</v>
      </c>
      <c r="DV9" s="54">
        <f t="shared" ref="DV9:DV29" si="24">ROUND(DJ9/G9,0)</f>
        <v>102</v>
      </c>
      <c r="DW9" s="54">
        <f>DV9-DU9</f>
        <v>15</v>
      </c>
      <c r="DX9" s="110">
        <v>17</v>
      </c>
      <c r="DY9" s="33">
        <v>34</v>
      </c>
      <c r="DZ9" s="33">
        <v>38</v>
      </c>
      <c r="EA9" s="53">
        <f>DZ9-DY9</f>
        <v>4</v>
      </c>
      <c r="EB9" s="82">
        <v>10</v>
      </c>
      <c r="EC9" s="82">
        <v>9</v>
      </c>
      <c r="ED9" s="53">
        <f>EC9-EB9</f>
        <v>-1</v>
      </c>
      <c r="EE9" s="151">
        <f>ROUND(DY9/DI9*100,1)</f>
        <v>4.9000000000000004</v>
      </c>
      <c r="EF9" s="151">
        <f>ROUND(DZ9/DJ9*100,1)</f>
        <v>5.3</v>
      </c>
      <c r="EG9" s="151">
        <f>EF9-EE9</f>
        <v>0.39999999999999947</v>
      </c>
      <c r="EH9" s="33">
        <v>3758</v>
      </c>
      <c r="EI9" s="33">
        <v>4325</v>
      </c>
      <c r="EJ9" s="53">
        <f t="shared" ref="EJ9:EJ35" si="25">EI9-EH9</f>
        <v>567</v>
      </c>
      <c r="EK9" s="82">
        <v>637</v>
      </c>
      <c r="EL9" s="82">
        <v>1370</v>
      </c>
      <c r="EM9" s="53">
        <f t="shared" ref="EM9:EM35" si="26">EL9-EK9</f>
        <v>733</v>
      </c>
      <c r="EN9" s="54">
        <f>ROUND(EH9/DY9,0)</f>
        <v>111</v>
      </c>
      <c r="EO9" s="54">
        <f>ROUND(EI9/DZ9,0)</f>
        <v>114</v>
      </c>
      <c r="EP9" s="54">
        <f>EO9-EN9</f>
        <v>3</v>
      </c>
      <c r="EQ9" s="110">
        <v>3</v>
      </c>
      <c r="ER9" s="28"/>
      <c r="ES9" s="33">
        <v>1</v>
      </c>
      <c r="ET9" s="33" t="s">
        <v>2</v>
      </c>
      <c r="EU9" s="86" t="s">
        <v>21</v>
      </c>
      <c r="EV9" s="82">
        <v>59</v>
      </c>
      <c r="EW9" s="82">
        <v>54</v>
      </c>
      <c r="EX9" s="53">
        <f>EW9-EV9</f>
        <v>-5</v>
      </c>
      <c r="EY9" s="82">
        <v>59</v>
      </c>
      <c r="EZ9" s="82">
        <v>54</v>
      </c>
      <c r="FA9" s="53">
        <f t="shared" ref="FA9:FA35" si="27">EZ9-EY9</f>
        <v>-5</v>
      </c>
      <c r="FB9" s="82">
        <v>32</v>
      </c>
      <c r="FC9" s="82">
        <v>28</v>
      </c>
      <c r="FD9" s="53">
        <f t="shared" ref="FD9:FD35" si="28">FC9-FB9</f>
        <v>-4</v>
      </c>
      <c r="FE9" s="82">
        <v>7</v>
      </c>
      <c r="FF9" s="82">
        <v>8</v>
      </c>
      <c r="FG9" s="53">
        <f>FF9-FE9</f>
        <v>1</v>
      </c>
      <c r="FH9" s="82">
        <v>23</v>
      </c>
      <c r="FI9" s="82">
        <v>18</v>
      </c>
      <c r="FJ9" s="53">
        <f t="shared" ref="FJ9:FJ35" si="29">FI9-FH9</f>
        <v>-5</v>
      </c>
      <c r="FK9" s="151">
        <f>ROUND((FE9+FH9)/FB9*100,1)</f>
        <v>93.8</v>
      </c>
      <c r="FL9" s="151">
        <f>ROUND((FF9+FI9)/FC9*100,1)</f>
        <v>92.9</v>
      </c>
      <c r="FM9" s="110">
        <v>4</v>
      </c>
      <c r="FN9" s="54">
        <f t="shared" ref="FN9:FN29" si="30">ROUND(FB9/D9,0)</f>
        <v>4</v>
      </c>
      <c r="FO9" s="54">
        <f t="shared" ref="FO9:FO29" si="31">ROUND(FC9/G9,0)</f>
        <v>4</v>
      </c>
      <c r="FP9" s="53">
        <f t="shared" ref="FP9:FP29" si="32">FO9-FN9</f>
        <v>0</v>
      </c>
      <c r="FQ9" s="149"/>
      <c r="FR9" s="33">
        <v>1</v>
      </c>
      <c r="FS9" s="33" t="s">
        <v>2</v>
      </c>
      <c r="FT9" s="86" t="s">
        <v>21</v>
      </c>
      <c r="FU9" s="371">
        <f>FW9+FX9+FY9+GA9</f>
        <v>58566.900000000009</v>
      </c>
      <c r="FV9" s="481">
        <f t="shared" ref="FV9:FV35" si="33">ROUND(FU9/G9,0)</f>
        <v>8367</v>
      </c>
      <c r="FW9" s="99">
        <v>29664.799999999999</v>
      </c>
      <c r="FX9" s="99">
        <v>26954.800000000003</v>
      </c>
      <c r="FY9" s="99">
        <v>1560.9</v>
      </c>
      <c r="FZ9" s="99"/>
      <c r="GA9" s="99">
        <v>386.4</v>
      </c>
      <c r="GB9" s="151">
        <f>ROUND((FW9+FX9)/FU9*100,1)</f>
        <v>96.7</v>
      </c>
      <c r="GC9" s="342">
        <v>58488.800000000003</v>
      </c>
      <c r="GD9" s="99">
        <v>49080.6</v>
      </c>
      <c r="GE9" s="99">
        <v>1000.9</v>
      </c>
      <c r="GF9" s="99">
        <v>340.4</v>
      </c>
      <c r="GG9" s="363"/>
      <c r="GH9" s="99">
        <v>483.59999999999997</v>
      </c>
    </row>
    <row r="10" spans="1:190" s="26" customFormat="1" ht="13.5" customHeight="1">
      <c r="A10" s="33">
        <v>2</v>
      </c>
      <c r="B10" s="33" t="s">
        <v>209</v>
      </c>
      <c r="C10" s="86" t="s">
        <v>22</v>
      </c>
      <c r="D10" s="561">
        <f t="shared" ref="D10:D33" si="34">E10+F10</f>
        <v>17</v>
      </c>
      <c r="E10" s="559">
        <v>2</v>
      </c>
      <c r="F10" s="560">
        <v>15</v>
      </c>
      <c r="G10" s="561">
        <f t="shared" si="0"/>
        <v>17</v>
      </c>
      <c r="H10" s="559">
        <v>2</v>
      </c>
      <c r="I10" s="560">
        <v>15</v>
      </c>
      <c r="J10" s="559">
        <v>1491</v>
      </c>
      <c r="K10" s="559">
        <v>1491</v>
      </c>
      <c r="L10" s="561">
        <f t="shared" ref="L10:L35" si="35">K10-J10</f>
        <v>0</v>
      </c>
      <c r="M10" s="54">
        <f t="shared" ref="M10:M29" si="36">ROUND(J10/D10,0)</f>
        <v>88</v>
      </c>
      <c r="N10" s="54">
        <f t="shared" ref="N10:N29" si="37">ROUND(K10/G10,0)</f>
        <v>88</v>
      </c>
      <c r="O10" s="53">
        <f t="shared" si="1"/>
        <v>0</v>
      </c>
      <c r="P10" s="33">
        <v>20</v>
      </c>
      <c r="Q10" s="33">
        <v>20</v>
      </c>
      <c r="R10" s="53">
        <f t="shared" si="2"/>
        <v>0</v>
      </c>
      <c r="S10" s="33">
        <v>11</v>
      </c>
      <c r="T10" s="33">
        <v>11</v>
      </c>
      <c r="U10" s="53">
        <f t="shared" si="3"/>
        <v>0</v>
      </c>
      <c r="V10" s="33"/>
      <c r="W10" s="33"/>
      <c r="X10" s="53">
        <f t="shared" si="4"/>
        <v>0</v>
      </c>
      <c r="Y10" s="151">
        <f t="shared" ref="Y10:Z35" si="38">ROUND((S10+V10)/P10*100,1)</f>
        <v>55</v>
      </c>
      <c r="Z10" s="151">
        <f t="shared" si="38"/>
        <v>55</v>
      </c>
      <c r="AA10" s="151">
        <f t="shared" si="5"/>
        <v>0</v>
      </c>
      <c r="AB10" s="53">
        <v>1</v>
      </c>
      <c r="AC10" s="53">
        <v>2</v>
      </c>
      <c r="AD10" s="53">
        <f t="shared" ref="AD10:AD35" si="39">AC10-AB10</f>
        <v>1</v>
      </c>
      <c r="AF10" s="33">
        <v>2</v>
      </c>
      <c r="AG10" s="33" t="s">
        <v>209</v>
      </c>
      <c r="AH10" s="86" t="s">
        <v>22</v>
      </c>
      <c r="AI10" s="151">
        <f t="shared" ref="AI10:AI28" si="40">AJ10+AK10</f>
        <v>33.733000000000004</v>
      </c>
      <c r="AJ10" s="35">
        <v>24.818000000000001</v>
      </c>
      <c r="AK10" s="35">
        <v>8.9149999999999991</v>
      </c>
      <c r="AL10" s="151">
        <f t="shared" ref="AL10:AL28" si="41">AM10+AN10</f>
        <v>33.5</v>
      </c>
      <c r="AM10" s="35">
        <v>24.7</v>
      </c>
      <c r="AN10" s="35">
        <v>8.8000000000000007</v>
      </c>
      <c r="AO10" s="448">
        <f t="shared" si="6"/>
        <v>1.98</v>
      </c>
      <c r="AP10" s="448">
        <f t="shared" si="6"/>
        <v>12.41</v>
      </c>
      <c r="AQ10" s="448">
        <f t="shared" si="6"/>
        <v>0.59</v>
      </c>
      <c r="AR10" s="448">
        <f t="shared" si="6"/>
        <v>1.97</v>
      </c>
      <c r="AS10" s="448">
        <f t="shared" si="6"/>
        <v>12.35</v>
      </c>
      <c r="AT10" s="448">
        <f t="shared" si="6"/>
        <v>0.59</v>
      </c>
      <c r="AU10" s="448">
        <f t="shared" ref="AU10:AW29" si="42">AR10-AO10</f>
        <v>-1.0000000000000009E-2</v>
      </c>
      <c r="AV10" s="448">
        <f t="shared" si="42"/>
        <v>-6.0000000000000497E-2</v>
      </c>
      <c r="AW10" s="448">
        <f t="shared" si="42"/>
        <v>0</v>
      </c>
      <c r="AY10" s="33">
        <v>2</v>
      </c>
      <c r="AZ10" s="33" t="s">
        <v>209</v>
      </c>
      <c r="BA10" s="86" t="s">
        <v>22</v>
      </c>
      <c r="BB10" s="33">
        <v>93</v>
      </c>
      <c r="BC10" s="33">
        <v>93</v>
      </c>
      <c r="BD10" s="53">
        <f t="shared" ref="BD10:BD35" si="43">BC10-BB10</f>
        <v>0</v>
      </c>
      <c r="BE10" s="53">
        <v>58</v>
      </c>
      <c r="BF10" s="53">
        <v>57</v>
      </c>
      <c r="BG10" s="53">
        <f t="shared" si="7"/>
        <v>-1</v>
      </c>
      <c r="BH10" s="54">
        <f t="shared" si="8"/>
        <v>5</v>
      </c>
      <c r="BI10" s="54">
        <f t="shared" si="9"/>
        <v>5</v>
      </c>
      <c r="BJ10" s="53">
        <f t="shared" si="10"/>
        <v>0</v>
      </c>
      <c r="BK10" s="33">
        <v>1667</v>
      </c>
      <c r="BL10" s="33">
        <v>1667</v>
      </c>
      <c r="BM10" s="53">
        <f t="shared" ref="BM10:BM35" si="44">BL10-BK10</f>
        <v>0</v>
      </c>
      <c r="BN10" s="53">
        <v>787</v>
      </c>
      <c r="BO10" s="53">
        <v>750</v>
      </c>
      <c r="BP10" s="53">
        <f t="shared" ref="BP10:BP35" si="45">BO10-BN10</f>
        <v>-37</v>
      </c>
      <c r="BQ10" s="54">
        <f t="shared" ref="BQ10:BR29" si="46">ROUND(BK10/BB10,0)</f>
        <v>18</v>
      </c>
      <c r="BR10" s="54">
        <f t="shared" si="46"/>
        <v>18</v>
      </c>
      <c r="BS10" s="54">
        <f t="shared" ref="BS10:BS29" si="47">BR10-BQ10</f>
        <v>0</v>
      </c>
      <c r="BT10" s="110">
        <v>4</v>
      </c>
      <c r="BU10" s="33">
        <v>38</v>
      </c>
      <c r="BV10" s="33">
        <v>35</v>
      </c>
      <c r="BW10" s="53">
        <f t="shared" si="11"/>
        <v>-3</v>
      </c>
      <c r="BX10" s="53">
        <v>27</v>
      </c>
      <c r="BY10" s="53">
        <v>24</v>
      </c>
      <c r="BZ10" s="53">
        <f t="shared" si="12"/>
        <v>-3</v>
      </c>
      <c r="CA10" s="82">
        <v>722</v>
      </c>
      <c r="CB10" s="82">
        <v>682</v>
      </c>
      <c r="CC10" s="53">
        <f t="shared" ref="CC10:CC35" si="48">CB10-CA10</f>
        <v>-40</v>
      </c>
      <c r="CD10" s="53">
        <v>350</v>
      </c>
      <c r="CE10" s="53">
        <v>296</v>
      </c>
      <c r="CF10" s="53">
        <f t="shared" si="13"/>
        <v>-54</v>
      </c>
      <c r="CG10" s="33">
        <v>51</v>
      </c>
      <c r="CH10" s="33">
        <v>51</v>
      </c>
      <c r="CI10" s="53">
        <f t="shared" si="14"/>
        <v>0</v>
      </c>
      <c r="CJ10" s="53">
        <v>26</v>
      </c>
      <c r="CK10" s="53">
        <v>26</v>
      </c>
      <c r="CL10" s="53">
        <f t="shared" si="15"/>
        <v>0</v>
      </c>
      <c r="CM10" s="53">
        <v>22</v>
      </c>
      <c r="CN10" s="53">
        <v>18</v>
      </c>
      <c r="CO10" s="53">
        <f t="shared" si="16"/>
        <v>-4</v>
      </c>
      <c r="CP10" s="53">
        <v>12</v>
      </c>
      <c r="CQ10" s="53">
        <v>8</v>
      </c>
      <c r="CR10" s="53">
        <f t="shared" si="17"/>
        <v>-4</v>
      </c>
      <c r="CS10" s="33">
        <v>806</v>
      </c>
      <c r="CT10" s="33">
        <v>837</v>
      </c>
      <c r="CU10" s="53">
        <f t="shared" si="18"/>
        <v>31</v>
      </c>
      <c r="CV10" s="53">
        <v>285</v>
      </c>
      <c r="CW10" s="53">
        <v>289</v>
      </c>
      <c r="CX10" s="53">
        <f t="shared" si="19"/>
        <v>4</v>
      </c>
      <c r="CY10" s="82">
        <v>497</v>
      </c>
      <c r="CZ10" s="82">
        <v>469</v>
      </c>
      <c r="DA10" s="53">
        <f t="shared" si="20"/>
        <v>-28</v>
      </c>
      <c r="DB10" s="53">
        <v>152</v>
      </c>
      <c r="DC10" s="53">
        <v>108</v>
      </c>
      <c r="DD10" s="53">
        <f t="shared" si="21"/>
        <v>-44</v>
      </c>
      <c r="DF10" s="33">
        <v>2</v>
      </c>
      <c r="DG10" s="33" t="s">
        <v>209</v>
      </c>
      <c r="DH10" s="86" t="s">
        <v>22</v>
      </c>
      <c r="DI10" s="33">
        <v>2275</v>
      </c>
      <c r="DJ10" s="33">
        <v>2360</v>
      </c>
      <c r="DK10" s="53">
        <f t="shared" ref="DK10:DK35" si="49">DJ10-DI10</f>
        <v>85</v>
      </c>
      <c r="DL10" s="82">
        <v>981</v>
      </c>
      <c r="DM10" s="82">
        <v>1025</v>
      </c>
      <c r="DN10" s="53">
        <f t="shared" si="22"/>
        <v>44</v>
      </c>
      <c r="DO10" s="53">
        <v>204631</v>
      </c>
      <c r="DP10" s="53">
        <v>222547</v>
      </c>
      <c r="DQ10" s="53">
        <f t="shared" ref="DQ10:DQ35" si="50">DP10-DO10</f>
        <v>17916</v>
      </c>
      <c r="DR10" s="53">
        <v>23935</v>
      </c>
      <c r="DS10" s="53">
        <v>26646</v>
      </c>
      <c r="DT10" s="53">
        <f t="shared" ref="DT10:DT35" si="51">DS10-DR10</f>
        <v>2711</v>
      </c>
      <c r="DU10" s="54">
        <f t="shared" si="23"/>
        <v>134</v>
      </c>
      <c r="DV10" s="54">
        <f t="shared" si="24"/>
        <v>139</v>
      </c>
      <c r="DW10" s="54">
        <f t="shared" ref="DW10:DW29" si="52">DV10-DU10</f>
        <v>5</v>
      </c>
      <c r="DX10" s="110">
        <v>10</v>
      </c>
      <c r="DY10" s="33">
        <v>900</v>
      </c>
      <c r="DZ10" s="33">
        <v>1000</v>
      </c>
      <c r="EA10" s="53">
        <f t="shared" ref="EA10:EA35" si="53">DZ10-DY10</f>
        <v>100</v>
      </c>
      <c r="EB10" s="82">
        <v>290</v>
      </c>
      <c r="EC10" s="82">
        <v>376</v>
      </c>
      <c r="ED10" s="53">
        <f t="shared" ref="ED10:ED35" si="54">EC10-EB10</f>
        <v>86</v>
      </c>
      <c r="EE10" s="151">
        <f t="shared" ref="EE10:EF35" si="55">ROUND(DY10/DI10*100,1)</f>
        <v>39.6</v>
      </c>
      <c r="EF10" s="151">
        <f t="shared" si="55"/>
        <v>42.4</v>
      </c>
      <c r="EG10" s="151">
        <f t="shared" ref="EG10:EG34" si="56">EF10-EE10</f>
        <v>2.7999999999999972</v>
      </c>
      <c r="EH10" s="82">
        <v>49723</v>
      </c>
      <c r="EI10" s="82">
        <v>48727</v>
      </c>
      <c r="EJ10" s="53">
        <f t="shared" si="25"/>
        <v>-996</v>
      </c>
      <c r="EK10" s="82">
        <v>7496</v>
      </c>
      <c r="EL10" s="82">
        <v>9417</v>
      </c>
      <c r="EM10" s="53">
        <f t="shared" si="26"/>
        <v>1921</v>
      </c>
      <c r="EN10" s="54">
        <f t="shared" ref="EN10:EO35" si="57">ROUND(EH10/DY10,0)</f>
        <v>55</v>
      </c>
      <c r="EO10" s="54">
        <f t="shared" si="57"/>
        <v>49</v>
      </c>
      <c r="EP10" s="54">
        <f t="shared" ref="EP10:EP35" si="58">EO10-EN10</f>
        <v>-6</v>
      </c>
      <c r="EQ10" s="110">
        <v>6</v>
      </c>
      <c r="ER10" s="28"/>
      <c r="ES10" s="33">
        <v>2</v>
      </c>
      <c r="ET10" s="33" t="s">
        <v>209</v>
      </c>
      <c r="EU10" s="86" t="s">
        <v>22</v>
      </c>
      <c r="EV10" s="82">
        <v>118</v>
      </c>
      <c r="EW10" s="82">
        <v>116</v>
      </c>
      <c r="EX10" s="53">
        <f t="shared" ref="EX10:EX35" si="59">EW10-EV10</f>
        <v>-2</v>
      </c>
      <c r="EY10" s="82">
        <v>113</v>
      </c>
      <c r="EZ10" s="82">
        <v>111</v>
      </c>
      <c r="FA10" s="53">
        <f t="shared" si="27"/>
        <v>-2</v>
      </c>
      <c r="FB10" s="82">
        <v>69</v>
      </c>
      <c r="FC10" s="82">
        <v>68</v>
      </c>
      <c r="FD10" s="53">
        <f t="shared" si="28"/>
        <v>-1</v>
      </c>
      <c r="FE10" s="82">
        <v>10</v>
      </c>
      <c r="FF10" s="82">
        <v>12</v>
      </c>
      <c r="FG10" s="53">
        <f t="shared" ref="FG10:FG35" si="60">FF10-FE10</f>
        <v>2</v>
      </c>
      <c r="FH10" s="82">
        <v>21</v>
      </c>
      <c r="FI10" s="82">
        <v>18</v>
      </c>
      <c r="FJ10" s="53">
        <f t="shared" si="29"/>
        <v>-3</v>
      </c>
      <c r="FK10" s="151">
        <f t="shared" ref="FK10:FL35" si="61">ROUND((FE10+FH10)/FB10*100,1)</f>
        <v>44.9</v>
      </c>
      <c r="FL10" s="151">
        <f t="shared" si="61"/>
        <v>44.1</v>
      </c>
      <c r="FM10" s="110">
        <v>18</v>
      </c>
      <c r="FN10" s="54">
        <f t="shared" si="30"/>
        <v>4</v>
      </c>
      <c r="FO10" s="54">
        <f t="shared" si="31"/>
        <v>4</v>
      </c>
      <c r="FP10" s="53">
        <f t="shared" si="32"/>
        <v>0</v>
      </c>
      <c r="FQ10" s="149"/>
      <c r="FR10" s="33">
        <v>2</v>
      </c>
      <c r="FS10" s="33" t="s">
        <v>209</v>
      </c>
      <c r="FT10" s="86" t="s">
        <v>22</v>
      </c>
      <c r="FU10" s="371">
        <f t="shared" ref="FU10:FU33" si="62">FW10+FX10+FY10+GA10</f>
        <v>94022.900000000009</v>
      </c>
      <c r="FV10" s="481">
        <f t="shared" si="33"/>
        <v>5531</v>
      </c>
      <c r="FW10" s="99">
        <v>52168.2</v>
      </c>
      <c r="FX10" s="99">
        <v>33994</v>
      </c>
      <c r="FY10" s="99">
        <v>7770.6</v>
      </c>
      <c r="FZ10" s="99">
        <v>3476.1</v>
      </c>
      <c r="GA10" s="361">
        <v>90.1</v>
      </c>
      <c r="GB10" s="151">
        <f t="shared" ref="GB10:GB35" si="63">ROUND((FW10+FX10)/FU10*100,1)</f>
        <v>91.6</v>
      </c>
      <c r="GC10" s="342">
        <v>92583.5</v>
      </c>
      <c r="GD10" s="99">
        <v>59920.9</v>
      </c>
      <c r="GE10" s="99"/>
      <c r="GF10" s="99">
        <v>1245.2</v>
      </c>
      <c r="GG10" s="363">
        <v>18.600000000000001</v>
      </c>
      <c r="GH10" s="99">
        <v>3015.8</v>
      </c>
    </row>
    <row r="11" spans="1:190" s="26" customFormat="1">
      <c r="A11" s="33">
        <v>3</v>
      </c>
      <c r="B11" s="33" t="s">
        <v>3</v>
      </c>
      <c r="C11" s="86" t="s">
        <v>23</v>
      </c>
      <c r="D11" s="561">
        <f t="shared" si="34"/>
        <v>18</v>
      </c>
      <c r="E11" s="559"/>
      <c r="F11" s="559">
        <v>18</v>
      </c>
      <c r="G11" s="561">
        <f t="shared" si="0"/>
        <v>18</v>
      </c>
      <c r="H11" s="559"/>
      <c r="I11" s="559">
        <v>18</v>
      </c>
      <c r="J11" s="559">
        <v>720</v>
      </c>
      <c r="K11" s="559">
        <v>720</v>
      </c>
      <c r="L11" s="561">
        <f t="shared" si="35"/>
        <v>0</v>
      </c>
      <c r="M11" s="54">
        <f t="shared" si="36"/>
        <v>40</v>
      </c>
      <c r="N11" s="54">
        <f t="shared" si="37"/>
        <v>40</v>
      </c>
      <c r="O11" s="53">
        <f t="shared" si="1"/>
        <v>0</v>
      </c>
      <c r="P11" s="33">
        <v>17</v>
      </c>
      <c r="Q11" s="33">
        <v>18</v>
      </c>
      <c r="R11" s="53">
        <f t="shared" si="2"/>
        <v>1</v>
      </c>
      <c r="S11" s="33">
        <v>3</v>
      </c>
      <c r="T11" s="33">
        <v>3</v>
      </c>
      <c r="U11" s="53">
        <f t="shared" si="3"/>
        <v>0</v>
      </c>
      <c r="V11" s="33"/>
      <c r="W11" s="33"/>
      <c r="X11" s="53">
        <f t="shared" si="4"/>
        <v>0</v>
      </c>
      <c r="Y11" s="151">
        <f t="shared" si="38"/>
        <v>17.600000000000001</v>
      </c>
      <c r="Z11" s="151">
        <f t="shared" si="38"/>
        <v>16.7</v>
      </c>
      <c r="AA11" s="151">
        <f t="shared" si="5"/>
        <v>-0.90000000000000213</v>
      </c>
      <c r="AB11" s="53"/>
      <c r="AC11" s="53"/>
      <c r="AD11" s="53">
        <f t="shared" si="39"/>
        <v>0</v>
      </c>
      <c r="AF11" s="33">
        <v>3</v>
      </c>
      <c r="AG11" s="33" t="s">
        <v>3</v>
      </c>
      <c r="AH11" s="86" t="s">
        <v>23</v>
      </c>
      <c r="AI11" s="151">
        <f t="shared" si="40"/>
        <v>11.313000000000001</v>
      </c>
      <c r="AJ11" s="35"/>
      <c r="AK11" s="35">
        <v>11.313000000000001</v>
      </c>
      <c r="AL11" s="151">
        <f t="shared" si="41"/>
        <v>11.2</v>
      </c>
      <c r="AM11" s="35"/>
      <c r="AN11" s="35">
        <v>11.2</v>
      </c>
      <c r="AO11" s="448">
        <f t="shared" si="6"/>
        <v>0.63</v>
      </c>
      <c r="AP11" s="49"/>
      <c r="AQ11" s="448">
        <f t="shared" si="6"/>
        <v>0.63</v>
      </c>
      <c r="AR11" s="448">
        <f t="shared" si="6"/>
        <v>0.62</v>
      </c>
      <c r="AS11" s="49"/>
      <c r="AT11" s="448">
        <f t="shared" si="6"/>
        <v>0.62</v>
      </c>
      <c r="AU11" s="448">
        <f t="shared" si="42"/>
        <v>-1.0000000000000009E-2</v>
      </c>
      <c r="AV11" s="448">
        <f t="shared" si="42"/>
        <v>0</v>
      </c>
      <c r="AW11" s="448">
        <f t="shared" si="42"/>
        <v>-1.0000000000000009E-2</v>
      </c>
      <c r="AY11" s="33">
        <v>3</v>
      </c>
      <c r="AZ11" s="33" t="s">
        <v>3</v>
      </c>
      <c r="BA11" s="86" t="s">
        <v>23</v>
      </c>
      <c r="BB11" s="33">
        <v>51</v>
      </c>
      <c r="BC11" s="33">
        <v>50</v>
      </c>
      <c r="BD11" s="53">
        <f t="shared" si="43"/>
        <v>-1</v>
      </c>
      <c r="BE11" s="53">
        <v>51</v>
      </c>
      <c r="BF11" s="53">
        <v>50</v>
      </c>
      <c r="BG11" s="53">
        <f t="shared" si="7"/>
        <v>-1</v>
      </c>
      <c r="BH11" s="54">
        <f t="shared" si="8"/>
        <v>3</v>
      </c>
      <c r="BI11" s="54">
        <f t="shared" si="9"/>
        <v>3</v>
      </c>
      <c r="BJ11" s="53">
        <f t="shared" si="10"/>
        <v>0</v>
      </c>
      <c r="BK11" s="33">
        <v>600</v>
      </c>
      <c r="BL11" s="33">
        <v>600</v>
      </c>
      <c r="BM11" s="53">
        <f t="shared" si="44"/>
        <v>0</v>
      </c>
      <c r="BN11" s="53">
        <v>600</v>
      </c>
      <c r="BO11" s="53">
        <v>600</v>
      </c>
      <c r="BP11" s="53">
        <f t="shared" si="45"/>
        <v>0</v>
      </c>
      <c r="BQ11" s="54">
        <f t="shared" si="46"/>
        <v>12</v>
      </c>
      <c r="BR11" s="54">
        <f t="shared" si="46"/>
        <v>12</v>
      </c>
      <c r="BS11" s="54">
        <f t="shared" si="47"/>
        <v>0</v>
      </c>
      <c r="BT11" s="110">
        <v>9</v>
      </c>
      <c r="BU11" s="82">
        <v>20</v>
      </c>
      <c r="BV11" s="82">
        <v>23</v>
      </c>
      <c r="BW11" s="53">
        <f t="shared" si="11"/>
        <v>3</v>
      </c>
      <c r="BX11" s="53">
        <v>20</v>
      </c>
      <c r="BY11" s="53">
        <v>23</v>
      </c>
      <c r="BZ11" s="53">
        <f t="shared" si="12"/>
        <v>3</v>
      </c>
      <c r="CA11" s="82">
        <v>257</v>
      </c>
      <c r="CB11" s="82">
        <v>294</v>
      </c>
      <c r="CC11" s="53">
        <f t="shared" si="48"/>
        <v>37</v>
      </c>
      <c r="CD11" s="53">
        <v>257</v>
      </c>
      <c r="CE11" s="53">
        <v>294</v>
      </c>
      <c r="CF11" s="53">
        <f t="shared" si="13"/>
        <v>37</v>
      </c>
      <c r="CG11" s="33">
        <v>18</v>
      </c>
      <c r="CH11" s="33">
        <v>21</v>
      </c>
      <c r="CI11" s="53">
        <f t="shared" si="14"/>
        <v>3</v>
      </c>
      <c r="CJ11" s="53">
        <v>18</v>
      </c>
      <c r="CK11" s="53">
        <v>21</v>
      </c>
      <c r="CL11" s="53">
        <f t="shared" si="15"/>
        <v>3</v>
      </c>
      <c r="CM11" s="53">
        <v>9</v>
      </c>
      <c r="CN11" s="53">
        <v>6</v>
      </c>
      <c r="CO11" s="53">
        <f t="shared" si="16"/>
        <v>-3</v>
      </c>
      <c r="CP11" s="53">
        <v>9</v>
      </c>
      <c r="CQ11" s="53">
        <v>6</v>
      </c>
      <c r="CR11" s="53">
        <f t="shared" si="17"/>
        <v>-3</v>
      </c>
      <c r="CS11" s="33">
        <v>230</v>
      </c>
      <c r="CT11" s="33">
        <v>260</v>
      </c>
      <c r="CU11" s="53">
        <f t="shared" si="18"/>
        <v>30</v>
      </c>
      <c r="CV11" s="53">
        <v>230</v>
      </c>
      <c r="CW11" s="53">
        <v>260</v>
      </c>
      <c r="CX11" s="53">
        <f t="shared" si="19"/>
        <v>30</v>
      </c>
      <c r="CY11" s="82">
        <v>152</v>
      </c>
      <c r="CZ11" s="82">
        <v>60</v>
      </c>
      <c r="DA11" s="53">
        <f t="shared" si="20"/>
        <v>-92</v>
      </c>
      <c r="DB11" s="53">
        <v>152</v>
      </c>
      <c r="DC11" s="53">
        <v>60</v>
      </c>
      <c r="DD11" s="53">
        <f t="shared" si="21"/>
        <v>-92</v>
      </c>
      <c r="DF11" s="33">
        <v>3</v>
      </c>
      <c r="DG11" s="33" t="s">
        <v>3</v>
      </c>
      <c r="DH11" s="86" t="s">
        <v>23</v>
      </c>
      <c r="DI11" s="33">
        <v>1604</v>
      </c>
      <c r="DJ11" s="33">
        <v>1722</v>
      </c>
      <c r="DK11" s="53">
        <f t="shared" si="49"/>
        <v>118</v>
      </c>
      <c r="DL11" s="82">
        <v>948</v>
      </c>
      <c r="DM11" s="82">
        <v>919</v>
      </c>
      <c r="DN11" s="53">
        <f t="shared" si="22"/>
        <v>-29</v>
      </c>
      <c r="DO11" s="82">
        <v>44647</v>
      </c>
      <c r="DP11" s="82">
        <v>54453</v>
      </c>
      <c r="DQ11" s="53">
        <f t="shared" si="50"/>
        <v>9806</v>
      </c>
      <c r="DR11" s="82">
        <v>12165</v>
      </c>
      <c r="DS11" s="82">
        <v>15409</v>
      </c>
      <c r="DT11" s="53">
        <f t="shared" si="51"/>
        <v>3244</v>
      </c>
      <c r="DU11" s="54">
        <f t="shared" si="23"/>
        <v>89</v>
      </c>
      <c r="DV11" s="54">
        <f t="shared" si="24"/>
        <v>96</v>
      </c>
      <c r="DW11" s="54">
        <f t="shared" si="52"/>
        <v>7</v>
      </c>
      <c r="DX11" s="110">
        <v>18</v>
      </c>
      <c r="DY11" s="33">
        <v>47</v>
      </c>
      <c r="DZ11" s="33">
        <v>102</v>
      </c>
      <c r="EA11" s="53">
        <f t="shared" si="53"/>
        <v>55</v>
      </c>
      <c r="EB11" s="82">
        <v>14</v>
      </c>
      <c r="EC11" s="82">
        <v>25</v>
      </c>
      <c r="ED11" s="53">
        <f t="shared" si="54"/>
        <v>11</v>
      </c>
      <c r="EE11" s="151">
        <f t="shared" si="55"/>
        <v>2.9</v>
      </c>
      <c r="EF11" s="151">
        <f t="shared" si="55"/>
        <v>5.9</v>
      </c>
      <c r="EG11" s="151">
        <f t="shared" si="56"/>
        <v>3.0000000000000004</v>
      </c>
      <c r="EH11" s="33">
        <v>1348</v>
      </c>
      <c r="EI11" s="33">
        <v>4041</v>
      </c>
      <c r="EJ11" s="53">
        <f t="shared" si="25"/>
        <v>2693</v>
      </c>
      <c r="EK11" s="82">
        <v>289</v>
      </c>
      <c r="EL11" s="82">
        <v>577</v>
      </c>
      <c r="EM11" s="53">
        <f t="shared" si="26"/>
        <v>288</v>
      </c>
      <c r="EN11" s="54">
        <f t="shared" si="57"/>
        <v>29</v>
      </c>
      <c r="EO11" s="54">
        <f t="shared" si="57"/>
        <v>40</v>
      </c>
      <c r="EP11" s="54">
        <f t="shared" si="58"/>
        <v>11</v>
      </c>
      <c r="EQ11" s="110">
        <v>10</v>
      </c>
      <c r="ER11" s="28"/>
      <c r="ES11" s="33">
        <v>3</v>
      </c>
      <c r="ET11" s="33" t="s">
        <v>3</v>
      </c>
      <c r="EU11" s="86" t="s">
        <v>23</v>
      </c>
      <c r="EV11" s="82">
        <v>52</v>
      </c>
      <c r="EW11" s="82">
        <v>51</v>
      </c>
      <c r="EX11" s="53">
        <f t="shared" si="59"/>
        <v>-1</v>
      </c>
      <c r="EY11" s="82">
        <v>51</v>
      </c>
      <c r="EZ11" s="82">
        <v>50</v>
      </c>
      <c r="FA11" s="53">
        <f t="shared" si="27"/>
        <v>-1</v>
      </c>
      <c r="FB11" s="82">
        <v>26</v>
      </c>
      <c r="FC11" s="82">
        <v>29</v>
      </c>
      <c r="FD11" s="53">
        <f t="shared" si="28"/>
        <v>3</v>
      </c>
      <c r="FE11" s="82">
        <v>5</v>
      </c>
      <c r="FF11" s="82">
        <v>8</v>
      </c>
      <c r="FG11" s="53">
        <f t="shared" si="60"/>
        <v>3</v>
      </c>
      <c r="FH11" s="82">
        <v>13</v>
      </c>
      <c r="FI11" s="82">
        <v>12</v>
      </c>
      <c r="FJ11" s="53">
        <f t="shared" si="29"/>
        <v>-1</v>
      </c>
      <c r="FK11" s="151">
        <f t="shared" si="61"/>
        <v>69.2</v>
      </c>
      <c r="FL11" s="151">
        <f t="shared" si="61"/>
        <v>69</v>
      </c>
      <c r="FM11" s="110">
        <v>13</v>
      </c>
      <c r="FN11" s="54">
        <f t="shared" si="30"/>
        <v>1</v>
      </c>
      <c r="FO11" s="54">
        <f t="shared" si="31"/>
        <v>2</v>
      </c>
      <c r="FP11" s="53">
        <f t="shared" si="32"/>
        <v>1</v>
      </c>
      <c r="FQ11" s="149"/>
      <c r="FR11" s="33">
        <v>3</v>
      </c>
      <c r="FS11" s="33" t="s">
        <v>3</v>
      </c>
      <c r="FT11" s="86" t="s">
        <v>23</v>
      </c>
      <c r="FU11" s="371">
        <f t="shared" si="62"/>
        <v>35281</v>
      </c>
      <c r="FV11" s="481">
        <f t="shared" si="33"/>
        <v>1960</v>
      </c>
      <c r="FW11" s="99">
        <v>19827</v>
      </c>
      <c r="FX11" s="99">
        <v>14611</v>
      </c>
      <c r="FY11" s="99">
        <v>723</v>
      </c>
      <c r="FZ11" s="99"/>
      <c r="GA11" s="99">
        <v>120</v>
      </c>
      <c r="GB11" s="151">
        <f t="shared" si="63"/>
        <v>97.6</v>
      </c>
      <c r="GC11" s="342">
        <v>35281</v>
      </c>
      <c r="GD11" s="99">
        <v>28523</v>
      </c>
      <c r="GE11" s="99"/>
      <c r="GF11" s="99">
        <v>348</v>
      </c>
      <c r="GG11" s="99">
        <v>44</v>
      </c>
      <c r="GH11" s="99">
        <v>348</v>
      </c>
    </row>
    <row r="12" spans="1:190" s="26" customFormat="1">
      <c r="A12" s="33">
        <v>4</v>
      </c>
      <c r="B12" s="33" t="s">
        <v>4</v>
      </c>
      <c r="C12" s="86" t="s">
        <v>24</v>
      </c>
      <c r="D12" s="561">
        <f t="shared" si="34"/>
        <v>9</v>
      </c>
      <c r="E12" s="559">
        <v>2</v>
      </c>
      <c r="F12" s="560">
        <v>7</v>
      </c>
      <c r="G12" s="561">
        <f t="shared" si="0"/>
        <v>9</v>
      </c>
      <c r="H12" s="559">
        <v>2</v>
      </c>
      <c r="I12" s="560">
        <v>7</v>
      </c>
      <c r="J12" s="559">
        <v>801</v>
      </c>
      <c r="K12" s="559">
        <v>801</v>
      </c>
      <c r="L12" s="561">
        <f t="shared" si="35"/>
        <v>0</v>
      </c>
      <c r="M12" s="54">
        <f t="shared" si="36"/>
        <v>89</v>
      </c>
      <c r="N12" s="54">
        <f t="shared" si="37"/>
        <v>89</v>
      </c>
      <c r="O12" s="53">
        <f t="shared" si="1"/>
        <v>0</v>
      </c>
      <c r="P12" s="33">
        <v>9</v>
      </c>
      <c r="Q12" s="33">
        <v>9</v>
      </c>
      <c r="R12" s="53">
        <f t="shared" si="2"/>
        <v>0</v>
      </c>
      <c r="S12" s="33"/>
      <c r="T12" s="33">
        <v>1</v>
      </c>
      <c r="U12" s="53">
        <f t="shared" si="3"/>
        <v>1</v>
      </c>
      <c r="V12" s="33"/>
      <c r="W12" s="33"/>
      <c r="X12" s="53">
        <f t="shared" si="4"/>
        <v>0</v>
      </c>
      <c r="Y12" s="151">
        <f t="shared" si="38"/>
        <v>0</v>
      </c>
      <c r="Z12" s="151">
        <f t="shared" si="38"/>
        <v>11.1</v>
      </c>
      <c r="AA12" s="151">
        <f t="shared" si="5"/>
        <v>11.1</v>
      </c>
      <c r="AB12" s="53"/>
      <c r="AC12" s="53"/>
      <c r="AD12" s="53">
        <f t="shared" si="39"/>
        <v>0</v>
      </c>
      <c r="AF12" s="33">
        <v>4</v>
      </c>
      <c r="AG12" s="33" t="s">
        <v>4</v>
      </c>
      <c r="AH12" s="86" t="s">
        <v>24</v>
      </c>
      <c r="AI12" s="151">
        <f t="shared" si="40"/>
        <v>14.766</v>
      </c>
      <c r="AJ12" s="35">
        <v>7.8819999999999997</v>
      </c>
      <c r="AK12" s="35">
        <v>6.8840000000000003</v>
      </c>
      <c r="AL12" s="151">
        <f t="shared" si="41"/>
        <v>14.6</v>
      </c>
      <c r="AM12" s="35">
        <v>7.8</v>
      </c>
      <c r="AN12" s="35">
        <v>6.8</v>
      </c>
      <c r="AO12" s="448">
        <f t="shared" si="6"/>
        <v>1.64</v>
      </c>
      <c r="AP12" s="448">
        <f t="shared" si="6"/>
        <v>3.94</v>
      </c>
      <c r="AQ12" s="448">
        <f t="shared" si="6"/>
        <v>0.98</v>
      </c>
      <c r="AR12" s="448">
        <f t="shared" si="6"/>
        <v>1.62</v>
      </c>
      <c r="AS12" s="448">
        <f t="shared" si="6"/>
        <v>3.9</v>
      </c>
      <c r="AT12" s="448">
        <f t="shared" si="6"/>
        <v>0.97</v>
      </c>
      <c r="AU12" s="448">
        <f t="shared" si="42"/>
        <v>-1.9999999999999796E-2</v>
      </c>
      <c r="AV12" s="448">
        <f t="shared" si="42"/>
        <v>-4.0000000000000036E-2</v>
      </c>
      <c r="AW12" s="448">
        <f t="shared" si="42"/>
        <v>-1.0000000000000009E-2</v>
      </c>
      <c r="AY12" s="33">
        <v>4</v>
      </c>
      <c r="AZ12" s="33" t="s">
        <v>4</v>
      </c>
      <c r="BA12" s="86" t="s">
        <v>24</v>
      </c>
      <c r="BB12" s="33">
        <v>36</v>
      </c>
      <c r="BC12" s="33">
        <v>33</v>
      </c>
      <c r="BD12" s="53">
        <f t="shared" si="43"/>
        <v>-3</v>
      </c>
      <c r="BE12" s="53">
        <v>22</v>
      </c>
      <c r="BF12" s="53">
        <v>19</v>
      </c>
      <c r="BG12" s="53">
        <f t="shared" si="7"/>
        <v>-3</v>
      </c>
      <c r="BH12" s="54">
        <f t="shared" si="8"/>
        <v>4</v>
      </c>
      <c r="BI12" s="54">
        <f t="shared" si="9"/>
        <v>4</v>
      </c>
      <c r="BJ12" s="53">
        <f t="shared" si="10"/>
        <v>0</v>
      </c>
      <c r="BK12" s="33">
        <v>520</v>
      </c>
      <c r="BL12" s="33">
        <v>489</v>
      </c>
      <c r="BM12" s="53">
        <f t="shared" si="44"/>
        <v>-31</v>
      </c>
      <c r="BN12" s="53">
        <v>286</v>
      </c>
      <c r="BO12" s="53">
        <v>247</v>
      </c>
      <c r="BP12" s="53">
        <f t="shared" si="45"/>
        <v>-39</v>
      </c>
      <c r="BQ12" s="54">
        <f t="shared" si="46"/>
        <v>14</v>
      </c>
      <c r="BR12" s="54">
        <f t="shared" si="46"/>
        <v>15</v>
      </c>
      <c r="BS12" s="54">
        <f t="shared" si="47"/>
        <v>1</v>
      </c>
      <c r="BT12" s="110">
        <v>6</v>
      </c>
      <c r="BU12" s="82">
        <v>16</v>
      </c>
      <c r="BV12" s="82">
        <v>15</v>
      </c>
      <c r="BW12" s="53">
        <f t="shared" si="11"/>
        <v>-1</v>
      </c>
      <c r="BX12" s="53">
        <v>12</v>
      </c>
      <c r="BY12" s="53">
        <v>11</v>
      </c>
      <c r="BZ12" s="53">
        <f t="shared" si="12"/>
        <v>-1</v>
      </c>
      <c r="CA12" s="82">
        <v>289</v>
      </c>
      <c r="CB12" s="82">
        <v>285</v>
      </c>
      <c r="CC12" s="53">
        <f t="shared" si="48"/>
        <v>-4</v>
      </c>
      <c r="CD12" s="53">
        <v>169</v>
      </c>
      <c r="CE12" s="53">
        <v>156</v>
      </c>
      <c r="CF12" s="53">
        <f t="shared" si="13"/>
        <v>-13</v>
      </c>
      <c r="CG12" s="33">
        <v>36</v>
      </c>
      <c r="CH12" s="33">
        <v>33</v>
      </c>
      <c r="CI12" s="53">
        <f t="shared" si="14"/>
        <v>-3</v>
      </c>
      <c r="CJ12" s="53">
        <v>22</v>
      </c>
      <c r="CK12" s="53">
        <v>19</v>
      </c>
      <c r="CL12" s="53">
        <f t="shared" si="15"/>
        <v>-3</v>
      </c>
      <c r="CM12" s="53">
        <v>16</v>
      </c>
      <c r="CN12" s="53">
        <v>15</v>
      </c>
      <c r="CO12" s="53">
        <f t="shared" si="16"/>
        <v>-1</v>
      </c>
      <c r="CP12" s="53">
        <v>12</v>
      </c>
      <c r="CQ12" s="53">
        <v>11</v>
      </c>
      <c r="CR12" s="53">
        <f t="shared" si="17"/>
        <v>-1</v>
      </c>
      <c r="CS12" s="33">
        <v>520</v>
      </c>
      <c r="CT12" s="33">
        <v>489</v>
      </c>
      <c r="CU12" s="53">
        <f t="shared" si="18"/>
        <v>-31</v>
      </c>
      <c r="CV12" s="53">
        <v>286</v>
      </c>
      <c r="CW12" s="53">
        <v>247</v>
      </c>
      <c r="CX12" s="53">
        <f t="shared" si="19"/>
        <v>-39</v>
      </c>
      <c r="CY12" s="82">
        <v>289</v>
      </c>
      <c r="CZ12" s="82">
        <v>285</v>
      </c>
      <c r="DA12" s="53">
        <f t="shared" si="20"/>
        <v>-4</v>
      </c>
      <c r="DB12" s="53">
        <v>169</v>
      </c>
      <c r="DC12" s="53">
        <v>156</v>
      </c>
      <c r="DD12" s="53">
        <f t="shared" si="21"/>
        <v>-13</v>
      </c>
      <c r="DF12" s="33">
        <v>4</v>
      </c>
      <c r="DG12" s="33" t="s">
        <v>4</v>
      </c>
      <c r="DH12" s="86" t="s">
        <v>24</v>
      </c>
      <c r="DI12" s="33">
        <v>1271</v>
      </c>
      <c r="DJ12" s="33">
        <v>1372</v>
      </c>
      <c r="DK12" s="53">
        <f t="shared" si="49"/>
        <v>101</v>
      </c>
      <c r="DL12" s="82">
        <v>494</v>
      </c>
      <c r="DM12" s="82">
        <v>508</v>
      </c>
      <c r="DN12" s="53">
        <f t="shared" si="22"/>
        <v>14</v>
      </c>
      <c r="DO12" s="82">
        <v>57375</v>
      </c>
      <c r="DP12" s="82">
        <v>59553</v>
      </c>
      <c r="DQ12" s="53">
        <f t="shared" si="50"/>
        <v>2178</v>
      </c>
      <c r="DR12" s="82">
        <v>14844</v>
      </c>
      <c r="DS12" s="82">
        <v>15932</v>
      </c>
      <c r="DT12" s="53">
        <f t="shared" si="51"/>
        <v>1088</v>
      </c>
      <c r="DU12" s="54">
        <f t="shared" si="23"/>
        <v>141</v>
      </c>
      <c r="DV12" s="54">
        <f t="shared" si="24"/>
        <v>152</v>
      </c>
      <c r="DW12" s="54">
        <f t="shared" si="52"/>
        <v>11</v>
      </c>
      <c r="DX12" s="110">
        <v>8</v>
      </c>
      <c r="DY12" s="33">
        <v>470</v>
      </c>
      <c r="DZ12" s="33">
        <v>453</v>
      </c>
      <c r="EA12" s="53">
        <f t="shared" si="53"/>
        <v>-17</v>
      </c>
      <c r="EB12" s="82">
        <v>199</v>
      </c>
      <c r="EC12" s="82">
        <v>177</v>
      </c>
      <c r="ED12" s="53">
        <f t="shared" si="54"/>
        <v>-22</v>
      </c>
      <c r="EE12" s="151">
        <f t="shared" si="55"/>
        <v>37</v>
      </c>
      <c r="EF12" s="151">
        <f t="shared" si="55"/>
        <v>33</v>
      </c>
      <c r="EG12" s="151">
        <f t="shared" si="56"/>
        <v>-4</v>
      </c>
      <c r="EH12" s="33">
        <v>11569</v>
      </c>
      <c r="EI12" s="33">
        <v>12239</v>
      </c>
      <c r="EJ12" s="53">
        <f t="shared" si="25"/>
        <v>670</v>
      </c>
      <c r="EK12" s="82">
        <v>4537</v>
      </c>
      <c r="EL12" s="82">
        <v>4169</v>
      </c>
      <c r="EM12" s="53">
        <f t="shared" si="26"/>
        <v>-368</v>
      </c>
      <c r="EN12" s="54">
        <f t="shared" si="57"/>
        <v>25</v>
      </c>
      <c r="EO12" s="54">
        <f t="shared" si="57"/>
        <v>27</v>
      </c>
      <c r="EP12" s="54">
        <f t="shared" si="58"/>
        <v>2</v>
      </c>
      <c r="EQ12" s="110">
        <v>14</v>
      </c>
      <c r="ER12" s="28"/>
      <c r="ES12" s="33">
        <v>4</v>
      </c>
      <c r="ET12" s="33" t="s">
        <v>4</v>
      </c>
      <c r="EU12" s="86" t="s">
        <v>24</v>
      </c>
      <c r="EV12" s="82">
        <v>75</v>
      </c>
      <c r="EW12" s="82">
        <v>74</v>
      </c>
      <c r="EX12" s="53">
        <f t="shared" si="59"/>
        <v>-1</v>
      </c>
      <c r="EY12" s="82">
        <v>75</v>
      </c>
      <c r="EZ12" s="82">
        <v>74</v>
      </c>
      <c r="FA12" s="53">
        <f t="shared" si="27"/>
        <v>-1</v>
      </c>
      <c r="FB12" s="82">
        <v>46</v>
      </c>
      <c r="FC12" s="82">
        <v>43</v>
      </c>
      <c r="FD12" s="53">
        <f t="shared" si="28"/>
        <v>-3</v>
      </c>
      <c r="FE12" s="82">
        <v>9</v>
      </c>
      <c r="FF12" s="82">
        <v>7</v>
      </c>
      <c r="FG12" s="53">
        <f t="shared" si="60"/>
        <v>-2</v>
      </c>
      <c r="FH12" s="82">
        <v>26</v>
      </c>
      <c r="FI12" s="82">
        <v>22</v>
      </c>
      <c r="FJ12" s="53">
        <f t="shared" si="29"/>
        <v>-4</v>
      </c>
      <c r="FK12" s="151">
        <f t="shared" si="61"/>
        <v>76.099999999999994</v>
      </c>
      <c r="FL12" s="151">
        <f t="shared" si="61"/>
        <v>67.400000000000006</v>
      </c>
      <c r="FM12" s="110">
        <v>14</v>
      </c>
      <c r="FN12" s="54">
        <f t="shared" si="30"/>
        <v>5</v>
      </c>
      <c r="FO12" s="54">
        <f t="shared" si="31"/>
        <v>5</v>
      </c>
      <c r="FP12" s="53">
        <f t="shared" si="32"/>
        <v>0</v>
      </c>
      <c r="FQ12" s="149"/>
      <c r="FR12" s="33">
        <v>4</v>
      </c>
      <c r="FS12" s="33" t="s">
        <v>4</v>
      </c>
      <c r="FT12" s="86" t="s">
        <v>24</v>
      </c>
      <c r="FU12" s="371">
        <f t="shared" si="62"/>
        <v>78804.800000000003</v>
      </c>
      <c r="FV12" s="481">
        <f t="shared" si="33"/>
        <v>8756</v>
      </c>
      <c r="FW12" s="99">
        <v>73946.8</v>
      </c>
      <c r="FX12" s="99"/>
      <c r="FY12" s="99">
        <v>4850</v>
      </c>
      <c r="FZ12" s="99">
        <v>1367</v>
      </c>
      <c r="GA12" s="99">
        <v>8</v>
      </c>
      <c r="GB12" s="151">
        <f t="shared" si="63"/>
        <v>93.8</v>
      </c>
      <c r="GC12" s="342">
        <v>78804.800000000003</v>
      </c>
      <c r="GD12" s="99">
        <v>55243</v>
      </c>
      <c r="GE12" s="99">
        <v>859.4</v>
      </c>
      <c r="GF12" s="99">
        <v>4480</v>
      </c>
      <c r="GG12" s="99"/>
      <c r="GH12" s="99">
        <v>1279.9000000000001</v>
      </c>
    </row>
    <row r="13" spans="1:190" s="26" customFormat="1">
      <c r="A13" s="33">
        <v>5</v>
      </c>
      <c r="B13" s="33" t="s">
        <v>5</v>
      </c>
      <c r="C13" s="86" t="s">
        <v>25</v>
      </c>
      <c r="D13" s="561">
        <f t="shared" si="34"/>
        <v>21</v>
      </c>
      <c r="E13" s="559"/>
      <c r="F13" s="559">
        <v>21</v>
      </c>
      <c r="G13" s="561">
        <f t="shared" si="0"/>
        <v>21</v>
      </c>
      <c r="H13" s="559"/>
      <c r="I13" s="559">
        <v>21</v>
      </c>
      <c r="J13" s="559">
        <v>1672</v>
      </c>
      <c r="K13" s="559">
        <v>1643</v>
      </c>
      <c r="L13" s="561">
        <f t="shared" si="35"/>
        <v>-29</v>
      </c>
      <c r="M13" s="54">
        <f t="shared" si="36"/>
        <v>80</v>
      </c>
      <c r="N13" s="54">
        <f t="shared" si="37"/>
        <v>78</v>
      </c>
      <c r="O13" s="53">
        <f t="shared" si="1"/>
        <v>-2</v>
      </c>
      <c r="P13" s="33">
        <v>21</v>
      </c>
      <c r="Q13" s="33">
        <v>21</v>
      </c>
      <c r="R13" s="53">
        <f t="shared" si="2"/>
        <v>0</v>
      </c>
      <c r="S13" s="33">
        <v>6</v>
      </c>
      <c r="T13" s="33">
        <v>5</v>
      </c>
      <c r="U13" s="53">
        <f t="shared" si="3"/>
        <v>-1</v>
      </c>
      <c r="V13" s="33"/>
      <c r="W13" s="33"/>
      <c r="X13" s="53">
        <f t="shared" si="4"/>
        <v>0</v>
      </c>
      <c r="Y13" s="151">
        <f t="shared" si="38"/>
        <v>28.6</v>
      </c>
      <c r="Z13" s="151">
        <f t="shared" si="38"/>
        <v>23.8</v>
      </c>
      <c r="AA13" s="151">
        <f t="shared" si="5"/>
        <v>-4.8000000000000007</v>
      </c>
      <c r="AB13" s="53"/>
      <c r="AC13" s="53"/>
      <c r="AD13" s="53">
        <f t="shared" si="39"/>
        <v>0</v>
      </c>
      <c r="AF13" s="33">
        <v>5</v>
      </c>
      <c r="AG13" s="33" t="s">
        <v>5</v>
      </c>
      <c r="AH13" s="86" t="s">
        <v>25</v>
      </c>
      <c r="AI13" s="151">
        <f t="shared" si="40"/>
        <v>11.231999999999999</v>
      </c>
      <c r="AJ13" s="35"/>
      <c r="AK13" s="35">
        <v>11.231999999999999</v>
      </c>
      <c r="AL13" s="151">
        <f t="shared" si="41"/>
        <v>11.1</v>
      </c>
      <c r="AM13" s="35"/>
      <c r="AN13" s="35">
        <v>11.1</v>
      </c>
      <c r="AO13" s="448">
        <f t="shared" si="6"/>
        <v>0.53</v>
      </c>
      <c r="AP13" s="49"/>
      <c r="AQ13" s="448">
        <f t="shared" si="6"/>
        <v>0.53</v>
      </c>
      <c r="AR13" s="448">
        <f t="shared" si="6"/>
        <v>0.53</v>
      </c>
      <c r="AS13" s="49"/>
      <c r="AT13" s="448">
        <f t="shared" si="6"/>
        <v>0.53</v>
      </c>
      <c r="AU13" s="448">
        <f t="shared" si="42"/>
        <v>0</v>
      </c>
      <c r="AV13" s="448">
        <f t="shared" si="42"/>
        <v>0</v>
      </c>
      <c r="AW13" s="448">
        <f t="shared" si="42"/>
        <v>0</v>
      </c>
      <c r="AY13" s="33">
        <v>5</v>
      </c>
      <c r="AZ13" s="33" t="s">
        <v>5</v>
      </c>
      <c r="BA13" s="86" t="s">
        <v>25</v>
      </c>
      <c r="BB13" s="33">
        <v>118</v>
      </c>
      <c r="BC13" s="33">
        <v>118</v>
      </c>
      <c r="BD13" s="53">
        <f t="shared" si="43"/>
        <v>0</v>
      </c>
      <c r="BE13" s="53">
        <v>118</v>
      </c>
      <c r="BF13" s="53">
        <v>118</v>
      </c>
      <c r="BG13" s="53">
        <f t="shared" si="7"/>
        <v>0</v>
      </c>
      <c r="BH13" s="54">
        <f t="shared" si="8"/>
        <v>6</v>
      </c>
      <c r="BI13" s="54">
        <f t="shared" si="9"/>
        <v>6</v>
      </c>
      <c r="BJ13" s="53">
        <f t="shared" si="10"/>
        <v>0</v>
      </c>
      <c r="BK13" s="33">
        <v>1403</v>
      </c>
      <c r="BL13" s="33">
        <v>1405</v>
      </c>
      <c r="BM13" s="53">
        <f t="shared" si="44"/>
        <v>2</v>
      </c>
      <c r="BN13" s="53">
        <v>1403</v>
      </c>
      <c r="BO13" s="53">
        <v>1405</v>
      </c>
      <c r="BP13" s="53">
        <f t="shared" si="45"/>
        <v>2</v>
      </c>
      <c r="BQ13" s="54">
        <f t="shared" si="46"/>
        <v>12</v>
      </c>
      <c r="BR13" s="54">
        <f t="shared" si="46"/>
        <v>12</v>
      </c>
      <c r="BS13" s="54">
        <f t="shared" si="47"/>
        <v>0</v>
      </c>
      <c r="BT13" s="110">
        <v>9</v>
      </c>
      <c r="BU13" s="82">
        <v>66</v>
      </c>
      <c r="BV13" s="82">
        <v>68</v>
      </c>
      <c r="BW13" s="53">
        <f t="shared" si="11"/>
        <v>2</v>
      </c>
      <c r="BX13" s="53">
        <v>66</v>
      </c>
      <c r="BY13" s="53">
        <v>68</v>
      </c>
      <c r="BZ13" s="53">
        <f t="shared" si="12"/>
        <v>2</v>
      </c>
      <c r="CA13" s="82">
        <v>707</v>
      </c>
      <c r="CB13" s="82">
        <v>732</v>
      </c>
      <c r="CC13" s="53">
        <f t="shared" si="48"/>
        <v>25</v>
      </c>
      <c r="CD13" s="53">
        <v>707</v>
      </c>
      <c r="CE13" s="53">
        <v>732</v>
      </c>
      <c r="CF13" s="53">
        <f t="shared" si="13"/>
        <v>25</v>
      </c>
      <c r="CG13" s="33">
        <v>91</v>
      </c>
      <c r="CH13" s="33">
        <v>91</v>
      </c>
      <c r="CI13" s="53">
        <f t="shared" si="14"/>
        <v>0</v>
      </c>
      <c r="CJ13" s="53">
        <v>91</v>
      </c>
      <c r="CK13" s="53">
        <v>91</v>
      </c>
      <c r="CL13" s="53">
        <f t="shared" si="15"/>
        <v>0</v>
      </c>
      <c r="CM13" s="53">
        <v>57</v>
      </c>
      <c r="CN13" s="53">
        <v>58</v>
      </c>
      <c r="CO13" s="53">
        <f t="shared" si="16"/>
        <v>1</v>
      </c>
      <c r="CP13" s="53">
        <v>57</v>
      </c>
      <c r="CQ13" s="53">
        <v>58</v>
      </c>
      <c r="CR13" s="53">
        <f t="shared" si="17"/>
        <v>1</v>
      </c>
      <c r="CS13" s="33">
        <v>1041</v>
      </c>
      <c r="CT13" s="33">
        <v>1033</v>
      </c>
      <c r="CU13" s="53">
        <f t="shared" si="18"/>
        <v>-8</v>
      </c>
      <c r="CV13" s="53">
        <v>1041</v>
      </c>
      <c r="CW13" s="53">
        <v>1033</v>
      </c>
      <c r="CX13" s="53">
        <f t="shared" si="19"/>
        <v>-8</v>
      </c>
      <c r="CY13" s="82">
        <v>586</v>
      </c>
      <c r="CZ13" s="82">
        <v>584</v>
      </c>
      <c r="DA13" s="53">
        <f t="shared" si="20"/>
        <v>-2</v>
      </c>
      <c r="DB13" s="53">
        <v>586</v>
      </c>
      <c r="DC13" s="53">
        <v>584</v>
      </c>
      <c r="DD13" s="53">
        <f t="shared" si="21"/>
        <v>-2</v>
      </c>
      <c r="DF13" s="33">
        <v>5</v>
      </c>
      <c r="DG13" s="33" t="s">
        <v>5</v>
      </c>
      <c r="DH13" s="86" t="s">
        <v>25</v>
      </c>
      <c r="DI13" s="33">
        <v>2528</v>
      </c>
      <c r="DJ13" s="33">
        <v>2597</v>
      </c>
      <c r="DK13" s="53">
        <f t="shared" si="49"/>
        <v>69</v>
      </c>
      <c r="DL13" s="82">
        <v>910</v>
      </c>
      <c r="DM13" s="82">
        <v>917</v>
      </c>
      <c r="DN13" s="53">
        <f t="shared" si="22"/>
        <v>7</v>
      </c>
      <c r="DO13" s="82">
        <v>102890</v>
      </c>
      <c r="DP13" s="82">
        <v>129718</v>
      </c>
      <c r="DQ13" s="53">
        <f t="shared" si="50"/>
        <v>26828</v>
      </c>
      <c r="DR13" s="82">
        <v>26349</v>
      </c>
      <c r="DS13" s="82">
        <v>26455</v>
      </c>
      <c r="DT13" s="53">
        <f t="shared" si="51"/>
        <v>106</v>
      </c>
      <c r="DU13" s="54">
        <f t="shared" si="23"/>
        <v>120</v>
      </c>
      <c r="DV13" s="54">
        <f t="shared" si="24"/>
        <v>124</v>
      </c>
      <c r="DW13" s="54">
        <f t="shared" si="52"/>
        <v>4</v>
      </c>
      <c r="DX13" s="110">
        <v>13</v>
      </c>
      <c r="DY13" s="33">
        <v>1184</v>
      </c>
      <c r="DZ13" s="33">
        <v>1161</v>
      </c>
      <c r="EA13" s="53">
        <f t="shared" si="53"/>
        <v>-23</v>
      </c>
      <c r="EB13" s="82">
        <v>240</v>
      </c>
      <c r="EC13" s="82">
        <v>239</v>
      </c>
      <c r="ED13" s="53">
        <f t="shared" si="54"/>
        <v>-1</v>
      </c>
      <c r="EE13" s="151">
        <f t="shared" si="55"/>
        <v>46.8</v>
      </c>
      <c r="EF13" s="151">
        <f t="shared" si="55"/>
        <v>44.7</v>
      </c>
      <c r="EG13" s="151">
        <f t="shared" si="56"/>
        <v>-2.0999999999999943</v>
      </c>
      <c r="EH13" s="33">
        <v>18613</v>
      </c>
      <c r="EI13" s="33">
        <v>20401</v>
      </c>
      <c r="EJ13" s="53">
        <f t="shared" si="25"/>
        <v>1788</v>
      </c>
      <c r="EK13" s="82">
        <v>4356</v>
      </c>
      <c r="EL13" s="82">
        <v>4367</v>
      </c>
      <c r="EM13" s="53">
        <f t="shared" si="26"/>
        <v>11</v>
      </c>
      <c r="EN13" s="54">
        <f t="shared" si="57"/>
        <v>16</v>
      </c>
      <c r="EO13" s="54">
        <f t="shared" si="57"/>
        <v>18</v>
      </c>
      <c r="EP13" s="54">
        <f t="shared" si="58"/>
        <v>2</v>
      </c>
      <c r="EQ13" s="110">
        <v>17</v>
      </c>
      <c r="ER13" s="28"/>
      <c r="ES13" s="33">
        <v>5</v>
      </c>
      <c r="ET13" s="33" t="s">
        <v>5</v>
      </c>
      <c r="EU13" s="86" t="s">
        <v>25</v>
      </c>
      <c r="EV13" s="82">
        <v>78</v>
      </c>
      <c r="EW13" s="82">
        <v>85</v>
      </c>
      <c r="EX13" s="53">
        <f t="shared" si="59"/>
        <v>7</v>
      </c>
      <c r="EY13" s="82">
        <v>78</v>
      </c>
      <c r="EZ13" s="82">
        <v>85</v>
      </c>
      <c r="FA13" s="53">
        <f t="shared" si="27"/>
        <v>7</v>
      </c>
      <c r="FB13" s="82">
        <v>54</v>
      </c>
      <c r="FC13" s="82">
        <v>58</v>
      </c>
      <c r="FD13" s="53">
        <f t="shared" si="28"/>
        <v>4</v>
      </c>
      <c r="FE13" s="82">
        <v>5</v>
      </c>
      <c r="FF13" s="82">
        <v>5</v>
      </c>
      <c r="FG13" s="53">
        <f t="shared" si="60"/>
        <v>0</v>
      </c>
      <c r="FH13" s="82">
        <v>16</v>
      </c>
      <c r="FI13" s="82">
        <v>17</v>
      </c>
      <c r="FJ13" s="53">
        <f t="shared" si="29"/>
        <v>1</v>
      </c>
      <c r="FK13" s="151">
        <f t="shared" si="61"/>
        <v>38.9</v>
      </c>
      <c r="FL13" s="151">
        <f t="shared" si="61"/>
        <v>37.9</v>
      </c>
      <c r="FM13" s="110">
        <v>19</v>
      </c>
      <c r="FN13" s="54">
        <f t="shared" si="30"/>
        <v>3</v>
      </c>
      <c r="FO13" s="54">
        <f t="shared" si="31"/>
        <v>3</v>
      </c>
      <c r="FP13" s="53">
        <f t="shared" si="32"/>
        <v>0</v>
      </c>
      <c r="FQ13" s="149"/>
      <c r="FR13" s="33">
        <v>5</v>
      </c>
      <c r="FS13" s="33" t="s">
        <v>5</v>
      </c>
      <c r="FT13" s="86" t="s">
        <v>25</v>
      </c>
      <c r="FU13" s="371">
        <f t="shared" si="62"/>
        <v>46840</v>
      </c>
      <c r="FV13" s="481">
        <f t="shared" si="33"/>
        <v>2230</v>
      </c>
      <c r="FW13" s="99">
        <v>24094</v>
      </c>
      <c r="FX13" s="99">
        <v>20711</v>
      </c>
      <c r="FY13" s="99">
        <v>2035</v>
      </c>
      <c r="FZ13" s="99">
        <v>488</v>
      </c>
      <c r="GA13" s="99"/>
      <c r="GB13" s="151">
        <f t="shared" si="63"/>
        <v>95.7</v>
      </c>
      <c r="GC13" s="342">
        <v>46822</v>
      </c>
      <c r="GD13" s="99">
        <v>34638</v>
      </c>
      <c r="GE13" s="99"/>
      <c r="GF13" s="99">
        <v>3251</v>
      </c>
      <c r="GG13" s="99"/>
      <c r="GH13" s="99">
        <v>986</v>
      </c>
    </row>
    <row r="14" spans="1:190" s="26" customFormat="1">
      <c r="A14" s="33">
        <v>6</v>
      </c>
      <c r="B14" s="33" t="s">
        <v>6</v>
      </c>
      <c r="C14" s="86" t="s">
        <v>26</v>
      </c>
      <c r="D14" s="561">
        <f t="shared" si="34"/>
        <v>18</v>
      </c>
      <c r="E14" s="559"/>
      <c r="F14" s="559">
        <v>18</v>
      </c>
      <c r="G14" s="561">
        <f t="shared" si="0"/>
        <v>18</v>
      </c>
      <c r="H14" s="559"/>
      <c r="I14" s="559">
        <v>18</v>
      </c>
      <c r="J14" s="559">
        <v>1781</v>
      </c>
      <c r="K14" s="559">
        <v>1781</v>
      </c>
      <c r="L14" s="561">
        <f t="shared" si="35"/>
        <v>0</v>
      </c>
      <c r="M14" s="54">
        <f t="shared" si="36"/>
        <v>99</v>
      </c>
      <c r="N14" s="54">
        <f t="shared" si="37"/>
        <v>99</v>
      </c>
      <c r="O14" s="53">
        <f t="shared" si="1"/>
        <v>0</v>
      </c>
      <c r="P14" s="33">
        <v>18</v>
      </c>
      <c r="Q14" s="33">
        <v>18</v>
      </c>
      <c r="R14" s="53">
        <f t="shared" si="2"/>
        <v>0</v>
      </c>
      <c r="S14" s="33">
        <v>2</v>
      </c>
      <c r="T14" s="33">
        <v>2</v>
      </c>
      <c r="U14" s="53">
        <f t="shared" si="3"/>
        <v>0</v>
      </c>
      <c r="V14" s="33"/>
      <c r="W14" s="33"/>
      <c r="X14" s="53">
        <f t="shared" si="4"/>
        <v>0</v>
      </c>
      <c r="Y14" s="151">
        <f t="shared" si="38"/>
        <v>11.1</v>
      </c>
      <c r="Z14" s="151">
        <f t="shared" si="38"/>
        <v>11.1</v>
      </c>
      <c r="AA14" s="151">
        <f t="shared" si="5"/>
        <v>0</v>
      </c>
      <c r="AB14" s="53"/>
      <c r="AC14" s="53"/>
      <c r="AD14" s="53">
        <f t="shared" si="39"/>
        <v>0</v>
      </c>
      <c r="AF14" s="33">
        <v>6</v>
      </c>
      <c r="AG14" s="33" t="s">
        <v>6</v>
      </c>
      <c r="AH14" s="86" t="s">
        <v>26</v>
      </c>
      <c r="AI14" s="151">
        <f t="shared" si="40"/>
        <v>17.641999999999999</v>
      </c>
      <c r="AJ14" s="35"/>
      <c r="AK14" s="35">
        <v>17.641999999999999</v>
      </c>
      <c r="AL14" s="151">
        <f t="shared" si="41"/>
        <v>17.5</v>
      </c>
      <c r="AM14" s="35"/>
      <c r="AN14" s="35">
        <v>17.5</v>
      </c>
      <c r="AO14" s="448">
        <f t="shared" si="6"/>
        <v>0.98</v>
      </c>
      <c r="AP14" s="49"/>
      <c r="AQ14" s="448">
        <f t="shared" si="6"/>
        <v>0.98</v>
      </c>
      <c r="AR14" s="448">
        <f t="shared" si="6"/>
        <v>0.97</v>
      </c>
      <c r="AS14" s="49"/>
      <c r="AT14" s="448">
        <f t="shared" si="6"/>
        <v>0.97</v>
      </c>
      <c r="AU14" s="448">
        <f t="shared" si="42"/>
        <v>-1.0000000000000009E-2</v>
      </c>
      <c r="AV14" s="448">
        <f t="shared" si="42"/>
        <v>0</v>
      </c>
      <c r="AW14" s="448">
        <f t="shared" si="42"/>
        <v>-1.0000000000000009E-2</v>
      </c>
      <c r="AY14" s="33">
        <v>6</v>
      </c>
      <c r="AZ14" s="33" t="s">
        <v>6</v>
      </c>
      <c r="BA14" s="86" t="s">
        <v>26</v>
      </c>
      <c r="BB14" s="33">
        <v>158</v>
      </c>
      <c r="BC14" s="33">
        <v>158</v>
      </c>
      <c r="BD14" s="53">
        <f t="shared" si="43"/>
        <v>0</v>
      </c>
      <c r="BE14" s="53">
        <v>158</v>
      </c>
      <c r="BF14" s="53">
        <v>158</v>
      </c>
      <c r="BG14" s="53">
        <f t="shared" si="7"/>
        <v>0</v>
      </c>
      <c r="BH14" s="54">
        <f t="shared" si="8"/>
        <v>9</v>
      </c>
      <c r="BI14" s="54">
        <f t="shared" si="9"/>
        <v>9</v>
      </c>
      <c r="BJ14" s="53">
        <f t="shared" si="10"/>
        <v>0</v>
      </c>
      <c r="BK14" s="33">
        <v>2996</v>
      </c>
      <c r="BL14" s="33">
        <v>2953</v>
      </c>
      <c r="BM14" s="53">
        <f t="shared" si="44"/>
        <v>-43</v>
      </c>
      <c r="BN14" s="53">
        <v>2996</v>
      </c>
      <c r="BO14" s="53">
        <v>2953</v>
      </c>
      <c r="BP14" s="53">
        <f t="shared" si="45"/>
        <v>-43</v>
      </c>
      <c r="BQ14" s="54">
        <f t="shared" si="46"/>
        <v>19</v>
      </c>
      <c r="BR14" s="54">
        <f t="shared" si="46"/>
        <v>19</v>
      </c>
      <c r="BS14" s="54">
        <f t="shared" si="47"/>
        <v>0</v>
      </c>
      <c r="BT14" s="110">
        <v>3</v>
      </c>
      <c r="BU14" s="82">
        <v>82</v>
      </c>
      <c r="BV14" s="82">
        <v>80</v>
      </c>
      <c r="BW14" s="53">
        <f t="shared" si="11"/>
        <v>-2</v>
      </c>
      <c r="BX14" s="53">
        <v>82</v>
      </c>
      <c r="BY14" s="53">
        <v>80</v>
      </c>
      <c r="BZ14" s="53">
        <f t="shared" si="12"/>
        <v>-2</v>
      </c>
      <c r="CA14" s="82">
        <v>1625</v>
      </c>
      <c r="CB14" s="82">
        <v>1554</v>
      </c>
      <c r="CC14" s="53">
        <f t="shared" si="48"/>
        <v>-71</v>
      </c>
      <c r="CD14" s="53">
        <v>1625</v>
      </c>
      <c r="CE14" s="53">
        <v>1554</v>
      </c>
      <c r="CF14" s="53">
        <f t="shared" si="13"/>
        <v>-71</v>
      </c>
      <c r="CG14" s="33">
        <v>116</v>
      </c>
      <c r="CH14" s="33">
        <v>117</v>
      </c>
      <c r="CI14" s="53">
        <f t="shared" si="14"/>
        <v>1</v>
      </c>
      <c r="CJ14" s="53">
        <v>116</v>
      </c>
      <c r="CK14" s="53">
        <v>117</v>
      </c>
      <c r="CL14" s="53">
        <f t="shared" si="15"/>
        <v>1</v>
      </c>
      <c r="CM14" s="53">
        <v>68</v>
      </c>
      <c r="CN14" s="53">
        <v>66</v>
      </c>
      <c r="CO14" s="53">
        <f t="shared" si="16"/>
        <v>-2</v>
      </c>
      <c r="CP14" s="53">
        <v>68</v>
      </c>
      <c r="CQ14" s="53">
        <v>66</v>
      </c>
      <c r="CR14" s="53">
        <f t="shared" si="17"/>
        <v>-2</v>
      </c>
      <c r="CS14" s="33">
        <v>2069</v>
      </c>
      <c r="CT14" s="33">
        <v>2017</v>
      </c>
      <c r="CU14" s="53">
        <f t="shared" si="18"/>
        <v>-52</v>
      </c>
      <c r="CV14" s="53">
        <v>2069</v>
      </c>
      <c r="CW14" s="53">
        <v>2017</v>
      </c>
      <c r="CX14" s="53">
        <f t="shared" si="19"/>
        <v>-52</v>
      </c>
      <c r="CY14" s="82">
        <v>1318</v>
      </c>
      <c r="CZ14" s="82">
        <v>1258</v>
      </c>
      <c r="DA14" s="53">
        <f t="shared" si="20"/>
        <v>-60</v>
      </c>
      <c r="DB14" s="53">
        <v>1318</v>
      </c>
      <c r="DC14" s="53">
        <v>1258</v>
      </c>
      <c r="DD14" s="53">
        <f t="shared" si="21"/>
        <v>-60</v>
      </c>
      <c r="DF14" s="33">
        <v>6</v>
      </c>
      <c r="DG14" s="33" t="s">
        <v>6</v>
      </c>
      <c r="DH14" s="86" t="s">
        <v>26</v>
      </c>
      <c r="DI14" s="33">
        <v>2883</v>
      </c>
      <c r="DJ14" s="33">
        <v>3181</v>
      </c>
      <c r="DK14" s="53">
        <f t="shared" si="49"/>
        <v>298</v>
      </c>
      <c r="DL14" s="82">
        <v>1232</v>
      </c>
      <c r="DM14" s="82">
        <v>1376</v>
      </c>
      <c r="DN14" s="53">
        <f t="shared" si="22"/>
        <v>144</v>
      </c>
      <c r="DO14" s="82">
        <v>145500</v>
      </c>
      <c r="DP14" s="82">
        <v>234762</v>
      </c>
      <c r="DQ14" s="53">
        <f t="shared" si="50"/>
        <v>89262</v>
      </c>
      <c r="DR14" s="82">
        <v>43375</v>
      </c>
      <c r="DS14" s="82">
        <v>58980</v>
      </c>
      <c r="DT14" s="53">
        <f t="shared" si="51"/>
        <v>15605</v>
      </c>
      <c r="DU14" s="54">
        <f t="shared" si="23"/>
        <v>160</v>
      </c>
      <c r="DV14" s="54">
        <f t="shared" si="24"/>
        <v>177</v>
      </c>
      <c r="DW14" s="54">
        <f t="shared" si="52"/>
        <v>17</v>
      </c>
      <c r="DX14" s="110">
        <v>5</v>
      </c>
      <c r="DY14" s="33">
        <v>832</v>
      </c>
      <c r="DZ14" s="33">
        <v>523</v>
      </c>
      <c r="EA14" s="53">
        <f t="shared" si="53"/>
        <v>-309</v>
      </c>
      <c r="EB14" s="82">
        <v>380</v>
      </c>
      <c r="EC14" s="82">
        <v>332</v>
      </c>
      <c r="ED14" s="53">
        <f t="shared" si="54"/>
        <v>-48</v>
      </c>
      <c r="EE14" s="151">
        <f t="shared" si="55"/>
        <v>28.9</v>
      </c>
      <c r="EF14" s="151">
        <f t="shared" si="55"/>
        <v>16.399999999999999</v>
      </c>
      <c r="EG14" s="151">
        <f t="shared" si="56"/>
        <v>-12.5</v>
      </c>
      <c r="EH14" s="33">
        <v>24277</v>
      </c>
      <c r="EI14" s="33">
        <v>23461</v>
      </c>
      <c r="EJ14" s="53">
        <f t="shared" si="25"/>
        <v>-816</v>
      </c>
      <c r="EK14" s="82">
        <v>11926</v>
      </c>
      <c r="EL14" s="82">
        <v>12566</v>
      </c>
      <c r="EM14" s="53">
        <f t="shared" si="26"/>
        <v>640</v>
      </c>
      <c r="EN14" s="54">
        <f t="shared" si="57"/>
        <v>29</v>
      </c>
      <c r="EO14" s="54">
        <f t="shared" si="57"/>
        <v>45</v>
      </c>
      <c r="EP14" s="54">
        <f t="shared" si="58"/>
        <v>16</v>
      </c>
      <c r="EQ14" s="110">
        <v>7</v>
      </c>
      <c r="ER14" s="28"/>
      <c r="ES14" s="33">
        <v>6</v>
      </c>
      <c r="ET14" s="33" t="s">
        <v>6</v>
      </c>
      <c r="EU14" s="86" t="s">
        <v>26</v>
      </c>
      <c r="EV14" s="82">
        <v>107</v>
      </c>
      <c r="EW14" s="82">
        <v>107</v>
      </c>
      <c r="EX14" s="53">
        <f t="shared" si="59"/>
        <v>0</v>
      </c>
      <c r="EY14" s="82">
        <v>107</v>
      </c>
      <c r="EZ14" s="82">
        <v>107</v>
      </c>
      <c r="FA14" s="53">
        <f t="shared" si="27"/>
        <v>0</v>
      </c>
      <c r="FB14" s="82">
        <v>66</v>
      </c>
      <c r="FC14" s="82">
        <v>66</v>
      </c>
      <c r="FD14" s="53">
        <f t="shared" si="28"/>
        <v>0</v>
      </c>
      <c r="FE14" s="82">
        <v>20</v>
      </c>
      <c r="FF14" s="82">
        <v>20</v>
      </c>
      <c r="FG14" s="53">
        <f t="shared" si="60"/>
        <v>0</v>
      </c>
      <c r="FH14" s="82">
        <v>45</v>
      </c>
      <c r="FI14" s="82">
        <v>46</v>
      </c>
      <c r="FJ14" s="53">
        <f t="shared" si="29"/>
        <v>1</v>
      </c>
      <c r="FK14" s="151">
        <f t="shared" si="61"/>
        <v>98.5</v>
      </c>
      <c r="FL14" s="151">
        <f t="shared" si="61"/>
        <v>100</v>
      </c>
      <c r="FM14" s="110">
        <v>1</v>
      </c>
      <c r="FN14" s="54">
        <f t="shared" si="30"/>
        <v>4</v>
      </c>
      <c r="FO14" s="54">
        <f t="shared" si="31"/>
        <v>4</v>
      </c>
      <c r="FP14" s="53">
        <f t="shared" si="32"/>
        <v>0</v>
      </c>
      <c r="FQ14" s="149"/>
      <c r="FR14" s="33">
        <v>6</v>
      </c>
      <c r="FS14" s="33" t="s">
        <v>6</v>
      </c>
      <c r="FT14" s="86" t="s">
        <v>26</v>
      </c>
      <c r="FU14" s="371">
        <f t="shared" si="62"/>
        <v>104189.40000000001</v>
      </c>
      <c r="FV14" s="481">
        <f t="shared" si="33"/>
        <v>5788</v>
      </c>
      <c r="FW14" s="99">
        <v>49484.4</v>
      </c>
      <c r="FX14" s="99">
        <v>51359.4</v>
      </c>
      <c r="FY14" s="99">
        <v>3345.6000000000004</v>
      </c>
      <c r="FZ14" s="99">
        <v>2320.3000000000002</v>
      </c>
      <c r="GA14" s="99"/>
      <c r="GB14" s="151">
        <f t="shared" si="63"/>
        <v>96.8</v>
      </c>
      <c r="GC14" s="342">
        <v>103182.8</v>
      </c>
      <c r="GD14" s="99">
        <v>81635.399999999994</v>
      </c>
      <c r="GE14" s="99"/>
      <c r="GF14" s="99">
        <v>2350.3999999999996</v>
      </c>
      <c r="GG14" s="99"/>
      <c r="GH14" s="99">
        <v>1013.4</v>
      </c>
    </row>
    <row r="15" spans="1:190" s="26" customFormat="1">
      <c r="A15" s="33">
        <v>7</v>
      </c>
      <c r="B15" s="33" t="s">
        <v>7</v>
      </c>
      <c r="C15" s="86" t="s">
        <v>27</v>
      </c>
      <c r="D15" s="561">
        <f t="shared" si="34"/>
        <v>24</v>
      </c>
      <c r="E15" s="559"/>
      <c r="F15" s="559">
        <v>24</v>
      </c>
      <c r="G15" s="561">
        <f t="shared" si="0"/>
        <v>24</v>
      </c>
      <c r="H15" s="559"/>
      <c r="I15" s="559">
        <v>24</v>
      </c>
      <c r="J15" s="559">
        <v>2021</v>
      </c>
      <c r="K15" s="559">
        <v>2021</v>
      </c>
      <c r="L15" s="561">
        <f t="shared" si="35"/>
        <v>0</v>
      </c>
      <c r="M15" s="54">
        <f t="shared" si="36"/>
        <v>84</v>
      </c>
      <c r="N15" s="54">
        <f t="shared" si="37"/>
        <v>84</v>
      </c>
      <c r="O15" s="53">
        <f t="shared" si="1"/>
        <v>0</v>
      </c>
      <c r="P15" s="33">
        <v>23</v>
      </c>
      <c r="Q15" s="33">
        <v>22</v>
      </c>
      <c r="R15" s="53">
        <f t="shared" si="2"/>
        <v>-1</v>
      </c>
      <c r="S15" s="33"/>
      <c r="T15" s="33"/>
      <c r="U15" s="53">
        <f t="shared" si="3"/>
        <v>0</v>
      </c>
      <c r="V15" s="33"/>
      <c r="W15" s="33"/>
      <c r="X15" s="53">
        <f t="shared" si="4"/>
        <v>0</v>
      </c>
      <c r="Y15" s="151">
        <f t="shared" si="38"/>
        <v>0</v>
      </c>
      <c r="Z15" s="151">
        <f t="shared" si="38"/>
        <v>0</v>
      </c>
      <c r="AA15" s="151">
        <f t="shared" si="5"/>
        <v>0</v>
      </c>
      <c r="AB15" s="53"/>
      <c r="AC15" s="53"/>
      <c r="AD15" s="53">
        <f t="shared" si="39"/>
        <v>0</v>
      </c>
      <c r="AF15" s="33">
        <v>7</v>
      </c>
      <c r="AG15" s="33" t="s">
        <v>7</v>
      </c>
      <c r="AH15" s="86" t="s">
        <v>27</v>
      </c>
      <c r="AI15" s="151">
        <f t="shared" si="40"/>
        <v>20.366</v>
      </c>
      <c r="AJ15" s="35"/>
      <c r="AK15" s="35">
        <v>20.366</v>
      </c>
      <c r="AL15" s="151">
        <f t="shared" si="41"/>
        <v>20.3</v>
      </c>
      <c r="AM15" s="35"/>
      <c r="AN15" s="35">
        <v>20.3</v>
      </c>
      <c r="AO15" s="448">
        <f t="shared" si="6"/>
        <v>0.85</v>
      </c>
      <c r="AP15" s="49"/>
      <c r="AQ15" s="448">
        <f t="shared" si="6"/>
        <v>0.85</v>
      </c>
      <c r="AR15" s="448">
        <f t="shared" si="6"/>
        <v>0.85</v>
      </c>
      <c r="AS15" s="49"/>
      <c r="AT15" s="448">
        <f t="shared" si="6"/>
        <v>0.85</v>
      </c>
      <c r="AU15" s="448">
        <f t="shared" si="42"/>
        <v>0</v>
      </c>
      <c r="AV15" s="448">
        <f t="shared" si="42"/>
        <v>0</v>
      </c>
      <c r="AW15" s="448">
        <f t="shared" si="42"/>
        <v>0</v>
      </c>
      <c r="AY15" s="33">
        <v>7</v>
      </c>
      <c r="AZ15" s="33" t="s">
        <v>7</v>
      </c>
      <c r="BA15" s="86" t="s">
        <v>27</v>
      </c>
      <c r="BB15" s="33">
        <v>111</v>
      </c>
      <c r="BC15" s="33">
        <v>109</v>
      </c>
      <c r="BD15" s="53">
        <f t="shared" si="43"/>
        <v>-2</v>
      </c>
      <c r="BE15" s="53">
        <v>111</v>
      </c>
      <c r="BF15" s="53">
        <v>109</v>
      </c>
      <c r="BG15" s="53">
        <f t="shared" si="7"/>
        <v>-2</v>
      </c>
      <c r="BH15" s="54">
        <f t="shared" si="8"/>
        <v>5</v>
      </c>
      <c r="BI15" s="54">
        <f t="shared" si="9"/>
        <v>5</v>
      </c>
      <c r="BJ15" s="53">
        <f t="shared" si="10"/>
        <v>0</v>
      </c>
      <c r="BK15" s="33">
        <v>1578</v>
      </c>
      <c r="BL15" s="33">
        <v>1441</v>
      </c>
      <c r="BM15" s="53">
        <f t="shared" si="44"/>
        <v>-137</v>
      </c>
      <c r="BN15" s="53">
        <v>1578</v>
      </c>
      <c r="BO15" s="53">
        <v>1441</v>
      </c>
      <c r="BP15" s="53">
        <f t="shared" si="45"/>
        <v>-137</v>
      </c>
      <c r="BQ15" s="54">
        <f t="shared" si="46"/>
        <v>14</v>
      </c>
      <c r="BR15" s="54">
        <f t="shared" si="46"/>
        <v>13</v>
      </c>
      <c r="BS15" s="54">
        <f t="shared" si="47"/>
        <v>-1</v>
      </c>
      <c r="BT15" s="110">
        <v>8</v>
      </c>
      <c r="BU15" s="82">
        <v>49</v>
      </c>
      <c r="BV15" s="82">
        <v>50</v>
      </c>
      <c r="BW15" s="53">
        <f t="shared" si="11"/>
        <v>1</v>
      </c>
      <c r="BX15" s="53">
        <v>49</v>
      </c>
      <c r="BY15" s="53">
        <v>50</v>
      </c>
      <c r="BZ15" s="53">
        <f t="shared" si="12"/>
        <v>1</v>
      </c>
      <c r="CA15" s="82">
        <v>636</v>
      </c>
      <c r="CB15" s="82">
        <v>614</v>
      </c>
      <c r="CC15" s="53">
        <f t="shared" si="48"/>
        <v>-22</v>
      </c>
      <c r="CD15" s="53">
        <v>636</v>
      </c>
      <c r="CE15" s="53">
        <v>614</v>
      </c>
      <c r="CF15" s="53">
        <f t="shared" si="13"/>
        <v>-22</v>
      </c>
      <c r="CG15" s="33">
        <v>69</v>
      </c>
      <c r="CH15" s="33">
        <v>67</v>
      </c>
      <c r="CI15" s="53">
        <f t="shared" si="14"/>
        <v>-2</v>
      </c>
      <c r="CJ15" s="53">
        <v>69</v>
      </c>
      <c r="CK15" s="53">
        <v>67</v>
      </c>
      <c r="CL15" s="53">
        <f t="shared" si="15"/>
        <v>-2</v>
      </c>
      <c r="CM15" s="53">
        <v>33</v>
      </c>
      <c r="CN15" s="53">
        <v>32</v>
      </c>
      <c r="CO15" s="53">
        <f t="shared" si="16"/>
        <v>-1</v>
      </c>
      <c r="CP15" s="53">
        <v>33</v>
      </c>
      <c r="CQ15" s="53">
        <v>32</v>
      </c>
      <c r="CR15" s="53">
        <f t="shared" si="17"/>
        <v>-1</v>
      </c>
      <c r="CS15" s="33">
        <v>879</v>
      </c>
      <c r="CT15" s="33">
        <v>818</v>
      </c>
      <c r="CU15" s="53">
        <f t="shared" si="18"/>
        <v>-61</v>
      </c>
      <c r="CV15" s="53">
        <v>879</v>
      </c>
      <c r="CW15" s="53">
        <v>818</v>
      </c>
      <c r="CX15" s="53">
        <f t="shared" si="19"/>
        <v>-61</v>
      </c>
      <c r="CY15" s="82">
        <v>470</v>
      </c>
      <c r="CZ15" s="82">
        <v>445</v>
      </c>
      <c r="DA15" s="53">
        <f t="shared" si="20"/>
        <v>-25</v>
      </c>
      <c r="DB15" s="53">
        <v>470</v>
      </c>
      <c r="DC15" s="53">
        <v>445</v>
      </c>
      <c r="DD15" s="53">
        <f t="shared" si="21"/>
        <v>-25</v>
      </c>
      <c r="DF15" s="33">
        <v>7</v>
      </c>
      <c r="DG15" s="33" t="s">
        <v>7</v>
      </c>
      <c r="DH15" s="86" t="s">
        <v>27</v>
      </c>
      <c r="DI15" s="33">
        <v>2632</v>
      </c>
      <c r="DJ15" s="33">
        <v>2867</v>
      </c>
      <c r="DK15" s="53">
        <f t="shared" si="49"/>
        <v>235</v>
      </c>
      <c r="DL15" s="82">
        <v>1420</v>
      </c>
      <c r="DM15" s="82">
        <v>1455</v>
      </c>
      <c r="DN15" s="53">
        <f t="shared" si="22"/>
        <v>35</v>
      </c>
      <c r="DO15" s="82">
        <v>84959</v>
      </c>
      <c r="DP15" s="82">
        <v>121218</v>
      </c>
      <c r="DQ15" s="53">
        <f t="shared" si="50"/>
        <v>36259</v>
      </c>
      <c r="DR15" s="82">
        <v>30278</v>
      </c>
      <c r="DS15" s="82">
        <v>30207</v>
      </c>
      <c r="DT15" s="53">
        <f t="shared" si="51"/>
        <v>-71</v>
      </c>
      <c r="DU15" s="54">
        <f t="shared" si="23"/>
        <v>110</v>
      </c>
      <c r="DV15" s="54">
        <f t="shared" si="24"/>
        <v>119</v>
      </c>
      <c r="DW15" s="54">
        <f t="shared" si="52"/>
        <v>9</v>
      </c>
      <c r="DX15" s="110">
        <v>14</v>
      </c>
      <c r="DY15" s="33">
        <v>513</v>
      </c>
      <c r="DZ15" s="33">
        <v>691</v>
      </c>
      <c r="EA15" s="53">
        <f t="shared" si="53"/>
        <v>178</v>
      </c>
      <c r="EB15" s="82">
        <v>210</v>
      </c>
      <c r="EC15" s="82">
        <v>287</v>
      </c>
      <c r="ED15" s="53">
        <f t="shared" si="54"/>
        <v>77</v>
      </c>
      <c r="EE15" s="151">
        <f t="shared" si="55"/>
        <v>19.5</v>
      </c>
      <c r="EF15" s="151">
        <f t="shared" si="55"/>
        <v>24.1</v>
      </c>
      <c r="EG15" s="151">
        <f t="shared" si="56"/>
        <v>4.6000000000000014</v>
      </c>
      <c r="EH15" s="33">
        <v>13499</v>
      </c>
      <c r="EI15" s="33">
        <v>23423</v>
      </c>
      <c r="EJ15" s="53">
        <f t="shared" si="25"/>
        <v>9924</v>
      </c>
      <c r="EK15" s="82">
        <v>6541</v>
      </c>
      <c r="EL15" s="82">
        <v>7068</v>
      </c>
      <c r="EM15" s="53">
        <f t="shared" si="26"/>
        <v>527</v>
      </c>
      <c r="EN15" s="54">
        <f t="shared" si="57"/>
        <v>26</v>
      </c>
      <c r="EO15" s="54">
        <f t="shared" si="57"/>
        <v>34</v>
      </c>
      <c r="EP15" s="54">
        <f t="shared" si="58"/>
        <v>8</v>
      </c>
      <c r="EQ15" s="110">
        <v>12</v>
      </c>
      <c r="ER15" s="28"/>
      <c r="ES15" s="33">
        <v>7</v>
      </c>
      <c r="ET15" s="33" t="s">
        <v>7</v>
      </c>
      <c r="EU15" s="86" t="s">
        <v>27</v>
      </c>
      <c r="EV15" s="82">
        <v>77</v>
      </c>
      <c r="EW15" s="82">
        <v>75</v>
      </c>
      <c r="EX15" s="53">
        <f t="shared" si="59"/>
        <v>-2</v>
      </c>
      <c r="EY15" s="82">
        <v>77</v>
      </c>
      <c r="EZ15" s="82">
        <v>75</v>
      </c>
      <c r="FA15" s="53">
        <f t="shared" si="27"/>
        <v>-2</v>
      </c>
      <c r="FB15" s="82">
        <v>46</v>
      </c>
      <c r="FC15" s="82">
        <v>44</v>
      </c>
      <c r="FD15" s="53">
        <f t="shared" si="28"/>
        <v>-2</v>
      </c>
      <c r="FE15" s="82">
        <v>6</v>
      </c>
      <c r="FF15" s="82">
        <v>6</v>
      </c>
      <c r="FG15" s="53">
        <f t="shared" si="60"/>
        <v>0</v>
      </c>
      <c r="FH15" s="82">
        <v>13</v>
      </c>
      <c r="FI15" s="82">
        <v>15</v>
      </c>
      <c r="FJ15" s="53">
        <f t="shared" si="29"/>
        <v>2</v>
      </c>
      <c r="FK15" s="151">
        <f t="shared" si="61"/>
        <v>41.3</v>
      </c>
      <c r="FL15" s="151">
        <f t="shared" si="61"/>
        <v>47.7</v>
      </c>
      <c r="FM15" s="110">
        <v>16</v>
      </c>
      <c r="FN15" s="54">
        <f t="shared" si="30"/>
        <v>2</v>
      </c>
      <c r="FO15" s="54">
        <f t="shared" si="31"/>
        <v>2</v>
      </c>
      <c r="FP15" s="53">
        <f t="shared" si="32"/>
        <v>0</v>
      </c>
      <c r="FQ15" s="149"/>
      <c r="FR15" s="33">
        <v>7</v>
      </c>
      <c r="FS15" s="33" t="s">
        <v>7</v>
      </c>
      <c r="FT15" s="86" t="s">
        <v>27</v>
      </c>
      <c r="FU15" s="371">
        <f t="shared" si="62"/>
        <v>48536</v>
      </c>
      <c r="FV15" s="481">
        <f t="shared" si="33"/>
        <v>2022</v>
      </c>
      <c r="FW15" s="99">
        <v>30353.4</v>
      </c>
      <c r="FX15" s="99">
        <v>14898.1</v>
      </c>
      <c r="FY15" s="99">
        <v>3284.5</v>
      </c>
      <c r="FZ15" s="99">
        <v>1590</v>
      </c>
      <c r="GA15" s="99"/>
      <c r="GB15" s="151">
        <f t="shared" si="63"/>
        <v>93.2</v>
      </c>
      <c r="GC15" s="342">
        <v>42039.5</v>
      </c>
      <c r="GD15" s="99">
        <v>30498.7</v>
      </c>
      <c r="GE15" s="99">
        <v>149</v>
      </c>
      <c r="GF15" s="99">
        <v>1643.4</v>
      </c>
      <c r="GG15" s="99"/>
      <c r="GH15" s="99"/>
    </row>
    <row r="16" spans="1:190" s="26" customFormat="1">
      <c r="A16" s="33">
        <v>8</v>
      </c>
      <c r="B16" s="33" t="s">
        <v>210</v>
      </c>
      <c r="C16" s="86" t="s">
        <v>28</v>
      </c>
      <c r="D16" s="561">
        <f t="shared" si="34"/>
        <v>17</v>
      </c>
      <c r="E16" s="559">
        <v>2</v>
      </c>
      <c r="F16" s="560">
        <v>15</v>
      </c>
      <c r="G16" s="561">
        <f t="shared" si="0"/>
        <v>17</v>
      </c>
      <c r="H16" s="559">
        <v>2</v>
      </c>
      <c r="I16" s="560">
        <v>15</v>
      </c>
      <c r="J16" s="559">
        <v>1448</v>
      </c>
      <c r="K16" s="559">
        <v>1448</v>
      </c>
      <c r="L16" s="561">
        <f t="shared" si="35"/>
        <v>0</v>
      </c>
      <c r="M16" s="54">
        <f t="shared" si="36"/>
        <v>85</v>
      </c>
      <c r="N16" s="54">
        <f t="shared" si="37"/>
        <v>85</v>
      </c>
      <c r="O16" s="53">
        <f t="shared" si="1"/>
        <v>0</v>
      </c>
      <c r="P16" s="33">
        <v>17</v>
      </c>
      <c r="Q16" s="33">
        <v>17</v>
      </c>
      <c r="R16" s="53">
        <f t="shared" si="2"/>
        <v>0</v>
      </c>
      <c r="S16" s="33"/>
      <c r="T16" s="33">
        <v>1</v>
      </c>
      <c r="U16" s="53">
        <f t="shared" si="3"/>
        <v>1</v>
      </c>
      <c r="V16" s="33"/>
      <c r="W16" s="33"/>
      <c r="X16" s="53">
        <f t="shared" si="4"/>
        <v>0</v>
      </c>
      <c r="Y16" s="151">
        <f t="shared" si="38"/>
        <v>0</v>
      </c>
      <c r="Z16" s="151">
        <f t="shared" si="38"/>
        <v>5.9</v>
      </c>
      <c r="AA16" s="151">
        <f t="shared" si="5"/>
        <v>5.9</v>
      </c>
      <c r="AB16" s="53"/>
      <c r="AC16" s="53">
        <v>1</v>
      </c>
      <c r="AD16" s="53">
        <f t="shared" si="39"/>
        <v>1</v>
      </c>
      <c r="AF16" s="33">
        <v>8</v>
      </c>
      <c r="AG16" s="33" t="s">
        <v>210</v>
      </c>
      <c r="AH16" s="86" t="s">
        <v>28</v>
      </c>
      <c r="AI16" s="151">
        <f t="shared" si="40"/>
        <v>33.07</v>
      </c>
      <c r="AJ16" s="35">
        <v>20.677</v>
      </c>
      <c r="AK16" s="35">
        <v>12.393000000000001</v>
      </c>
      <c r="AL16" s="151">
        <f t="shared" si="41"/>
        <v>32.6</v>
      </c>
      <c r="AM16" s="35">
        <v>20.3</v>
      </c>
      <c r="AN16" s="35">
        <v>12.3</v>
      </c>
      <c r="AO16" s="448">
        <f t="shared" si="6"/>
        <v>1.95</v>
      </c>
      <c r="AP16" s="448">
        <f t="shared" si="6"/>
        <v>10.34</v>
      </c>
      <c r="AQ16" s="448">
        <f t="shared" si="6"/>
        <v>0.83</v>
      </c>
      <c r="AR16" s="448">
        <f t="shared" si="6"/>
        <v>1.92</v>
      </c>
      <c r="AS16" s="448">
        <f t="shared" si="6"/>
        <v>10.15</v>
      </c>
      <c r="AT16" s="448">
        <f t="shared" si="6"/>
        <v>0.82</v>
      </c>
      <c r="AU16" s="448">
        <f t="shared" si="42"/>
        <v>-3.0000000000000027E-2</v>
      </c>
      <c r="AV16" s="448">
        <f t="shared" si="42"/>
        <v>-0.1899999999999995</v>
      </c>
      <c r="AW16" s="448">
        <f t="shared" si="42"/>
        <v>-1.0000000000000009E-2</v>
      </c>
      <c r="AY16" s="33">
        <v>8</v>
      </c>
      <c r="AZ16" s="33" t="s">
        <v>210</v>
      </c>
      <c r="BA16" s="86" t="s">
        <v>28</v>
      </c>
      <c r="BB16" s="33">
        <v>85</v>
      </c>
      <c r="BC16" s="33">
        <v>85</v>
      </c>
      <c r="BD16" s="53">
        <f t="shared" si="43"/>
        <v>0</v>
      </c>
      <c r="BE16" s="53">
        <v>62</v>
      </c>
      <c r="BF16" s="53">
        <v>61</v>
      </c>
      <c r="BG16" s="53">
        <f t="shared" si="7"/>
        <v>-1</v>
      </c>
      <c r="BH16" s="54">
        <f t="shared" si="8"/>
        <v>5</v>
      </c>
      <c r="BI16" s="54">
        <f t="shared" si="9"/>
        <v>5</v>
      </c>
      <c r="BJ16" s="53">
        <f t="shared" si="10"/>
        <v>0</v>
      </c>
      <c r="BK16" s="33">
        <v>1271</v>
      </c>
      <c r="BL16" s="33">
        <v>1272</v>
      </c>
      <c r="BM16" s="53">
        <f t="shared" si="44"/>
        <v>1</v>
      </c>
      <c r="BN16" s="53">
        <v>882</v>
      </c>
      <c r="BO16" s="53">
        <v>803</v>
      </c>
      <c r="BP16" s="53">
        <f t="shared" si="45"/>
        <v>-79</v>
      </c>
      <c r="BQ16" s="54">
        <f t="shared" si="46"/>
        <v>15</v>
      </c>
      <c r="BR16" s="54">
        <f t="shared" si="46"/>
        <v>15</v>
      </c>
      <c r="BS16" s="54">
        <f t="shared" si="47"/>
        <v>0</v>
      </c>
      <c r="BT16" s="110">
        <v>6</v>
      </c>
      <c r="BU16" s="82">
        <v>35</v>
      </c>
      <c r="BV16" s="82">
        <v>34</v>
      </c>
      <c r="BW16" s="53">
        <f t="shared" si="11"/>
        <v>-1</v>
      </c>
      <c r="BX16" s="53">
        <v>28</v>
      </c>
      <c r="BY16" s="53">
        <v>29</v>
      </c>
      <c r="BZ16" s="53">
        <f t="shared" si="12"/>
        <v>1</v>
      </c>
      <c r="CA16" s="82">
        <v>659</v>
      </c>
      <c r="CB16" s="82">
        <v>526</v>
      </c>
      <c r="CC16" s="53">
        <f t="shared" si="48"/>
        <v>-133</v>
      </c>
      <c r="CD16" s="53">
        <v>451</v>
      </c>
      <c r="CE16" s="53">
        <v>390</v>
      </c>
      <c r="CF16" s="53">
        <f t="shared" si="13"/>
        <v>-61</v>
      </c>
      <c r="CG16" s="33">
        <v>59</v>
      </c>
      <c r="CH16" s="33">
        <v>59</v>
      </c>
      <c r="CI16" s="53">
        <f t="shared" si="14"/>
        <v>0</v>
      </c>
      <c r="CJ16" s="53">
        <v>42</v>
      </c>
      <c r="CK16" s="53">
        <v>42</v>
      </c>
      <c r="CL16" s="53">
        <f t="shared" si="15"/>
        <v>0</v>
      </c>
      <c r="CM16" s="53">
        <v>24</v>
      </c>
      <c r="CN16" s="53">
        <v>25</v>
      </c>
      <c r="CO16" s="53">
        <f t="shared" si="16"/>
        <v>1</v>
      </c>
      <c r="CP16" s="53">
        <v>18</v>
      </c>
      <c r="CQ16" s="53">
        <v>21</v>
      </c>
      <c r="CR16" s="53">
        <f t="shared" si="17"/>
        <v>3</v>
      </c>
      <c r="CS16" s="33">
        <v>915</v>
      </c>
      <c r="CT16" s="33">
        <v>892</v>
      </c>
      <c r="CU16" s="53">
        <f t="shared" si="18"/>
        <v>-23</v>
      </c>
      <c r="CV16" s="53">
        <v>588</v>
      </c>
      <c r="CW16" s="53">
        <v>544</v>
      </c>
      <c r="CX16" s="53">
        <f t="shared" si="19"/>
        <v>-44</v>
      </c>
      <c r="CY16" s="82">
        <v>507</v>
      </c>
      <c r="CZ16" s="82">
        <v>420</v>
      </c>
      <c r="DA16" s="53">
        <f t="shared" si="20"/>
        <v>-87</v>
      </c>
      <c r="DB16" s="53">
        <v>305</v>
      </c>
      <c r="DC16" s="53">
        <v>294</v>
      </c>
      <c r="DD16" s="53">
        <f t="shared" si="21"/>
        <v>-11</v>
      </c>
      <c r="DF16" s="33">
        <v>8</v>
      </c>
      <c r="DG16" s="33" t="s">
        <v>210</v>
      </c>
      <c r="DH16" s="86" t="s">
        <v>28</v>
      </c>
      <c r="DI16" s="33">
        <v>2099</v>
      </c>
      <c r="DJ16" s="33">
        <v>2321</v>
      </c>
      <c r="DK16" s="53">
        <f t="shared" si="49"/>
        <v>222</v>
      </c>
      <c r="DL16" s="82">
        <v>883</v>
      </c>
      <c r="DM16" s="82">
        <v>923</v>
      </c>
      <c r="DN16" s="53">
        <f t="shared" si="22"/>
        <v>40</v>
      </c>
      <c r="DO16" s="53">
        <v>251677</v>
      </c>
      <c r="DP16" s="53">
        <v>258983</v>
      </c>
      <c r="DQ16" s="53">
        <f t="shared" si="50"/>
        <v>7306</v>
      </c>
      <c r="DR16" s="53">
        <v>63308</v>
      </c>
      <c r="DS16" s="53">
        <v>65616</v>
      </c>
      <c r="DT16" s="53">
        <f t="shared" si="51"/>
        <v>2308</v>
      </c>
      <c r="DU16" s="54">
        <f t="shared" si="23"/>
        <v>123</v>
      </c>
      <c r="DV16" s="54">
        <f t="shared" si="24"/>
        <v>137</v>
      </c>
      <c r="DW16" s="54">
        <f t="shared" si="52"/>
        <v>14</v>
      </c>
      <c r="DX16" s="110">
        <v>11</v>
      </c>
      <c r="DY16" s="33">
        <v>952</v>
      </c>
      <c r="DZ16" s="33">
        <v>1005</v>
      </c>
      <c r="EA16" s="53">
        <f t="shared" si="53"/>
        <v>53</v>
      </c>
      <c r="EB16" s="82">
        <v>302</v>
      </c>
      <c r="EC16" s="82">
        <v>234</v>
      </c>
      <c r="ED16" s="53">
        <f t="shared" si="54"/>
        <v>-68</v>
      </c>
      <c r="EE16" s="151">
        <f t="shared" si="55"/>
        <v>45.4</v>
      </c>
      <c r="EF16" s="151">
        <f t="shared" si="55"/>
        <v>43.3</v>
      </c>
      <c r="EG16" s="151">
        <f t="shared" si="56"/>
        <v>-2.1000000000000014</v>
      </c>
      <c r="EH16" s="33">
        <v>36090</v>
      </c>
      <c r="EI16" s="33">
        <v>43084</v>
      </c>
      <c r="EJ16" s="53">
        <f t="shared" si="25"/>
        <v>6994</v>
      </c>
      <c r="EK16" s="82">
        <v>11580</v>
      </c>
      <c r="EL16" s="82">
        <v>11119</v>
      </c>
      <c r="EM16" s="53">
        <f t="shared" si="26"/>
        <v>-461</v>
      </c>
      <c r="EN16" s="54">
        <f t="shared" si="57"/>
        <v>38</v>
      </c>
      <c r="EO16" s="54">
        <f t="shared" si="57"/>
        <v>43</v>
      </c>
      <c r="EP16" s="54">
        <f t="shared" si="58"/>
        <v>5</v>
      </c>
      <c r="EQ16" s="110">
        <v>8</v>
      </c>
      <c r="ER16" s="28"/>
      <c r="ES16" s="33">
        <v>8</v>
      </c>
      <c r="ET16" s="33" t="s">
        <v>210</v>
      </c>
      <c r="EU16" s="86" t="s">
        <v>28</v>
      </c>
      <c r="EV16" s="82">
        <v>150</v>
      </c>
      <c r="EW16" s="82">
        <v>149</v>
      </c>
      <c r="EX16" s="53">
        <f t="shared" si="59"/>
        <v>-1</v>
      </c>
      <c r="EY16" s="82">
        <v>150</v>
      </c>
      <c r="EZ16" s="82">
        <v>149</v>
      </c>
      <c r="FA16" s="53">
        <f t="shared" si="27"/>
        <v>-1</v>
      </c>
      <c r="FB16" s="82">
        <v>80</v>
      </c>
      <c r="FC16" s="82">
        <v>83</v>
      </c>
      <c r="FD16" s="53">
        <f t="shared" si="28"/>
        <v>3</v>
      </c>
      <c r="FE16" s="82">
        <v>10</v>
      </c>
      <c r="FF16" s="82">
        <v>11</v>
      </c>
      <c r="FG16" s="53">
        <f t="shared" si="60"/>
        <v>1</v>
      </c>
      <c r="FH16" s="82">
        <v>24</v>
      </c>
      <c r="FI16" s="82">
        <v>27</v>
      </c>
      <c r="FJ16" s="53">
        <f t="shared" si="29"/>
        <v>3</v>
      </c>
      <c r="FK16" s="151">
        <f t="shared" si="61"/>
        <v>42.5</v>
      </c>
      <c r="FL16" s="151">
        <f t="shared" si="61"/>
        <v>45.8</v>
      </c>
      <c r="FM16" s="110">
        <v>17</v>
      </c>
      <c r="FN16" s="54">
        <f t="shared" si="30"/>
        <v>5</v>
      </c>
      <c r="FO16" s="54">
        <f t="shared" si="31"/>
        <v>5</v>
      </c>
      <c r="FP16" s="53">
        <f t="shared" si="32"/>
        <v>0</v>
      </c>
      <c r="FQ16" s="149"/>
      <c r="FR16" s="33">
        <v>8</v>
      </c>
      <c r="FS16" s="33" t="s">
        <v>210</v>
      </c>
      <c r="FT16" s="86" t="s">
        <v>28</v>
      </c>
      <c r="FU16" s="371">
        <f t="shared" si="62"/>
        <v>152551.19999999998</v>
      </c>
      <c r="FV16" s="481">
        <f t="shared" si="33"/>
        <v>8974</v>
      </c>
      <c r="FW16" s="99">
        <v>77858.899999999994</v>
      </c>
      <c r="FX16" s="99">
        <v>66903.899999999994</v>
      </c>
      <c r="FY16" s="99">
        <v>7709</v>
      </c>
      <c r="FZ16" s="99">
        <v>3368.9</v>
      </c>
      <c r="GA16" s="99">
        <v>79.400000000000006</v>
      </c>
      <c r="GB16" s="151">
        <f t="shared" si="63"/>
        <v>94.9</v>
      </c>
      <c r="GC16" s="342">
        <v>153209</v>
      </c>
      <c r="GD16" s="99">
        <v>113489</v>
      </c>
      <c r="GE16" s="361"/>
      <c r="GF16" s="99">
        <v>1654.7</v>
      </c>
      <c r="GG16" s="99">
        <v>73.7</v>
      </c>
      <c r="GH16" s="99">
        <v>1646.8</v>
      </c>
    </row>
    <row r="17" spans="1:190" s="26" customFormat="1">
      <c r="A17" s="33">
        <v>9</v>
      </c>
      <c r="B17" s="33" t="s">
        <v>8</v>
      </c>
      <c r="C17" s="86" t="s">
        <v>29</v>
      </c>
      <c r="D17" s="561">
        <f t="shared" si="34"/>
        <v>15</v>
      </c>
      <c r="E17" s="559"/>
      <c r="F17" s="559">
        <v>15</v>
      </c>
      <c r="G17" s="561">
        <f t="shared" si="0"/>
        <v>15</v>
      </c>
      <c r="H17" s="559"/>
      <c r="I17" s="559">
        <v>15</v>
      </c>
      <c r="J17" s="559">
        <v>662</v>
      </c>
      <c r="K17" s="559">
        <v>662</v>
      </c>
      <c r="L17" s="561">
        <f t="shared" si="35"/>
        <v>0</v>
      </c>
      <c r="M17" s="54">
        <f t="shared" si="36"/>
        <v>44</v>
      </c>
      <c r="N17" s="54">
        <f t="shared" si="37"/>
        <v>44</v>
      </c>
      <c r="O17" s="53">
        <f t="shared" si="1"/>
        <v>0</v>
      </c>
      <c r="P17" s="33">
        <v>15</v>
      </c>
      <c r="Q17" s="33">
        <v>15</v>
      </c>
      <c r="R17" s="53">
        <f t="shared" si="2"/>
        <v>0</v>
      </c>
      <c r="S17" s="33">
        <v>2</v>
      </c>
      <c r="T17" s="33"/>
      <c r="U17" s="53">
        <f t="shared" si="3"/>
        <v>-2</v>
      </c>
      <c r="V17" s="33"/>
      <c r="W17" s="33"/>
      <c r="X17" s="53">
        <f t="shared" si="4"/>
        <v>0</v>
      </c>
      <c r="Y17" s="151">
        <f t="shared" si="38"/>
        <v>13.3</v>
      </c>
      <c r="Z17" s="151">
        <f t="shared" si="38"/>
        <v>0</v>
      </c>
      <c r="AA17" s="151">
        <f t="shared" si="5"/>
        <v>-13.3</v>
      </c>
      <c r="AB17" s="53"/>
      <c r="AC17" s="53"/>
      <c r="AD17" s="53">
        <f t="shared" si="39"/>
        <v>0</v>
      </c>
      <c r="AF17" s="33">
        <v>9</v>
      </c>
      <c r="AG17" s="33" t="s">
        <v>8</v>
      </c>
      <c r="AH17" s="86" t="s">
        <v>29</v>
      </c>
      <c r="AI17" s="151">
        <f t="shared" si="40"/>
        <v>12.153</v>
      </c>
      <c r="AJ17" s="35"/>
      <c r="AK17" s="35">
        <v>12.153</v>
      </c>
      <c r="AL17" s="151">
        <f t="shared" si="41"/>
        <v>12.1</v>
      </c>
      <c r="AM17" s="35"/>
      <c r="AN17" s="35">
        <v>12.1</v>
      </c>
      <c r="AO17" s="448">
        <f t="shared" si="6"/>
        <v>0.81</v>
      </c>
      <c r="AP17" s="49"/>
      <c r="AQ17" s="448">
        <f t="shared" si="6"/>
        <v>0.81</v>
      </c>
      <c r="AR17" s="448">
        <f t="shared" si="6"/>
        <v>0.81</v>
      </c>
      <c r="AS17" s="49"/>
      <c r="AT17" s="448">
        <f t="shared" si="6"/>
        <v>0.81</v>
      </c>
      <c r="AU17" s="448">
        <f t="shared" si="42"/>
        <v>0</v>
      </c>
      <c r="AV17" s="448">
        <f t="shared" si="42"/>
        <v>0</v>
      </c>
      <c r="AW17" s="448">
        <f t="shared" si="42"/>
        <v>0</v>
      </c>
      <c r="AY17" s="33">
        <v>9</v>
      </c>
      <c r="AZ17" s="33" t="s">
        <v>8</v>
      </c>
      <c r="BA17" s="86" t="s">
        <v>29</v>
      </c>
      <c r="BB17" s="33">
        <v>143</v>
      </c>
      <c r="BC17" s="33">
        <v>130</v>
      </c>
      <c r="BD17" s="53">
        <f t="shared" si="43"/>
        <v>-13</v>
      </c>
      <c r="BE17" s="53">
        <v>143</v>
      </c>
      <c r="BF17" s="53">
        <v>130</v>
      </c>
      <c r="BG17" s="53">
        <f t="shared" si="7"/>
        <v>-13</v>
      </c>
      <c r="BH17" s="54">
        <f t="shared" si="8"/>
        <v>10</v>
      </c>
      <c r="BI17" s="54">
        <f t="shared" si="9"/>
        <v>9</v>
      </c>
      <c r="BJ17" s="53">
        <f t="shared" si="10"/>
        <v>-1</v>
      </c>
      <c r="BK17" s="33">
        <v>2264</v>
      </c>
      <c r="BL17" s="33">
        <v>2111</v>
      </c>
      <c r="BM17" s="53">
        <f t="shared" si="44"/>
        <v>-153</v>
      </c>
      <c r="BN17" s="53">
        <v>2264</v>
      </c>
      <c r="BO17" s="53">
        <v>2111</v>
      </c>
      <c r="BP17" s="53">
        <f t="shared" si="45"/>
        <v>-153</v>
      </c>
      <c r="BQ17" s="54">
        <f t="shared" si="46"/>
        <v>16</v>
      </c>
      <c r="BR17" s="54">
        <f t="shared" si="46"/>
        <v>16</v>
      </c>
      <c r="BS17" s="54">
        <f t="shared" si="47"/>
        <v>0</v>
      </c>
      <c r="BT17" s="110">
        <v>5</v>
      </c>
      <c r="BU17" s="82">
        <v>75</v>
      </c>
      <c r="BV17" s="82">
        <v>58</v>
      </c>
      <c r="BW17" s="53">
        <f t="shared" si="11"/>
        <v>-17</v>
      </c>
      <c r="BX17" s="53">
        <v>75</v>
      </c>
      <c r="BY17" s="53">
        <v>58</v>
      </c>
      <c r="BZ17" s="53">
        <f t="shared" si="12"/>
        <v>-17</v>
      </c>
      <c r="CA17" s="82">
        <v>1086</v>
      </c>
      <c r="CB17" s="82">
        <v>957</v>
      </c>
      <c r="CC17" s="53">
        <f t="shared" si="48"/>
        <v>-129</v>
      </c>
      <c r="CD17" s="53">
        <v>1086</v>
      </c>
      <c r="CE17" s="53">
        <v>957</v>
      </c>
      <c r="CF17" s="53">
        <f t="shared" si="13"/>
        <v>-129</v>
      </c>
      <c r="CG17" s="33">
        <v>72</v>
      </c>
      <c r="CH17" s="33">
        <v>68</v>
      </c>
      <c r="CI17" s="53">
        <f t="shared" si="14"/>
        <v>-4</v>
      </c>
      <c r="CJ17" s="53">
        <v>72</v>
      </c>
      <c r="CK17" s="53">
        <v>68</v>
      </c>
      <c r="CL17" s="53">
        <f t="shared" si="15"/>
        <v>-4</v>
      </c>
      <c r="CM17" s="53">
        <v>41</v>
      </c>
      <c r="CN17" s="53">
        <v>36</v>
      </c>
      <c r="CO17" s="53">
        <f t="shared" si="16"/>
        <v>-5</v>
      </c>
      <c r="CP17" s="53">
        <v>41</v>
      </c>
      <c r="CQ17" s="53">
        <v>36</v>
      </c>
      <c r="CR17" s="53">
        <f t="shared" si="17"/>
        <v>-5</v>
      </c>
      <c r="CS17" s="33">
        <v>1187</v>
      </c>
      <c r="CT17" s="33">
        <v>1147</v>
      </c>
      <c r="CU17" s="53">
        <f t="shared" si="18"/>
        <v>-40</v>
      </c>
      <c r="CV17" s="53">
        <v>1187</v>
      </c>
      <c r="CW17" s="53">
        <v>1147</v>
      </c>
      <c r="CX17" s="53">
        <f t="shared" si="19"/>
        <v>-40</v>
      </c>
      <c r="CY17" s="82">
        <v>649</v>
      </c>
      <c r="CZ17" s="82">
        <v>622</v>
      </c>
      <c r="DA17" s="53">
        <f t="shared" si="20"/>
        <v>-27</v>
      </c>
      <c r="DB17" s="53">
        <v>649</v>
      </c>
      <c r="DC17" s="53">
        <v>622</v>
      </c>
      <c r="DD17" s="53">
        <f t="shared" si="21"/>
        <v>-27</v>
      </c>
      <c r="DF17" s="33">
        <v>9</v>
      </c>
      <c r="DG17" s="33" t="s">
        <v>8</v>
      </c>
      <c r="DH17" s="86" t="s">
        <v>29</v>
      </c>
      <c r="DI17" s="33">
        <v>3956</v>
      </c>
      <c r="DJ17" s="33">
        <v>4710</v>
      </c>
      <c r="DK17" s="53">
        <f t="shared" si="49"/>
        <v>754</v>
      </c>
      <c r="DL17" s="82">
        <v>1987</v>
      </c>
      <c r="DM17" s="82">
        <v>2163</v>
      </c>
      <c r="DN17" s="53">
        <f t="shared" si="22"/>
        <v>176</v>
      </c>
      <c r="DO17" s="53">
        <v>131300</v>
      </c>
      <c r="DP17" s="53">
        <v>150692</v>
      </c>
      <c r="DQ17" s="53">
        <f t="shared" si="50"/>
        <v>19392</v>
      </c>
      <c r="DR17" s="82">
        <v>54052</v>
      </c>
      <c r="DS17" s="82">
        <v>54911</v>
      </c>
      <c r="DT17" s="53">
        <f t="shared" si="51"/>
        <v>859</v>
      </c>
      <c r="DU17" s="54">
        <f t="shared" si="23"/>
        <v>264</v>
      </c>
      <c r="DV17" s="54">
        <f t="shared" si="24"/>
        <v>314</v>
      </c>
      <c r="DW17" s="54">
        <f t="shared" si="52"/>
        <v>50</v>
      </c>
      <c r="DX17" s="110">
        <v>2</v>
      </c>
      <c r="DY17" s="33">
        <v>500</v>
      </c>
      <c r="DZ17" s="33">
        <v>539</v>
      </c>
      <c r="EA17" s="53">
        <f t="shared" si="53"/>
        <v>39</v>
      </c>
      <c r="EB17" s="82">
        <v>280</v>
      </c>
      <c r="EC17" s="82">
        <v>331</v>
      </c>
      <c r="ED17" s="53">
        <f t="shared" si="54"/>
        <v>51</v>
      </c>
      <c r="EE17" s="151">
        <f t="shared" si="55"/>
        <v>12.6</v>
      </c>
      <c r="EF17" s="151">
        <f t="shared" si="55"/>
        <v>11.4</v>
      </c>
      <c r="EG17" s="151">
        <f t="shared" si="56"/>
        <v>-1.1999999999999993</v>
      </c>
      <c r="EH17" s="33">
        <v>11751</v>
      </c>
      <c r="EI17" s="33">
        <v>11474</v>
      </c>
      <c r="EJ17" s="53">
        <f t="shared" si="25"/>
        <v>-277</v>
      </c>
      <c r="EK17" s="82">
        <v>3465</v>
      </c>
      <c r="EL17" s="82">
        <v>5102</v>
      </c>
      <c r="EM17" s="53">
        <f t="shared" si="26"/>
        <v>1637</v>
      </c>
      <c r="EN17" s="54">
        <f t="shared" si="57"/>
        <v>24</v>
      </c>
      <c r="EO17" s="54">
        <f t="shared" si="57"/>
        <v>21</v>
      </c>
      <c r="EP17" s="54">
        <f t="shared" si="58"/>
        <v>-3</v>
      </c>
      <c r="EQ17" s="110">
        <v>16</v>
      </c>
      <c r="ER17" s="28"/>
      <c r="ES17" s="33">
        <v>9</v>
      </c>
      <c r="ET17" s="33" t="s">
        <v>8</v>
      </c>
      <c r="EU17" s="86" t="s">
        <v>29</v>
      </c>
      <c r="EV17" s="82">
        <v>56</v>
      </c>
      <c r="EW17" s="82">
        <v>51</v>
      </c>
      <c r="EX17" s="53">
        <f t="shared" si="59"/>
        <v>-5</v>
      </c>
      <c r="EY17" s="82">
        <v>50</v>
      </c>
      <c r="EZ17" s="82">
        <v>44</v>
      </c>
      <c r="FA17" s="53">
        <f t="shared" si="27"/>
        <v>-6</v>
      </c>
      <c r="FB17" s="82">
        <v>36</v>
      </c>
      <c r="FC17" s="82">
        <v>34</v>
      </c>
      <c r="FD17" s="53">
        <f t="shared" si="28"/>
        <v>-2</v>
      </c>
      <c r="FE17" s="82">
        <v>14</v>
      </c>
      <c r="FF17" s="82">
        <v>11</v>
      </c>
      <c r="FG17" s="53">
        <f t="shared" si="60"/>
        <v>-3</v>
      </c>
      <c r="FH17" s="82">
        <v>19</v>
      </c>
      <c r="FI17" s="82">
        <v>20</v>
      </c>
      <c r="FJ17" s="53">
        <f t="shared" si="29"/>
        <v>1</v>
      </c>
      <c r="FK17" s="151">
        <f t="shared" si="61"/>
        <v>91.7</v>
      </c>
      <c r="FL17" s="151">
        <f t="shared" si="61"/>
        <v>91.2</v>
      </c>
      <c r="FM17" s="110">
        <v>5</v>
      </c>
      <c r="FN17" s="54">
        <f t="shared" si="30"/>
        <v>2</v>
      </c>
      <c r="FO17" s="54">
        <f t="shared" si="31"/>
        <v>2</v>
      </c>
      <c r="FP17" s="53">
        <f t="shared" si="32"/>
        <v>0</v>
      </c>
      <c r="FQ17" s="149"/>
      <c r="FR17" s="33">
        <v>9</v>
      </c>
      <c r="FS17" s="33" t="s">
        <v>8</v>
      </c>
      <c r="FT17" s="86" t="s">
        <v>29</v>
      </c>
      <c r="FU17" s="371">
        <f t="shared" si="62"/>
        <v>44378.299999999996</v>
      </c>
      <c r="FV17" s="481">
        <f t="shared" si="33"/>
        <v>2959</v>
      </c>
      <c r="FW17" s="99">
        <v>23010.6</v>
      </c>
      <c r="FX17" s="99">
        <v>17481</v>
      </c>
      <c r="FY17" s="99">
        <v>3886.7</v>
      </c>
      <c r="FZ17" s="99">
        <v>40</v>
      </c>
      <c r="GA17" s="99"/>
      <c r="GB17" s="151">
        <f t="shared" si="63"/>
        <v>91.2</v>
      </c>
      <c r="GC17" s="342">
        <v>44318.9</v>
      </c>
      <c r="GD17" s="99">
        <v>34200.199999999997</v>
      </c>
      <c r="GE17" s="99"/>
      <c r="GF17" s="99">
        <v>1196.9000000000001</v>
      </c>
      <c r="GG17" s="99"/>
      <c r="GH17" s="99">
        <v>71.8</v>
      </c>
    </row>
    <row r="18" spans="1:190" s="26" customFormat="1">
      <c r="A18" s="33">
        <v>10</v>
      </c>
      <c r="B18" s="33" t="s">
        <v>9</v>
      </c>
      <c r="C18" s="86" t="s">
        <v>30</v>
      </c>
      <c r="D18" s="561">
        <f t="shared" si="34"/>
        <v>8</v>
      </c>
      <c r="E18" s="559"/>
      <c r="F18" s="559">
        <v>8</v>
      </c>
      <c r="G18" s="561">
        <f t="shared" si="0"/>
        <v>8</v>
      </c>
      <c r="H18" s="559"/>
      <c r="I18" s="559">
        <v>8</v>
      </c>
      <c r="J18" s="559">
        <v>875</v>
      </c>
      <c r="K18" s="559">
        <v>875</v>
      </c>
      <c r="L18" s="561">
        <f t="shared" si="35"/>
        <v>0</v>
      </c>
      <c r="M18" s="54">
        <f t="shared" si="36"/>
        <v>109</v>
      </c>
      <c r="N18" s="54">
        <f t="shared" si="37"/>
        <v>109</v>
      </c>
      <c r="O18" s="53">
        <f t="shared" si="1"/>
        <v>0</v>
      </c>
      <c r="P18" s="33">
        <v>10</v>
      </c>
      <c r="Q18" s="33">
        <v>10</v>
      </c>
      <c r="R18" s="53">
        <f t="shared" si="2"/>
        <v>0</v>
      </c>
      <c r="S18" s="33">
        <v>5</v>
      </c>
      <c r="T18" s="33">
        <v>5</v>
      </c>
      <c r="U18" s="53">
        <f t="shared" si="3"/>
        <v>0</v>
      </c>
      <c r="V18" s="33"/>
      <c r="W18" s="33"/>
      <c r="X18" s="53">
        <f t="shared" si="4"/>
        <v>0</v>
      </c>
      <c r="Y18" s="151">
        <f t="shared" si="38"/>
        <v>50</v>
      </c>
      <c r="Z18" s="151">
        <f t="shared" si="38"/>
        <v>50</v>
      </c>
      <c r="AA18" s="151">
        <f t="shared" si="5"/>
        <v>0</v>
      </c>
      <c r="AB18" s="53"/>
      <c r="AC18" s="53"/>
      <c r="AD18" s="53">
        <f t="shared" si="39"/>
        <v>0</v>
      </c>
      <c r="AF18" s="33">
        <v>10</v>
      </c>
      <c r="AG18" s="33" t="s">
        <v>9</v>
      </c>
      <c r="AH18" s="86" t="s">
        <v>30</v>
      </c>
      <c r="AI18" s="151">
        <f t="shared" si="40"/>
        <v>12.273999999999999</v>
      </c>
      <c r="AJ18" s="35"/>
      <c r="AK18" s="35">
        <v>12.273999999999999</v>
      </c>
      <c r="AL18" s="151">
        <f t="shared" si="41"/>
        <v>12.2</v>
      </c>
      <c r="AM18" s="35"/>
      <c r="AN18" s="35">
        <v>12.2</v>
      </c>
      <c r="AO18" s="448">
        <f t="shared" si="6"/>
        <v>1.53</v>
      </c>
      <c r="AP18" s="49"/>
      <c r="AQ18" s="448">
        <f t="shared" si="6"/>
        <v>1.53</v>
      </c>
      <c r="AR18" s="448">
        <f t="shared" si="6"/>
        <v>1.53</v>
      </c>
      <c r="AS18" s="49"/>
      <c r="AT18" s="448">
        <f t="shared" si="6"/>
        <v>1.53</v>
      </c>
      <c r="AU18" s="448">
        <f t="shared" si="42"/>
        <v>0</v>
      </c>
      <c r="AV18" s="448">
        <f t="shared" si="42"/>
        <v>0</v>
      </c>
      <c r="AW18" s="448">
        <f t="shared" si="42"/>
        <v>0</v>
      </c>
      <c r="AY18" s="33">
        <v>10</v>
      </c>
      <c r="AZ18" s="33" t="s">
        <v>9</v>
      </c>
      <c r="BA18" s="86" t="s">
        <v>30</v>
      </c>
      <c r="BB18" s="33">
        <v>82</v>
      </c>
      <c r="BC18" s="33">
        <v>83</v>
      </c>
      <c r="BD18" s="53">
        <f t="shared" si="43"/>
        <v>1</v>
      </c>
      <c r="BE18" s="53">
        <v>82</v>
      </c>
      <c r="BF18" s="53">
        <v>83</v>
      </c>
      <c r="BG18" s="53">
        <f t="shared" si="7"/>
        <v>1</v>
      </c>
      <c r="BH18" s="54">
        <f t="shared" si="8"/>
        <v>10</v>
      </c>
      <c r="BI18" s="54">
        <f t="shared" si="9"/>
        <v>10</v>
      </c>
      <c r="BJ18" s="53">
        <f t="shared" si="10"/>
        <v>0</v>
      </c>
      <c r="BK18" s="33">
        <v>1589</v>
      </c>
      <c r="BL18" s="33">
        <v>1589</v>
      </c>
      <c r="BM18" s="53">
        <f t="shared" si="44"/>
        <v>0</v>
      </c>
      <c r="BN18" s="53">
        <v>1589</v>
      </c>
      <c r="BO18" s="53">
        <v>1589</v>
      </c>
      <c r="BP18" s="53">
        <f t="shared" si="45"/>
        <v>0</v>
      </c>
      <c r="BQ18" s="54">
        <f t="shared" si="46"/>
        <v>19</v>
      </c>
      <c r="BR18" s="54">
        <f t="shared" si="46"/>
        <v>19</v>
      </c>
      <c r="BS18" s="54">
        <f t="shared" si="47"/>
        <v>0</v>
      </c>
      <c r="BT18" s="110">
        <v>3</v>
      </c>
      <c r="BU18" s="82">
        <v>22</v>
      </c>
      <c r="BV18" s="82">
        <v>29</v>
      </c>
      <c r="BW18" s="53">
        <f t="shared" si="11"/>
        <v>7</v>
      </c>
      <c r="BX18" s="53">
        <v>22</v>
      </c>
      <c r="BY18" s="53">
        <v>29</v>
      </c>
      <c r="BZ18" s="53">
        <f t="shared" si="12"/>
        <v>7</v>
      </c>
      <c r="CA18" s="82">
        <v>461</v>
      </c>
      <c r="CB18" s="82">
        <v>620</v>
      </c>
      <c r="CC18" s="53">
        <f t="shared" si="48"/>
        <v>159</v>
      </c>
      <c r="CD18" s="53">
        <v>461</v>
      </c>
      <c r="CE18" s="53">
        <v>620</v>
      </c>
      <c r="CF18" s="53">
        <f t="shared" si="13"/>
        <v>159</v>
      </c>
      <c r="CG18" s="33">
        <v>59</v>
      </c>
      <c r="CH18" s="33">
        <v>59</v>
      </c>
      <c r="CI18" s="53">
        <f t="shared" si="14"/>
        <v>0</v>
      </c>
      <c r="CJ18" s="53">
        <v>59</v>
      </c>
      <c r="CK18" s="53">
        <v>59</v>
      </c>
      <c r="CL18" s="53">
        <f t="shared" si="15"/>
        <v>0</v>
      </c>
      <c r="CM18" s="53">
        <v>21</v>
      </c>
      <c r="CN18" s="53">
        <v>17</v>
      </c>
      <c r="CO18" s="53">
        <f t="shared" si="16"/>
        <v>-4</v>
      </c>
      <c r="CP18" s="53">
        <v>21</v>
      </c>
      <c r="CQ18" s="53">
        <v>17</v>
      </c>
      <c r="CR18" s="53">
        <f t="shared" si="17"/>
        <v>-4</v>
      </c>
      <c r="CS18" s="33">
        <v>1062</v>
      </c>
      <c r="CT18" s="33">
        <v>1086</v>
      </c>
      <c r="CU18" s="53">
        <f t="shared" si="18"/>
        <v>24</v>
      </c>
      <c r="CV18" s="53">
        <v>1062</v>
      </c>
      <c r="CW18" s="53">
        <v>1086</v>
      </c>
      <c r="CX18" s="53">
        <f t="shared" si="19"/>
        <v>24</v>
      </c>
      <c r="CY18" s="82">
        <v>414</v>
      </c>
      <c r="CZ18" s="82">
        <v>265</v>
      </c>
      <c r="DA18" s="53">
        <f t="shared" si="20"/>
        <v>-149</v>
      </c>
      <c r="DB18" s="53">
        <v>414</v>
      </c>
      <c r="DC18" s="53">
        <v>265</v>
      </c>
      <c r="DD18" s="53">
        <f t="shared" si="21"/>
        <v>-149</v>
      </c>
      <c r="DF18" s="33">
        <v>10</v>
      </c>
      <c r="DG18" s="33" t="s">
        <v>9</v>
      </c>
      <c r="DH18" s="86" t="s">
        <v>30</v>
      </c>
      <c r="DI18" s="33">
        <v>657</v>
      </c>
      <c r="DJ18" s="33">
        <v>816</v>
      </c>
      <c r="DK18" s="53">
        <f t="shared" si="49"/>
        <v>159</v>
      </c>
      <c r="DL18" s="82">
        <v>246</v>
      </c>
      <c r="DM18" s="82">
        <v>326</v>
      </c>
      <c r="DN18" s="53">
        <f t="shared" si="22"/>
        <v>80</v>
      </c>
      <c r="DO18" s="53">
        <v>40103</v>
      </c>
      <c r="DP18" s="53">
        <v>42612</v>
      </c>
      <c r="DQ18" s="53">
        <f t="shared" si="50"/>
        <v>2509</v>
      </c>
      <c r="DR18" s="82">
        <v>6658</v>
      </c>
      <c r="DS18" s="82">
        <v>10381</v>
      </c>
      <c r="DT18" s="53">
        <f t="shared" si="51"/>
        <v>3723</v>
      </c>
      <c r="DU18" s="54">
        <f t="shared" si="23"/>
        <v>82</v>
      </c>
      <c r="DV18" s="54">
        <f t="shared" si="24"/>
        <v>102</v>
      </c>
      <c r="DW18" s="54">
        <f t="shared" si="52"/>
        <v>20</v>
      </c>
      <c r="DX18" s="110">
        <v>17</v>
      </c>
      <c r="DY18" s="33">
        <v>96</v>
      </c>
      <c r="DZ18" s="33">
        <v>140</v>
      </c>
      <c r="EA18" s="53">
        <f t="shared" si="53"/>
        <v>44</v>
      </c>
      <c r="EB18" s="82">
        <v>34</v>
      </c>
      <c r="EC18" s="82">
        <v>53</v>
      </c>
      <c r="ED18" s="53">
        <f t="shared" si="54"/>
        <v>19</v>
      </c>
      <c r="EE18" s="151">
        <f t="shared" si="55"/>
        <v>14.6</v>
      </c>
      <c r="EF18" s="151">
        <f t="shared" si="55"/>
        <v>17.2</v>
      </c>
      <c r="EG18" s="151">
        <f t="shared" si="56"/>
        <v>2.5999999999999996</v>
      </c>
      <c r="EH18" s="33">
        <v>2145</v>
      </c>
      <c r="EI18" s="33">
        <v>3612</v>
      </c>
      <c r="EJ18" s="53">
        <f t="shared" si="25"/>
        <v>1467</v>
      </c>
      <c r="EK18" s="82">
        <v>762</v>
      </c>
      <c r="EL18" s="82">
        <v>1456</v>
      </c>
      <c r="EM18" s="53">
        <f t="shared" si="26"/>
        <v>694</v>
      </c>
      <c r="EN18" s="54">
        <f t="shared" si="57"/>
        <v>22</v>
      </c>
      <c r="EO18" s="54">
        <f t="shared" si="57"/>
        <v>26</v>
      </c>
      <c r="EP18" s="54">
        <f t="shared" si="58"/>
        <v>4</v>
      </c>
      <c r="EQ18" s="110">
        <v>15</v>
      </c>
      <c r="ER18" s="28"/>
      <c r="ES18" s="33">
        <v>10</v>
      </c>
      <c r="ET18" s="33" t="s">
        <v>9</v>
      </c>
      <c r="EU18" s="86" t="s">
        <v>30</v>
      </c>
      <c r="EV18" s="82">
        <v>64</v>
      </c>
      <c r="EW18" s="82">
        <v>70</v>
      </c>
      <c r="EX18" s="53">
        <f t="shared" si="59"/>
        <v>6</v>
      </c>
      <c r="EY18" s="82">
        <v>64</v>
      </c>
      <c r="EZ18" s="82">
        <v>70</v>
      </c>
      <c r="FA18" s="53">
        <f t="shared" si="27"/>
        <v>6</v>
      </c>
      <c r="FB18" s="82">
        <v>35</v>
      </c>
      <c r="FC18" s="82">
        <v>40</v>
      </c>
      <c r="FD18" s="53">
        <f t="shared" si="28"/>
        <v>5</v>
      </c>
      <c r="FE18" s="82">
        <v>8</v>
      </c>
      <c r="FF18" s="82">
        <v>10</v>
      </c>
      <c r="FG18" s="53">
        <f t="shared" si="60"/>
        <v>2</v>
      </c>
      <c r="FH18" s="82">
        <v>25</v>
      </c>
      <c r="FI18" s="82">
        <v>28</v>
      </c>
      <c r="FJ18" s="53">
        <f t="shared" si="29"/>
        <v>3</v>
      </c>
      <c r="FK18" s="151">
        <f t="shared" si="61"/>
        <v>94.3</v>
      </c>
      <c r="FL18" s="151">
        <f t="shared" si="61"/>
        <v>95</v>
      </c>
      <c r="FM18" s="110">
        <v>2</v>
      </c>
      <c r="FN18" s="54">
        <f t="shared" si="30"/>
        <v>4</v>
      </c>
      <c r="FO18" s="54">
        <f t="shared" si="31"/>
        <v>5</v>
      </c>
      <c r="FP18" s="53">
        <f t="shared" si="32"/>
        <v>1</v>
      </c>
      <c r="FQ18" s="149"/>
      <c r="FR18" s="33">
        <v>10</v>
      </c>
      <c r="FS18" s="33" t="s">
        <v>9</v>
      </c>
      <c r="FT18" s="86" t="s">
        <v>30</v>
      </c>
      <c r="FU18" s="371">
        <f t="shared" si="62"/>
        <v>61835.7</v>
      </c>
      <c r="FV18" s="481">
        <f t="shared" si="33"/>
        <v>7729</v>
      </c>
      <c r="FW18" s="99">
        <v>27749.1</v>
      </c>
      <c r="FX18" s="99">
        <v>31376.400000000001</v>
      </c>
      <c r="FY18" s="99">
        <v>2710.2</v>
      </c>
      <c r="FZ18" s="99">
        <v>1160.8</v>
      </c>
      <c r="GA18" s="99"/>
      <c r="GB18" s="151">
        <f t="shared" si="63"/>
        <v>95.6</v>
      </c>
      <c r="GC18" s="342">
        <v>61517.4</v>
      </c>
      <c r="GD18" s="99">
        <v>45969</v>
      </c>
      <c r="GE18" s="99">
        <v>2611.1999999999998</v>
      </c>
      <c r="GF18" s="99">
        <v>2461.6</v>
      </c>
      <c r="GG18" s="99"/>
      <c r="GH18" s="99">
        <v>491</v>
      </c>
    </row>
    <row r="19" spans="1:190" s="26" customFormat="1">
      <c r="A19" s="33">
        <v>11</v>
      </c>
      <c r="B19" s="33" t="s">
        <v>10</v>
      </c>
      <c r="C19" s="86" t="s">
        <v>31</v>
      </c>
      <c r="D19" s="561">
        <f t="shared" si="34"/>
        <v>12</v>
      </c>
      <c r="E19" s="559"/>
      <c r="F19" s="559">
        <v>12</v>
      </c>
      <c r="G19" s="561">
        <f t="shared" si="0"/>
        <v>12</v>
      </c>
      <c r="H19" s="559"/>
      <c r="I19" s="559">
        <v>12</v>
      </c>
      <c r="J19" s="559">
        <v>969</v>
      </c>
      <c r="K19" s="559">
        <v>969</v>
      </c>
      <c r="L19" s="561">
        <f t="shared" si="35"/>
        <v>0</v>
      </c>
      <c r="M19" s="54">
        <f t="shared" si="36"/>
        <v>81</v>
      </c>
      <c r="N19" s="54">
        <f t="shared" si="37"/>
        <v>81</v>
      </c>
      <c r="O19" s="53">
        <f t="shared" si="1"/>
        <v>0</v>
      </c>
      <c r="P19" s="33">
        <v>12</v>
      </c>
      <c r="Q19" s="33">
        <v>12</v>
      </c>
      <c r="R19" s="53">
        <f t="shared" si="2"/>
        <v>0</v>
      </c>
      <c r="S19" s="33">
        <v>1</v>
      </c>
      <c r="T19" s="33">
        <v>1</v>
      </c>
      <c r="U19" s="53">
        <f t="shared" si="3"/>
        <v>0</v>
      </c>
      <c r="V19" s="33"/>
      <c r="W19" s="33"/>
      <c r="X19" s="53">
        <f t="shared" si="4"/>
        <v>0</v>
      </c>
      <c r="Y19" s="151">
        <f t="shared" si="38"/>
        <v>8.3000000000000007</v>
      </c>
      <c r="Z19" s="151">
        <f t="shared" si="38"/>
        <v>8.3000000000000007</v>
      </c>
      <c r="AA19" s="151">
        <f t="shared" si="5"/>
        <v>0</v>
      </c>
      <c r="AB19" s="53">
        <v>1</v>
      </c>
      <c r="AC19" s="53">
        <v>1</v>
      </c>
      <c r="AD19" s="53">
        <f t="shared" si="39"/>
        <v>0</v>
      </c>
      <c r="AF19" s="33">
        <v>11</v>
      </c>
      <c r="AG19" s="33" t="s">
        <v>10</v>
      </c>
      <c r="AH19" s="86" t="s">
        <v>31</v>
      </c>
      <c r="AI19" s="151">
        <f t="shared" si="40"/>
        <v>11.465999999999999</v>
      </c>
      <c r="AJ19" s="35"/>
      <c r="AK19" s="35">
        <v>11.465999999999999</v>
      </c>
      <c r="AL19" s="151">
        <f t="shared" si="41"/>
        <v>11.4</v>
      </c>
      <c r="AM19" s="35"/>
      <c r="AN19" s="35">
        <v>11.4</v>
      </c>
      <c r="AO19" s="448">
        <f t="shared" si="6"/>
        <v>0.96</v>
      </c>
      <c r="AP19" s="49"/>
      <c r="AQ19" s="448">
        <f t="shared" si="6"/>
        <v>0.96</v>
      </c>
      <c r="AR19" s="448">
        <f t="shared" si="6"/>
        <v>0.95</v>
      </c>
      <c r="AS19" s="49"/>
      <c r="AT19" s="448">
        <f t="shared" si="6"/>
        <v>0.95</v>
      </c>
      <c r="AU19" s="448">
        <f t="shared" si="42"/>
        <v>-1.0000000000000009E-2</v>
      </c>
      <c r="AV19" s="448">
        <f t="shared" si="42"/>
        <v>0</v>
      </c>
      <c r="AW19" s="448">
        <f t="shared" si="42"/>
        <v>-1.0000000000000009E-2</v>
      </c>
      <c r="AY19" s="33">
        <v>11</v>
      </c>
      <c r="AZ19" s="33" t="s">
        <v>10</v>
      </c>
      <c r="BA19" s="86" t="s">
        <v>31</v>
      </c>
      <c r="BB19" s="33">
        <v>81</v>
      </c>
      <c r="BC19" s="33">
        <v>78</v>
      </c>
      <c r="BD19" s="53">
        <f t="shared" si="43"/>
        <v>-3</v>
      </c>
      <c r="BE19" s="53">
        <v>81</v>
      </c>
      <c r="BF19" s="53">
        <v>78</v>
      </c>
      <c r="BG19" s="53">
        <f t="shared" si="7"/>
        <v>-3</v>
      </c>
      <c r="BH19" s="54">
        <f t="shared" si="8"/>
        <v>7</v>
      </c>
      <c r="BI19" s="54">
        <f t="shared" si="9"/>
        <v>7</v>
      </c>
      <c r="BJ19" s="53">
        <f t="shared" si="10"/>
        <v>0</v>
      </c>
      <c r="BK19" s="33">
        <v>1131</v>
      </c>
      <c r="BL19" s="33">
        <v>1096</v>
      </c>
      <c r="BM19" s="53">
        <f t="shared" si="44"/>
        <v>-35</v>
      </c>
      <c r="BN19" s="53">
        <v>1131</v>
      </c>
      <c r="BO19" s="53">
        <v>1096</v>
      </c>
      <c r="BP19" s="53">
        <f t="shared" si="45"/>
        <v>-35</v>
      </c>
      <c r="BQ19" s="54">
        <f t="shared" si="46"/>
        <v>14</v>
      </c>
      <c r="BR19" s="54">
        <f t="shared" si="46"/>
        <v>14</v>
      </c>
      <c r="BS19" s="54">
        <f t="shared" si="47"/>
        <v>0</v>
      </c>
      <c r="BT19" s="110">
        <v>7</v>
      </c>
      <c r="BU19" s="82">
        <v>22</v>
      </c>
      <c r="BV19" s="82">
        <v>21</v>
      </c>
      <c r="BW19" s="53">
        <f t="shared" si="11"/>
        <v>-1</v>
      </c>
      <c r="BX19" s="53">
        <v>22</v>
      </c>
      <c r="BY19" s="53">
        <v>21</v>
      </c>
      <c r="BZ19" s="53">
        <f t="shared" si="12"/>
        <v>-1</v>
      </c>
      <c r="CA19" s="82">
        <v>241</v>
      </c>
      <c r="CB19" s="82">
        <v>252</v>
      </c>
      <c r="CC19" s="53">
        <f t="shared" si="48"/>
        <v>11</v>
      </c>
      <c r="CD19" s="53">
        <v>241</v>
      </c>
      <c r="CE19" s="53">
        <v>252</v>
      </c>
      <c r="CF19" s="53">
        <f t="shared" si="13"/>
        <v>11</v>
      </c>
      <c r="CG19" s="33">
        <v>50</v>
      </c>
      <c r="CH19" s="33">
        <v>47</v>
      </c>
      <c r="CI19" s="53">
        <f t="shared" si="14"/>
        <v>-3</v>
      </c>
      <c r="CJ19" s="53">
        <v>50</v>
      </c>
      <c r="CK19" s="53">
        <v>47</v>
      </c>
      <c r="CL19" s="53">
        <f t="shared" si="15"/>
        <v>-3</v>
      </c>
      <c r="CM19" s="53">
        <v>10</v>
      </c>
      <c r="CN19" s="53">
        <v>11</v>
      </c>
      <c r="CO19" s="53">
        <f t="shared" si="16"/>
        <v>1</v>
      </c>
      <c r="CP19" s="53">
        <v>10</v>
      </c>
      <c r="CQ19" s="53">
        <v>11</v>
      </c>
      <c r="CR19" s="53">
        <f t="shared" si="17"/>
        <v>1</v>
      </c>
      <c r="CS19" s="33">
        <v>820</v>
      </c>
      <c r="CT19" s="33">
        <v>790</v>
      </c>
      <c r="CU19" s="53">
        <f t="shared" si="18"/>
        <v>-30</v>
      </c>
      <c r="CV19" s="53">
        <v>820</v>
      </c>
      <c r="CW19" s="53">
        <v>790</v>
      </c>
      <c r="CX19" s="53">
        <f t="shared" si="19"/>
        <v>-30</v>
      </c>
      <c r="CY19" s="82">
        <v>127</v>
      </c>
      <c r="CZ19" s="82">
        <v>149</v>
      </c>
      <c r="DA19" s="53">
        <f t="shared" si="20"/>
        <v>22</v>
      </c>
      <c r="DB19" s="53">
        <v>127</v>
      </c>
      <c r="DC19" s="53">
        <v>149</v>
      </c>
      <c r="DD19" s="53">
        <f t="shared" si="21"/>
        <v>22</v>
      </c>
      <c r="DF19" s="33">
        <v>11</v>
      </c>
      <c r="DG19" s="33" t="s">
        <v>10</v>
      </c>
      <c r="DH19" s="86" t="s">
        <v>31</v>
      </c>
      <c r="DI19" s="33">
        <v>1949</v>
      </c>
      <c r="DJ19" s="33">
        <v>2041</v>
      </c>
      <c r="DK19" s="53">
        <f t="shared" si="49"/>
        <v>92</v>
      </c>
      <c r="DL19" s="82">
        <v>839</v>
      </c>
      <c r="DM19" s="82">
        <v>926</v>
      </c>
      <c r="DN19" s="53">
        <f t="shared" si="22"/>
        <v>87</v>
      </c>
      <c r="DO19" s="53">
        <v>75775</v>
      </c>
      <c r="DP19" s="53">
        <v>86662</v>
      </c>
      <c r="DQ19" s="53">
        <f t="shared" si="50"/>
        <v>10887</v>
      </c>
      <c r="DR19" s="82">
        <v>13693</v>
      </c>
      <c r="DS19" s="82">
        <v>18200</v>
      </c>
      <c r="DT19" s="53">
        <f t="shared" si="51"/>
        <v>4507</v>
      </c>
      <c r="DU19" s="54">
        <f t="shared" si="23"/>
        <v>162</v>
      </c>
      <c r="DV19" s="54">
        <f t="shared" si="24"/>
        <v>170</v>
      </c>
      <c r="DW19" s="54">
        <f t="shared" si="52"/>
        <v>8</v>
      </c>
      <c r="DX19" s="110">
        <v>6</v>
      </c>
      <c r="DY19" s="33">
        <v>941</v>
      </c>
      <c r="DZ19" s="33">
        <v>910</v>
      </c>
      <c r="EA19" s="53">
        <f t="shared" si="53"/>
        <v>-31</v>
      </c>
      <c r="EB19" s="82">
        <v>395</v>
      </c>
      <c r="EC19" s="82">
        <v>379</v>
      </c>
      <c r="ED19" s="53">
        <f t="shared" si="54"/>
        <v>-16</v>
      </c>
      <c r="EE19" s="151">
        <f t="shared" si="55"/>
        <v>48.3</v>
      </c>
      <c r="EF19" s="151">
        <f t="shared" si="55"/>
        <v>44.6</v>
      </c>
      <c r="EG19" s="151">
        <f t="shared" si="56"/>
        <v>-3.6999999999999957</v>
      </c>
      <c r="EH19" s="33">
        <v>29792</v>
      </c>
      <c r="EI19" s="33">
        <v>25105</v>
      </c>
      <c r="EJ19" s="53">
        <f t="shared" si="25"/>
        <v>-4687</v>
      </c>
      <c r="EK19" s="82">
        <v>5936</v>
      </c>
      <c r="EL19" s="82">
        <v>5405</v>
      </c>
      <c r="EM19" s="53">
        <f t="shared" si="26"/>
        <v>-531</v>
      </c>
      <c r="EN19" s="54">
        <f t="shared" si="57"/>
        <v>32</v>
      </c>
      <c r="EO19" s="54">
        <f t="shared" si="57"/>
        <v>28</v>
      </c>
      <c r="EP19" s="54">
        <f t="shared" si="58"/>
        <v>-4</v>
      </c>
      <c r="EQ19" s="110">
        <v>13</v>
      </c>
      <c r="ER19" s="28"/>
      <c r="ES19" s="33">
        <v>11</v>
      </c>
      <c r="ET19" s="33" t="s">
        <v>10</v>
      </c>
      <c r="EU19" s="86" t="s">
        <v>31</v>
      </c>
      <c r="EV19" s="82">
        <v>55</v>
      </c>
      <c r="EW19" s="82">
        <v>65</v>
      </c>
      <c r="EX19" s="53">
        <f t="shared" si="59"/>
        <v>10</v>
      </c>
      <c r="EY19" s="82">
        <v>55</v>
      </c>
      <c r="EZ19" s="82">
        <v>58</v>
      </c>
      <c r="FA19" s="53">
        <f t="shared" si="27"/>
        <v>3</v>
      </c>
      <c r="FB19" s="82">
        <v>34</v>
      </c>
      <c r="FC19" s="82">
        <v>34</v>
      </c>
      <c r="FD19" s="53">
        <f t="shared" si="28"/>
        <v>0</v>
      </c>
      <c r="FE19" s="82">
        <v>13</v>
      </c>
      <c r="FF19" s="82">
        <v>9</v>
      </c>
      <c r="FG19" s="53">
        <f t="shared" si="60"/>
        <v>-4</v>
      </c>
      <c r="FH19" s="82">
        <v>17</v>
      </c>
      <c r="FI19" s="82">
        <v>23</v>
      </c>
      <c r="FJ19" s="53">
        <f t="shared" si="29"/>
        <v>6</v>
      </c>
      <c r="FK19" s="151">
        <f t="shared" si="61"/>
        <v>88.2</v>
      </c>
      <c r="FL19" s="151">
        <f t="shared" si="61"/>
        <v>94.1</v>
      </c>
      <c r="FM19" s="110">
        <v>3</v>
      </c>
      <c r="FN19" s="54">
        <f t="shared" si="30"/>
        <v>3</v>
      </c>
      <c r="FO19" s="54">
        <f t="shared" si="31"/>
        <v>3</v>
      </c>
      <c r="FP19" s="53">
        <f t="shared" si="32"/>
        <v>0</v>
      </c>
      <c r="FQ19" s="149"/>
      <c r="FR19" s="33">
        <v>11</v>
      </c>
      <c r="FS19" s="33" t="s">
        <v>10</v>
      </c>
      <c r="FT19" s="86" t="s">
        <v>31</v>
      </c>
      <c r="FU19" s="371">
        <f t="shared" si="62"/>
        <v>97674.5</v>
      </c>
      <c r="FV19" s="481">
        <f t="shared" si="33"/>
        <v>8140</v>
      </c>
      <c r="FW19" s="99">
        <v>29947.8</v>
      </c>
      <c r="FX19" s="99">
        <v>63611.9</v>
      </c>
      <c r="FY19" s="99">
        <v>4114.8</v>
      </c>
      <c r="FZ19" s="99">
        <v>384.8</v>
      </c>
      <c r="GA19" s="99"/>
      <c r="GB19" s="151">
        <f t="shared" si="63"/>
        <v>95.8</v>
      </c>
      <c r="GC19" s="342">
        <v>95322.3</v>
      </c>
      <c r="GD19" s="99">
        <v>49836.7</v>
      </c>
      <c r="GE19" s="99">
        <v>24462.400000000001</v>
      </c>
      <c r="GF19" s="99">
        <v>3850.2</v>
      </c>
      <c r="GG19" s="99">
        <v>251</v>
      </c>
      <c r="GH19" s="99">
        <v>958.6</v>
      </c>
    </row>
    <row r="20" spans="1:190" s="26" customFormat="1">
      <c r="A20" s="33">
        <v>12</v>
      </c>
      <c r="B20" s="33" t="s">
        <v>11</v>
      </c>
      <c r="C20" s="86" t="s">
        <v>32</v>
      </c>
      <c r="D20" s="561">
        <f t="shared" si="34"/>
        <v>22</v>
      </c>
      <c r="E20" s="559"/>
      <c r="F20" s="559">
        <v>22</v>
      </c>
      <c r="G20" s="561">
        <f t="shared" si="0"/>
        <v>22</v>
      </c>
      <c r="H20" s="559"/>
      <c r="I20" s="559">
        <v>22</v>
      </c>
      <c r="J20" s="559">
        <v>1473</v>
      </c>
      <c r="K20" s="559">
        <v>1473</v>
      </c>
      <c r="L20" s="561">
        <f t="shared" si="35"/>
        <v>0</v>
      </c>
      <c r="M20" s="54">
        <f t="shared" si="36"/>
        <v>67</v>
      </c>
      <c r="N20" s="54">
        <f t="shared" si="37"/>
        <v>67</v>
      </c>
      <c r="O20" s="53">
        <f t="shared" si="1"/>
        <v>0</v>
      </c>
      <c r="P20" s="33">
        <v>22</v>
      </c>
      <c r="Q20" s="33">
        <v>22</v>
      </c>
      <c r="R20" s="53">
        <f t="shared" si="2"/>
        <v>0</v>
      </c>
      <c r="S20" s="33">
        <v>3</v>
      </c>
      <c r="T20" s="33">
        <v>3</v>
      </c>
      <c r="U20" s="53">
        <f t="shared" si="3"/>
        <v>0</v>
      </c>
      <c r="V20" s="33">
        <v>1</v>
      </c>
      <c r="W20" s="33">
        <v>1</v>
      </c>
      <c r="X20" s="53">
        <f t="shared" si="4"/>
        <v>0</v>
      </c>
      <c r="Y20" s="151">
        <f t="shared" si="38"/>
        <v>18.2</v>
      </c>
      <c r="Z20" s="151">
        <f t="shared" si="38"/>
        <v>18.2</v>
      </c>
      <c r="AA20" s="151">
        <f t="shared" si="5"/>
        <v>0</v>
      </c>
      <c r="AB20" s="53"/>
      <c r="AC20" s="53">
        <v>1</v>
      </c>
      <c r="AD20" s="53">
        <f t="shared" si="39"/>
        <v>1</v>
      </c>
      <c r="AF20" s="33">
        <v>12</v>
      </c>
      <c r="AG20" s="33" t="s">
        <v>11</v>
      </c>
      <c r="AH20" s="86" t="s">
        <v>32</v>
      </c>
      <c r="AI20" s="151">
        <f t="shared" si="40"/>
        <v>16.954999999999998</v>
      </c>
      <c r="AJ20" s="35"/>
      <c r="AK20" s="35">
        <v>16.954999999999998</v>
      </c>
      <c r="AL20" s="151">
        <f t="shared" si="41"/>
        <v>16.7</v>
      </c>
      <c r="AM20" s="35"/>
      <c r="AN20" s="35">
        <v>16.7</v>
      </c>
      <c r="AO20" s="448">
        <f t="shared" si="6"/>
        <v>0.77</v>
      </c>
      <c r="AP20" s="49"/>
      <c r="AQ20" s="448">
        <f t="shared" si="6"/>
        <v>0.77</v>
      </c>
      <c r="AR20" s="448">
        <f t="shared" si="6"/>
        <v>0.76</v>
      </c>
      <c r="AS20" s="49"/>
      <c r="AT20" s="448">
        <f t="shared" si="6"/>
        <v>0.76</v>
      </c>
      <c r="AU20" s="448">
        <f t="shared" si="42"/>
        <v>-1.0000000000000009E-2</v>
      </c>
      <c r="AV20" s="448">
        <f t="shared" si="42"/>
        <v>0</v>
      </c>
      <c r="AW20" s="448">
        <f t="shared" si="42"/>
        <v>-1.0000000000000009E-2</v>
      </c>
      <c r="AY20" s="33">
        <v>12</v>
      </c>
      <c r="AZ20" s="33" t="s">
        <v>11</v>
      </c>
      <c r="BA20" s="86" t="s">
        <v>32</v>
      </c>
      <c r="BB20" s="33">
        <v>134</v>
      </c>
      <c r="BC20" s="33">
        <v>133</v>
      </c>
      <c r="BD20" s="53">
        <f t="shared" si="43"/>
        <v>-1</v>
      </c>
      <c r="BE20" s="53">
        <v>134</v>
      </c>
      <c r="BF20" s="53">
        <v>133</v>
      </c>
      <c r="BG20" s="53">
        <f t="shared" si="7"/>
        <v>-1</v>
      </c>
      <c r="BH20" s="54">
        <f t="shared" si="8"/>
        <v>6</v>
      </c>
      <c r="BI20" s="54">
        <f t="shared" si="9"/>
        <v>6</v>
      </c>
      <c r="BJ20" s="53">
        <f t="shared" si="10"/>
        <v>0</v>
      </c>
      <c r="BK20" s="33">
        <v>1974</v>
      </c>
      <c r="BL20" s="33">
        <v>1983</v>
      </c>
      <c r="BM20" s="53">
        <f t="shared" si="44"/>
        <v>9</v>
      </c>
      <c r="BN20" s="53">
        <v>1974</v>
      </c>
      <c r="BO20" s="53">
        <v>1983</v>
      </c>
      <c r="BP20" s="53">
        <f t="shared" si="45"/>
        <v>9</v>
      </c>
      <c r="BQ20" s="54">
        <f t="shared" si="46"/>
        <v>15</v>
      </c>
      <c r="BR20" s="54">
        <f t="shared" si="46"/>
        <v>15</v>
      </c>
      <c r="BS20" s="54">
        <f t="shared" si="47"/>
        <v>0</v>
      </c>
      <c r="BT20" s="110">
        <v>6</v>
      </c>
      <c r="BU20" s="82">
        <v>43</v>
      </c>
      <c r="BV20" s="82">
        <v>42</v>
      </c>
      <c r="BW20" s="53">
        <f t="shared" si="11"/>
        <v>-1</v>
      </c>
      <c r="BX20" s="53">
        <v>43</v>
      </c>
      <c r="BY20" s="53">
        <v>42</v>
      </c>
      <c r="BZ20" s="53">
        <f t="shared" si="12"/>
        <v>-1</v>
      </c>
      <c r="CA20" s="82">
        <v>607</v>
      </c>
      <c r="CB20" s="82">
        <v>610</v>
      </c>
      <c r="CC20" s="53">
        <f t="shared" si="48"/>
        <v>3</v>
      </c>
      <c r="CD20" s="53">
        <v>607</v>
      </c>
      <c r="CE20" s="53">
        <v>610</v>
      </c>
      <c r="CF20" s="53">
        <f t="shared" si="13"/>
        <v>3</v>
      </c>
      <c r="CG20" s="33">
        <v>88</v>
      </c>
      <c r="CH20" s="33">
        <v>88</v>
      </c>
      <c r="CI20" s="53">
        <f t="shared" si="14"/>
        <v>0</v>
      </c>
      <c r="CJ20" s="53">
        <v>88</v>
      </c>
      <c r="CK20" s="53">
        <v>88</v>
      </c>
      <c r="CL20" s="53">
        <f t="shared" si="15"/>
        <v>0</v>
      </c>
      <c r="CM20" s="53">
        <v>26</v>
      </c>
      <c r="CN20" s="53">
        <v>28</v>
      </c>
      <c r="CO20" s="53">
        <f t="shared" si="16"/>
        <v>2</v>
      </c>
      <c r="CP20" s="53">
        <v>26</v>
      </c>
      <c r="CQ20" s="53">
        <v>28</v>
      </c>
      <c r="CR20" s="53">
        <f t="shared" si="17"/>
        <v>2</v>
      </c>
      <c r="CS20" s="33">
        <v>1181</v>
      </c>
      <c r="CT20" s="33">
        <v>1211</v>
      </c>
      <c r="CU20" s="53">
        <f t="shared" si="18"/>
        <v>30</v>
      </c>
      <c r="CV20" s="53">
        <v>1181</v>
      </c>
      <c r="CW20" s="53">
        <v>1211</v>
      </c>
      <c r="CX20" s="53">
        <f t="shared" si="19"/>
        <v>30</v>
      </c>
      <c r="CY20" s="82">
        <v>328</v>
      </c>
      <c r="CZ20" s="82">
        <v>354</v>
      </c>
      <c r="DA20" s="53">
        <f t="shared" si="20"/>
        <v>26</v>
      </c>
      <c r="DB20" s="53">
        <v>328</v>
      </c>
      <c r="DC20" s="53">
        <v>354</v>
      </c>
      <c r="DD20" s="53">
        <f t="shared" si="21"/>
        <v>26</v>
      </c>
      <c r="DF20" s="33">
        <v>12</v>
      </c>
      <c r="DG20" s="33" t="s">
        <v>11</v>
      </c>
      <c r="DH20" s="86" t="s">
        <v>32</v>
      </c>
      <c r="DI20" s="33">
        <v>2285</v>
      </c>
      <c r="DJ20" s="33">
        <v>2744</v>
      </c>
      <c r="DK20" s="53">
        <f t="shared" si="49"/>
        <v>459</v>
      </c>
      <c r="DL20" s="82">
        <v>859</v>
      </c>
      <c r="DM20" s="82">
        <v>1049</v>
      </c>
      <c r="DN20" s="53">
        <f t="shared" si="22"/>
        <v>190</v>
      </c>
      <c r="DO20" s="53">
        <v>141747</v>
      </c>
      <c r="DP20" s="53">
        <v>173882</v>
      </c>
      <c r="DQ20" s="53">
        <f t="shared" si="50"/>
        <v>32135</v>
      </c>
      <c r="DR20" s="82">
        <v>21527</v>
      </c>
      <c r="DS20" s="82">
        <v>25317</v>
      </c>
      <c r="DT20" s="53">
        <f t="shared" si="51"/>
        <v>3790</v>
      </c>
      <c r="DU20" s="54">
        <f t="shared" si="23"/>
        <v>104</v>
      </c>
      <c r="DV20" s="54">
        <f t="shared" si="24"/>
        <v>125</v>
      </c>
      <c r="DW20" s="54">
        <f t="shared" si="52"/>
        <v>21</v>
      </c>
      <c r="DX20" s="110">
        <v>12</v>
      </c>
      <c r="DY20" s="33">
        <v>685</v>
      </c>
      <c r="DZ20" s="33">
        <v>825</v>
      </c>
      <c r="EA20" s="53">
        <f t="shared" si="53"/>
        <v>140</v>
      </c>
      <c r="EB20" s="82">
        <v>130</v>
      </c>
      <c r="EC20" s="82">
        <v>175</v>
      </c>
      <c r="ED20" s="53">
        <f t="shared" si="54"/>
        <v>45</v>
      </c>
      <c r="EE20" s="151">
        <f t="shared" si="55"/>
        <v>30</v>
      </c>
      <c r="EF20" s="151">
        <f t="shared" si="55"/>
        <v>30.1</v>
      </c>
      <c r="EG20" s="151">
        <f t="shared" si="56"/>
        <v>0.10000000000000142</v>
      </c>
      <c r="EH20" s="33">
        <v>11212</v>
      </c>
      <c r="EI20" s="33">
        <v>13074</v>
      </c>
      <c r="EJ20" s="53">
        <f t="shared" si="25"/>
        <v>1862</v>
      </c>
      <c r="EK20" s="82">
        <v>3063</v>
      </c>
      <c r="EL20" s="82">
        <v>3273</v>
      </c>
      <c r="EM20" s="53">
        <f t="shared" si="26"/>
        <v>210</v>
      </c>
      <c r="EN20" s="54">
        <f t="shared" si="57"/>
        <v>16</v>
      </c>
      <c r="EO20" s="54">
        <f t="shared" si="57"/>
        <v>16</v>
      </c>
      <c r="EP20" s="54">
        <f t="shared" si="58"/>
        <v>0</v>
      </c>
      <c r="EQ20" s="110">
        <v>18</v>
      </c>
      <c r="ER20" s="28"/>
      <c r="ES20" s="33">
        <v>12</v>
      </c>
      <c r="ET20" s="33" t="s">
        <v>11</v>
      </c>
      <c r="EU20" s="86" t="s">
        <v>32</v>
      </c>
      <c r="EV20" s="82">
        <v>88</v>
      </c>
      <c r="EW20" s="82">
        <v>91</v>
      </c>
      <c r="EX20" s="53">
        <f t="shared" si="59"/>
        <v>3</v>
      </c>
      <c r="EY20" s="82">
        <v>88</v>
      </c>
      <c r="EZ20" s="82">
        <v>91</v>
      </c>
      <c r="FA20" s="53">
        <f t="shared" si="27"/>
        <v>3</v>
      </c>
      <c r="FB20" s="82">
        <v>60</v>
      </c>
      <c r="FC20" s="82">
        <v>58</v>
      </c>
      <c r="FD20" s="53">
        <f t="shared" si="28"/>
        <v>-2</v>
      </c>
      <c r="FE20" s="82">
        <v>3</v>
      </c>
      <c r="FF20" s="82">
        <v>3</v>
      </c>
      <c r="FG20" s="53">
        <f t="shared" si="60"/>
        <v>0</v>
      </c>
      <c r="FH20" s="82">
        <v>20</v>
      </c>
      <c r="FI20" s="82">
        <v>19</v>
      </c>
      <c r="FJ20" s="53">
        <f t="shared" si="29"/>
        <v>-1</v>
      </c>
      <c r="FK20" s="151">
        <f t="shared" si="61"/>
        <v>38.299999999999997</v>
      </c>
      <c r="FL20" s="151">
        <f t="shared" si="61"/>
        <v>37.9</v>
      </c>
      <c r="FM20" s="110">
        <v>19</v>
      </c>
      <c r="FN20" s="54">
        <f t="shared" si="30"/>
        <v>3</v>
      </c>
      <c r="FO20" s="54">
        <f t="shared" si="31"/>
        <v>3</v>
      </c>
      <c r="FP20" s="53">
        <f t="shared" si="32"/>
        <v>0</v>
      </c>
      <c r="FQ20" s="149"/>
      <c r="FR20" s="33">
        <v>12</v>
      </c>
      <c r="FS20" s="33" t="s">
        <v>11</v>
      </c>
      <c r="FT20" s="86" t="s">
        <v>32</v>
      </c>
      <c r="FU20" s="371">
        <f t="shared" si="62"/>
        <v>78954.600000000006</v>
      </c>
      <c r="FV20" s="481">
        <f t="shared" si="33"/>
        <v>3589</v>
      </c>
      <c r="FW20" s="99">
        <v>70214.899999999994</v>
      </c>
      <c r="FX20" s="99"/>
      <c r="FY20" s="99">
        <v>8461.6</v>
      </c>
      <c r="FZ20" s="99">
        <v>5450</v>
      </c>
      <c r="GA20" s="99">
        <v>278.10000000000002</v>
      </c>
      <c r="GB20" s="151">
        <f t="shared" si="63"/>
        <v>88.9</v>
      </c>
      <c r="GC20" s="342">
        <v>78954.600000000006</v>
      </c>
      <c r="GD20" s="99">
        <v>43646.8</v>
      </c>
      <c r="GE20" s="99"/>
      <c r="GF20" s="99">
        <v>9286</v>
      </c>
      <c r="GG20" s="99"/>
      <c r="GH20" s="99">
        <v>2137.5</v>
      </c>
    </row>
    <row r="21" spans="1:190" s="26" customFormat="1">
      <c r="A21" s="33">
        <v>13</v>
      </c>
      <c r="B21" s="33" t="s">
        <v>12</v>
      </c>
      <c r="C21" s="86" t="s">
        <v>33</v>
      </c>
      <c r="D21" s="561">
        <f t="shared" si="34"/>
        <v>6</v>
      </c>
      <c r="E21" s="559"/>
      <c r="F21" s="559">
        <v>6</v>
      </c>
      <c r="G21" s="561">
        <f t="shared" si="0"/>
        <v>6</v>
      </c>
      <c r="H21" s="559"/>
      <c r="I21" s="559">
        <v>6</v>
      </c>
      <c r="J21" s="559">
        <v>372</v>
      </c>
      <c r="K21" s="559">
        <v>372</v>
      </c>
      <c r="L21" s="561">
        <f t="shared" si="35"/>
        <v>0</v>
      </c>
      <c r="M21" s="54">
        <f t="shared" si="36"/>
        <v>62</v>
      </c>
      <c r="N21" s="54">
        <f t="shared" si="37"/>
        <v>62</v>
      </c>
      <c r="O21" s="53">
        <f t="shared" si="1"/>
        <v>0</v>
      </c>
      <c r="P21" s="33">
        <v>6</v>
      </c>
      <c r="Q21" s="33">
        <v>6</v>
      </c>
      <c r="R21" s="53">
        <f t="shared" si="2"/>
        <v>0</v>
      </c>
      <c r="S21" s="33">
        <v>1</v>
      </c>
      <c r="T21" s="33">
        <v>1</v>
      </c>
      <c r="U21" s="53">
        <f t="shared" si="3"/>
        <v>0</v>
      </c>
      <c r="V21" s="33"/>
      <c r="W21" s="33"/>
      <c r="X21" s="53">
        <f t="shared" si="4"/>
        <v>0</v>
      </c>
      <c r="Y21" s="151">
        <f t="shared" si="38"/>
        <v>16.7</v>
      </c>
      <c r="Z21" s="151">
        <f t="shared" si="38"/>
        <v>16.7</v>
      </c>
      <c r="AA21" s="151">
        <f t="shared" si="5"/>
        <v>0</v>
      </c>
      <c r="AB21" s="53">
        <v>1</v>
      </c>
      <c r="AC21" s="53">
        <v>1</v>
      </c>
      <c r="AD21" s="53">
        <f t="shared" si="39"/>
        <v>0</v>
      </c>
      <c r="AF21" s="33">
        <v>13</v>
      </c>
      <c r="AG21" s="33" t="s">
        <v>12</v>
      </c>
      <c r="AH21" s="86" t="s">
        <v>33</v>
      </c>
      <c r="AI21" s="151">
        <f t="shared" si="40"/>
        <v>6.4269999999999996</v>
      </c>
      <c r="AJ21" s="35"/>
      <c r="AK21" s="35">
        <v>6.4269999999999996</v>
      </c>
      <c r="AL21" s="151">
        <f t="shared" si="41"/>
        <v>6.4</v>
      </c>
      <c r="AM21" s="35"/>
      <c r="AN21" s="35">
        <v>6.4</v>
      </c>
      <c r="AO21" s="448">
        <f t="shared" si="6"/>
        <v>1.07</v>
      </c>
      <c r="AP21" s="49"/>
      <c r="AQ21" s="448">
        <f t="shared" si="6"/>
        <v>1.07</v>
      </c>
      <c r="AR21" s="448">
        <f t="shared" si="6"/>
        <v>1.07</v>
      </c>
      <c r="AS21" s="49"/>
      <c r="AT21" s="448">
        <f t="shared" si="6"/>
        <v>1.07</v>
      </c>
      <c r="AU21" s="448">
        <f t="shared" si="42"/>
        <v>0</v>
      </c>
      <c r="AV21" s="448">
        <f t="shared" si="42"/>
        <v>0</v>
      </c>
      <c r="AW21" s="448">
        <f t="shared" si="42"/>
        <v>0</v>
      </c>
      <c r="AY21" s="33">
        <v>13</v>
      </c>
      <c r="AZ21" s="33" t="s">
        <v>12</v>
      </c>
      <c r="BA21" s="86" t="s">
        <v>33</v>
      </c>
      <c r="BB21" s="33">
        <v>26</v>
      </c>
      <c r="BC21" s="33">
        <v>27</v>
      </c>
      <c r="BD21" s="53">
        <f t="shared" si="43"/>
        <v>1</v>
      </c>
      <c r="BE21" s="53">
        <v>26</v>
      </c>
      <c r="BF21" s="53">
        <v>27</v>
      </c>
      <c r="BG21" s="53">
        <f t="shared" si="7"/>
        <v>1</v>
      </c>
      <c r="BH21" s="54">
        <f t="shared" si="8"/>
        <v>4</v>
      </c>
      <c r="BI21" s="54">
        <f t="shared" si="9"/>
        <v>5</v>
      </c>
      <c r="BJ21" s="53">
        <f t="shared" si="10"/>
        <v>1</v>
      </c>
      <c r="BK21" s="33">
        <v>470</v>
      </c>
      <c r="BL21" s="33">
        <v>475</v>
      </c>
      <c r="BM21" s="53">
        <f t="shared" si="44"/>
        <v>5</v>
      </c>
      <c r="BN21" s="53">
        <v>470</v>
      </c>
      <c r="BO21" s="53">
        <v>475</v>
      </c>
      <c r="BP21" s="53">
        <f t="shared" si="45"/>
        <v>5</v>
      </c>
      <c r="BQ21" s="54">
        <f t="shared" si="46"/>
        <v>18</v>
      </c>
      <c r="BR21" s="54">
        <f t="shared" si="46"/>
        <v>18</v>
      </c>
      <c r="BS21" s="54">
        <f t="shared" si="47"/>
        <v>0</v>
      </c>
      <c r="BT21" s="110">
        <v>4</v>
      </c>
      <c r="BU21" s="82">
        <v>12</v>
      </c>
      <c r="BV21" s="82">
        <v>12</v>
      </c>
      <c r="BW21" s="53">
        <f t="shared" si="11"/>
        <v>0</v>
      </c>
      <c r="BX21" s="53">
        <v>12</v>
      </c>
      <c r="BY21" s="53">
        <v>12</v>
      </c>
      <c r="BZ21" s="53">
        <f t="shared" si="12"/>
        <v>0</v>
      </c>
      <c r="CA21" s="82">
        <v>241</v>
      </c>
      <c r="CB21" s="82">
        <v>247</v>
      </c>
      <c r="CC21" s="53">
        <f t="shared" si="48"/>
        <v>6</v>
      </c>
      <c r="CD21" s="53">
        <v>241</v>
      </c>
      <c r="CE21" s="53">
        <v>247</v>
      </c>
      <c r="CF21" s="53">
        <f t="shared" si="13"/>
        <v>6</v>
      </c>
      <c r="CG21" s="33">
        <v>12</v>
      </c>
      <c r="CH21" s="33">
        <v>13</v>
      </c>
      <c r="CI21" s="53">
        <f t="shared" si="14"/>
        <v>1</v>
      </c>
      <c r="CJ21" s="53">
        <v>12</v>
      </c>
      <c r="CK21" s="53">
        <v>13</v>
      </c>
      <c r="CL21" s="53">
        <f t="shared" si="15"/>
        <v>1</v>
      </c>
      <c r="CM21" s="53">
        <v>6</v>
      </c>
      <c r="CN21" s="53">
        <v>8</v>
      </c>
      <c r="CO21" s="53">
        <f t="shared" si="16"/>
        <v>2</v>
      </c>
      <c r="CP21" s="53">
        <v>6</v>
      </c>
      <c r="CQ21" s="53">
        <v>8</v>
      </c>
      <c r="CR21" s="53">
        <f t="shared" si="17"/>
        <v>2</v>
      </c>
      <c r="CS21" s="33">
        <v>288</v>
      </c>
      <c r="CT21" s="33">
        <v>308</v>
      </c>
      <c r="CU21" s="53">
        <f t="shared" si="18"/>
        <v>20</v>
      </c>
      <c r="CV21" s="53">
        <v>288</v>
      </c>
      <c r="CW21" s="53">
        <v>308</v>
      </c>
      <c r="CX21" s="53">
        <f t="shared" si="19"/>
        <v>20</v>
      </c>
      <c r="CY21" s="82">
        <v>163</v>
      </c>
      <c r="CZ21" s="82">
        <v>196</v>
      </c>
      <c r="DA21" s="53">
        <f t="shared" si="20"/>
        <v>33</v>
      </c>
      <c r="DB21" s="53">
        <v>163</v>
      </c>
      <c r="DC21" s="53">
        <v>196</v>
      </c>
      <c r="DD21" s="53">
        <f t="shared" si="21"/>
        <v>33</v>
      </c>
      <c r="DF21" s="33">
        <v>13</v>
      </c>
      <c r="DG21" s="33" t="s">
        <v>12</v>
      </c>
      <c r="DH21" s="86" t="s">
        <v>33</v>
      </c>
      <c r="DI21" s="33">
        <v>787</v>
      </c>
      <c r="DJ21" s="33">
        <v>995</v>
      </c>
      <c r="DK21" s="53">
        <f t="shared" si="49"/>
        <v>208</v>
      </c>
      <c r="DL21" s="82">
        <v>350</v>
      </c>
      <c r="DM21" s="82">
        <v>393</v>
      </c>
      <c r="DN21" s="53">
        <f t="shared" si="22"/>
        <v>43</v>
      </c>
      <c r="DO21" s="53">
        <v>51114</v>
      </c>
      <c r="DP21" s="53">
        <v>76302</v>
      </c>
      <c r="DQ21" s="53">
        <f t="shared" si="50"/>
        <v>25188</v>
      </c>
      <c r="DR21" s="82">
        <v>5270</v>
      </c>
      <c r="DS21" s="82">
        <v>14047</v>
      </c>
      <c r="DT21" s="53">
        <f t="shared" si="51"/>
        <v>8777</v>
      </c>
      <c r="DU21" s="54">
        <f t="shared" si="23"/>
        <v>131</v>
      </c>
      <c r="DV21" s="54">
        <f t="shared" si="24"/>
        <v>166</v>
      </c>
      <c r="DW21" s="54">
        <f t="shared" si="52"/>
        <v>35</v>
      </c>
      <c r="DX21" s="110">
        <v>7</v>
      </c>
      <c r="DY21" s="33">
        <v>160</v>
      </c>
      <c r="DZ21" s="33">
        <v>319</v>
      </c>
      <c r="EA21" s="53">
        <f t="shared" si="53"/>
        <v>159</v>
      </c>
      <c r="EB21" s="82">
        <v>26</v>
      </c>
      <c r="EC21" s="82">
        <v>100</v>
      </c>
      <c r="ED21" s="53">
        <f t="shared" si="54"/>
        <v>74</v>
      </c>
      <c r="EE21" s="151">
        <f t="shared" si="55"/>
        <v>20.3</v>
      </c>
      <c r="EF21" s="151">
        <f t="shared" si="55"/>
        <v>32.1</v>
      </c>
      <c r="EG21" s="151">
        <f t="shared" si="56"/>
        <v>11.8</v>
      </c>
      <c r="EH21" s="33">
        <v>3335</v>
      </c>
      <c r="EI21" s="33">
        <v>8836</v>
      </c>
      <c r="EJ21" s="53">
        <f t="shared" si="25"/>
        <v>5501</v>
      </c>
      <c r="EK21" s="82">
        <v>957</v>
      </c>
      <c r="EL21" s="82">
        <v>1590</v>
      </c>
      <c r="EM21" s="53">
        <f t="shared" si="26"/>
        <v>633</v>
      </c>
      <c r="EN21" s="54">
        <f t="shared" si="57"/>
        <v>21</v>
      </c>
      <c r="EO21" s="54">
        <f t="shared" si="57"/>
        <v>28</v>
      </c>
      <c r="EP21" s="54">
        <f t="shared" si="58"/>
        <v>7</v>
      </c>
      <c r="EQ21" s="110">
        <v>13</v>
      </c>
      <c r="ER21" s="28"/>
      <c r="ES21" s="33">
        <v>13</v>
      </c>
      <c r="ET21" s="33" t="s">
        <v>12</v>
      </c>
      <c r="EU21" s="86" t="s">
        <v>33</v>
      </c>
      <c r="EV21" s="82">
        <v>36</v>
      </c>
      <c r="EW21" s="82">
        <v>36</v>
      </c>
      <c r="EX21" s="53">
        <f t="shared" si="59"/>
        <v>0</v>
      </c>
      <c r="EY21" s="82">
        <v>36</v>
      </c>
      <c r="EZ21" s="82">
        <v>36</v>
      </c>
      <c r="FA21" s="53">
        <f t="shared" si="27"/>
        <v>0</v>
      </c>
      <c r="FB21" s="82">
        <v>15</v>
      </c>
      <c r="FC21" s="82">
        <v>15</v>
      </c>
      <c r="FD21" s="53">
        <f t="shared" si="28"/>
        <v>0</v>
      </c>
      <c r="FE21" s="82">
        <v>2</v>
      </c>
      <c r="FF21" s="82">
        <v>3</v>
      </c>
      <c r="FG21" s="53">
        <f t="shared" si="60"/>
        <v>1</v>
      </c>
      <c r="FH21" s="82">
        <v>7</v>
      </c>
      <c r="FI21" s="82">
        <v>6</v>
      </c>
      <c r="FJ21" s="53">
        <f t="shared" si="29"/>
        <v>-1</v>
      </c>
      <c r="FK21" s="151">
        <f t="shared" si="61"/>
        <v>60</v>
      </c>
      <c r="FL21" s="151">
        <f t="shared" si="61"/>
        <v>60</v>
      </c>
      <c r="FM21" s="110">
        <v>15</v>
      </c>
      <c r="FN21" s="54">
        <f t="shared" si="30"/>
        <v>3</v>
      </c>
      <c r="FO21" s="54">
        <f t="shared" si="31"/>
        <v>3</v>
      </c>
      <c r="FP21" s="53">
        <f t="shared" si="32"/>
        <v>0</v>
      </c>
      <c r="FQ21" s="149"/>
      <c r="FR21" s="33">
        <v>13</v>
      </c>
      <c r="FS21" s="33" t="s">
        <v>12</v>
      </c>
      <c r="FT21" s="86" t="s">
        <v>33</v>
      </c>
      <c r="FU21" s="371">
        <f t="shared" si="62"/>
        <v>37149.700000000004</v>
      </c>
      <c r="FV21" s="481">
        <f t="shared" si="33"/>
        <v>6192</v>
      </c>
      <c r="FW21" s="99">
        <v>25630.7</v>
      </c>
      <c r="FX21" s="99">
        <v>10628.1</v>
      </c>
      <c r="FY21" s="99">
        <v>879.3</v>
      </c>
      <c r="FZ21" s="99"/>
      <c r="GA21" s="99">
        <v>11.6</v>
      </c>
      <c r="GB21" s="151">
        <f t="shared" si="63"/>
        <v>97.6</v>
      </c>
      <c r="GC21" s="342">
        <v>34587.199999999997</v>
      </c>
      <c r="GD21" s="99">
        <v>23144.6</v>
      </c>
      <c r="GE21" s="99"/>
      <c r="GF21" s="99">
        <v>835.9</v>
      </c>
      <c r="GG21" s="99"/>
      <c r="GH21" s="99">
        <v>69.099999999999994</v>
      </c>
    </row>
    <row r="22" spans="1:190" s="26" customFormat="1">
      <c r="A22" s="33">
        <v>14</v>
      </c>
      <c r="B22" s="33" t="s">
        <v>13</v>
      </c>
      <c r="C22" s="86" t="s">
        <v>34</v>
      </c>
      <c r="D22" s="561">
        <f t="shared" si="34"/>
        <v>39</v>
      </c>
      <c r="E22" s="559"/>
      <c r="F22" s="559">
        <v>39</v>
      </c>
      <c r="G22" s="561">
        <f t="shared" si="0"/>
        <v>39</v>
      </c>
      <c r="H22" s="559"/>
      <c r="I22" s="559">
        <v>39</v>
      </c>
      <c r="J22" s="559">
        <v>5827</v>
      </c>
      <c r="K22" s="559">
        <v>5827</v>
      </c>
      <c r="L22" s="561">
        <f t="shared" si="35"/>
        <v>0</v>
      </c>
      <c r="M22" s="54">
        <f t="shared" si="36"/>
        <v>149</v>
      </c>
      <c r="N22" s="54">
        <f t="shared" si="37"/>
        <v>149</v>
      </c>
      <c r="O22" s="53">
        <f t="shared" si="1"/>
        <v>0</v>
      </c>
      <c r="P22" s="33">
        <v>42</v>
      </c>
      <c r="Q22" s="33">
        <v>43</v>
      </c>
      <c r="R22" s="53">
        <f t="shared" si="2"/>
        <v>1</v>
      </c>
      <c r="S22" s="33">
        <v>11</v>
      </c>
      <c r="T22" s="33">
        <v>10</v>
      </c>
      <c r="U22" s="53">
        <f t="shared" si="3"/>
        <v>-1</v>
      </c>
      <c r="V22" s="33">
        <v>1</v>
      </c>
      <c r="W22" s="33">
        <v>1</v>
      </c>
      <c r="X22" s="53">
        <f t="shared" si="4"/>
        <v>0</v>
      </c>
      <c r="Y22" s="151">
        <f t="shared" si="38"/>
        <v>28.6</v>
      </c>
      <c r="Z22" s="151">
        <f t="shared" si="38"/>
        <v>25.6</v>
      </c>
      <c r="AA22" s="151">
        <f t="shared" si="5"/>
        <v>-3</v>
      </c>
      <c r="AB22" s="53">
        <v>1</v>
      </c>
      <c r="AC22" s="53">
        <v>2</v>
      </c>
      <c r="AD22" s="53">
        <f t="shared" si="39"/>
        <v>1</v>
      </c>
      <c r="AF22" s="33">
        <v>14</v>
      </c>
      <c r="AG22" s="33" t="s">
        <v>13</v>
      </c>
      <c r="AH22" s="86" t="s">
        <v>34</v>
      </c>
      <c r="AI22" s="151">
        <f t="shared" si="40"/>
        <v>88.816000000000003</v>
      </c>
      <c r="AJ22" s="35"/>
      <c r="AK22" s="35">
        <v>88.816000000000003</v>
      </c>
      <c r="AL22" s="151">
        <f t="shared" si="41"/>
        <v>88.8</v>
      </c>
      <c r="AM22" s="35"/>
      <c r="AN22" s="35">
        <v>88.8</v>
      </c>
      <c r="AO22" s="448">
        <f t="shared" si="6"/>
        <v>2.2799999999999998</v>
      </c>
      <c r="AP22" s="49"/>
      <c r="AQ22" s="448">
        <f t="shared" si="6"/>
        <v>2.2799999999999998</v>
      </c>
      <c r="AR22" s="448">
        <f t="shared" si="6"/>
        <v>2.2799999999999998</v>
      </c>
      <c r="AS22" s="49"/>
      <c r="AT22" s="448">
        <f t="shared" si="6"/>
        <v>2.2799999999999998</v>
      </c>
      <c r="AU22" s="448">
        <f t="shared" si="42"/>
        <v>0</v>
      </c>
      <c r="AV22" s="448">
        <f t="shared" si="42"/>
        <v>0</v>
      </c>
      <c r="AW22" s="448">
        <f t="shared" si="42"/>
        <v>0</v>
      </c>
      <c r="AY22" s="33">
        <v>14</v>
      </c>
      <c r="AZ22" s="33" t="s">
        <v>13</v>
      </c>
      <c r="BA22" s="86" t="s">
        <v>34</v>
      </c>
      <c r="BB22" s="33">
        <v>332</v>
      </c>
      <c r="BC22" s="33">
        <v>346</v>
      </c>
      <c r="BD22" s="53">
        <f t="shared" si="43"/>
        <v>14</v>
      </c>
      <c r="BE22" s="53">
        <v>332</v>
      </c>
      <c r="BF22" s="53">
        <v>346</v>
      </c>
      <c r="BG22" s="53">
        <f t="shared" si="7"/>
        <v>14</v>
      </c>
      <c r="BH22" s="54">
        <f t="shared" si="8"/>
        <v>9</v>
      </c>
      <c r="BI22" s="54">
        <f t="shared" si="9"/>
        <v>9</v>
      </c>
      <c r="BJ22" s="53">
        <f t="shared" si="10"/>
        <v>0</v>
      </c>
      <c r="BK22" s="33">
        <v>4233</v>
      </c>
      <c r="BL22" s="33">
        <v>4311</v>
      </c>
      <c r="BM22" s="53">
        <f t="shared" si="44"/>
        <v>78</v>
      </c>
      <c r="BN22" s="53">
        <v>4233</v>
      </c>
      <c r="BO22" s="53">
        <v>4311</v>
      </c>
      <c r="BP22" s="53">
        <f t="shared" si="45"/>
        <v>78</v>
      </c>
      <c r="BQ22" s="54">
        <f t="shared" si="46"/>
        <v>13</v>
      </c>
      <c r="BR22" s="54">
        <f t="shared" si="46"/>
        <v>12</v>
      </c>
      <c r="BS22" s="54">
        <f t="shared" si="47"/>
        <v>-1</v>
      </c>
      <c r="BT22" s="110">
        <v>9</v>
      </c>
      <c r="BU22" s="82">
        <v>175</v>
      </c>
      <c r="BV22" s="82">
        <v>171</v>
      </c>
      <c r="BW22" s="53">
        <f t="shared" si="11"/>
        <v>-4</v>
      </c>
      <c r="BX22" s="53">
        <v>175</v>
      </c>
      <c r="BY22" s="53">
        <v>171</v>
      </c>
      <c r="BZ22" s="53">
        <f t="shared" si="12"/>
        <v>-4</v>
      </c>
      <c r="CA22" s="82">
        <v>2263</v>
      </c>
      <c r="CB22" s="82">
        <v>2142</v>
      </c>
      <c r="CC22" s="53">
        <f t="shared" si="48"/>
        <v>-121</v>
      </c>
      <c r="CD22" s="53">
        <v>2263</v>
      </c>
      <c r="CE22" s="53">
        <v>2142</v>
      </c>
      <c r="CF22" s="53">
        <f t="shared" si="13"/>
        <v>-121</v>
      </c>
      <c r="CG22" s="33">
        <v>195</v>
      </c>
      <c r="CH22" s="33">
        <v>224</v>
      </c>
      <c r="CI22" s="53">
        <f t="shared" si="14"/>
        <v>29</v>
      </c>
      <c r="CJ22" s="53">
        <v>195</v>
      </c>
      <c r="CK22" s="53">
        <v>224</v>
      </c>
      <c r="CL22" s="53">
        <f t="shared" si="15"/>
        <v>29</v>
      </c>
      <c r="CM22" s="53">
        <v>100</v>
      </c>
      <c r="CN22" s="53">
        <v>108</v>
      </c>
      <c r="CO22" s="53">
        <f t="shared" si="16"/>
        <v>8</v>
      </c>
      <c r="CP22" s="53">
        <v>100</v>
      </c>
      <c r="CQ22" s="53">
        <v>108</v>
      </c>
      <c r="CR22" s="53">
        <f t="shared" si="17"/>
        <v>8</v>
      </c>
      <c r="CS22" s="33">
        <v>2377</v>
      </c>
      <c r="CT22" s="33">
        <v>2627</v>
      </c>
      <c r="CU22" s="53">
        <f t="shared" si="18"/>
        <v>250</v>
      </c>
      <c r="CV22" s="53">
        <v>2377</v>
      </c>
      <c r="CW22" s="53">
        <v>2627</v>
      </c>
      <c r="CX22" s="53">
        <f t="shared" si="19"/>
        <v>250</v>
      </c>
      <c r="CY22" s="82">
        <v>1320</v>
      </c>
      <c r="CZ22" s="82">
        <v>1366</v>
      </c>
      <c r="DA22" s="53">
        <f t="shared" si="20"/>
        <v>46</v>
      </c>
      <c r="DB22" s="53">
        <v>1320</v>
      </c>
      <c r="DC22" s="53">
        <v>1366</v>
      </c>
      <c r="DD22" s="53">
        <f t="shared" si="21"/>
        <v>46</v>
      </c>
      <c r="DF22" s="33">
        <v>14</v>
      </c>
      <c r="DG22" s="33" t="s">
        <v>13</v>
      </c>
      <c r="DH22" s="86" t="s">
        <v>34</v>
      </c>
      <c r="DI22" s="33">
        <v>3289</v>
      </c>
      <c r="DJ22" s="33">
        <v>3263</v>
      </c>
      <c r="DK22" s="53">
        <f t="shared" si="49"/>
        <v>-26</v>
      </c>
      <c r="DL22" s="82">
        <v>1571</v>
      </c>
      <c r="DM22" s="82">
        <v>1655</v>
      </c>
      <c r="DN22" s="53">
        <f t="shared" si="22"/>
        <v>84</v>
      </c>
      <c r="DO22" s="53">
        <v>214749</v>
      </c>
      <c r="DP22" s="53">
        <v>238825</v>
      </c>
      <c r="DQ22" s="53">
        <f t="shared" si="50"/>
        <v>24076</v>
      </c>
      <c r="DR22" s="82">
        <v>65337</v>
      </c>
      <c r="DS22" s="82">
        <v>70505</v>
      </c>
      <c r="DT22" s="53">
        <f t="shared" si="51"/>
        <v>5168</v>
      </c>
      <c r="DU22" s="54">
        <f t="shared" si="23"/>
        <v>84</v>
      </c>
      <c r="DV22" s="54">
        <f t="shared" si="24"/>
        <v>84</v>
      </c>
      <c r="DW22" s="54">
        <f t="shared" si="52"/>
        <v>0</v>
      </c>
      <c r="DX22" s="110">
        <v>19</v>
      </c>
      <c r="DY22" s="33">
        <v>59</v>
      </c>
      <c r="DZ22" s="33">
        <v>130</v>
      </c>
      <c r="EA22" s="53">
        <f t="shared" si="53"/>
        <v>71</v>
      </c>
      <c r="EB22" s="82">
        <v>18</v>
      </c>
      <c r="EC22" s="82">
        <v>37</v>
      </c>
      <c r="ED22" s="53">
        <f t="shared" si="54"/>
        <v>19</v>
      </c>
      <c r="EE22" s="151">
        <f t="shared" si="55"/>
        <v>1.8</v>
      </c>
      <c r="EF22" s="151">
        <f t="shared" si="55"/>
        <v>4</v>
      </c>
      <c r="EG22" s="151">
        <f t="shared" si="56"/>
        <v>2.2000000000000002</v>
      </c>
      <c r="EH22" s="33">
        <v>3399</v>
      </c>
      <c r="EI22" s="33">
        <v>5286</v>
      </c>
      <c r="EJ22" s="53">
        <f t="shared" si="25"/>
        <v>1887</v>
      </c>
      <c r="EK22" s="82">
        <v>602</v>
      </c>
      <c r="EL22" s="82">
        <v>1713</v>
      </c>
      <c r="EM22" s="53">
        <f t="shared" si="26"/>
        <v>1111</v>
      </c>
      <c r="EN22" s="54">
        <f t="shared" si="57"/>
        <v>58</v>
      </c>
      <c r="EO22" s="54">
        <f t="shared" si="57"/>
        <v>41</v>
      </c>
      <c r="EP22" s="54">
        <f t="shared" si="58"/>
        <v>-17</v>
      </c>
      <c r="EQ22" s="110">
        <v>9</v>
      </c>
      <c r="ER22" s="28"/>
      <c r="ES22" s="33">
        <v>14</v>
      </c>
      <c r="ET22" s="33" t="s">
        <v>13</v>
      </c>
      <c r="EU22" s="86" t="s">
        <v>34</v>
      </c>
      <c r="EV22" s="82">
        <v>286</v>
      </c>
      <c r="EW22" s="82">
        <v>281</v>
      </c>
      <c r="EX22" s="53">
        <f t="shared" si="59"/>
        <v>-5</v>
      </c>
      <c r="EY22" s="82">
        <v>232</v>
      </c>
      <c r="EZ22" s="82">
        <v>242</v>
      </c>
      <c r="FA22" s="53">
        <f t="shared" si="27"/>
        <v>10</v>
      </c>
      <c r="FB22" s="82">
        <v>157</v>
      </c>
      <c r="FC22" s="82">
        <v>163</v>
      </c>
      <c r="FD22" s="53">
        <f t="shared" si="28"/>
        <v>6</v>
      </c>
      <c r="FE22" s="82">
        <v>66</v>
      </c>
      <c r="FF22" s="82">
        <v>65</v>
      </c>
      <c r="FG22" s="53">
        <f t="shared" si="60"/>
        <v>-1</v>
      </c>
      <c r="FH22" s="82">
        <v>73</v>
      </c>
      <c r="FI22" s="82">
        <v>75</v>
      </c>
      <c r="FJ22" s="53">
        <f t="shared" si="29"/>
        <v>2</v>
      </c>
      <c r="FK22" s="151">
        <f t="shared" si="61"/>
        <v>88.5</v>
      </c>
      <c r="FL22" s="151">
        <f t="shared" si="61"/>
        <v>85.9</v>
      </c>
      <c r="FM22" s="110">
        <v>7</v>
      </c>
      <c r="FN22" s="54">
        <f t="shared" si="30"/>
        <v>4</v>
      </c>
      <c r="FO22" s="54">
        <f t="shared" si="31"/>
        <v>4</v>
      </c>
      <c r="FP22" s="53">
        <f t="shared" si="32"/>
        <v>0</v>
      </c>
      <c r="FQ22" s="149"/>
      <c r="FR22" s="33">
        <v>14</v>
      </c>
      <c r="FS22" s="33" t="s">
        <v>13</v>
      </c>
      <c r="FT22" s="86" t="s">
        <v>34</v>
      </c>
      <c r="FU22" s="371">
        <f t="shared" si="62"/>
        <v>192398.90000000002</v>
      </c>
      <c r="FV22" s="481">
        <f t="shared" si="33"/>
        <v>4933</v>
      </c>
      <c r="FW22" s="99">
        <v>113915.70000000001</v>
      </c>
      <c r="FX22" s="99">
        <v>75762.700000000012</v>
      </c>
      <c r="FY22" s="99">
        <v>1990.6999999999998</v>
      </c>
      <c r="FZ22" s="99">
        <v>1380</v>
      </c>
      <c r="GA22" s="99">
        <v>729.80000000000007</v>
      </c>
      <c r="GB22" s="151">
        <f t="shared" si="63"/>
        <v>98.6</v>
      </c>
      <c r="GC22" s="342">
        <v>188413.39999999997</v>
      </c>
      <c r="GD22" s="99">
        <v>124097.99999999999</v>
      </c>
      <c r="GE22" s="99">
        <v>2853.8999999999996</v>
      </c>
      <c r="GF22" s="99">
        <v>2994.3999999999996</v>
      </c>
      <c r="GG22" s="99">
        <v>554</v>
      </c>
      <c r="GH22" s="99">
        <v>4478.5</v>
      </c>
    </row>
    <row r="23" spans="1:190" s="26" customFormat="1">
      <c r="A23" s="33">
        <v>15</v>
      </c>
      <c r="B23" s="33" t="s">
        <v>14</v>
      </c>
      <c r="C23" s="86" t="s">
        <v>35</v>
      </c>
      <c r="D23" s="561">
        <f t="shared" si="34"/>
        <v>14</v>
      </c>
      <c r="E23" s="559"/>
      <c r="F23" s="559">
        <v>14</v>
      </c>
      <c r="G23" s="561">
        <f t="shared" si="0"/>
        <v>14</v>
      </c>
      <c r="H23" s="559"/>
      <c r="I23" s="559">
        <v>14</v>
      </c>
      <c r="J23" s="559">
        <v>1726</v>
      </c>
      <c r="K23" s="559">
        <v>1686</v>
      </c>
      <c r="L23" s="561">
        <f t="shared" si="35"/>
        <v>-40</v>
      </c>
      <c r="M23" s="54">
        <f t="shared" si="36"/>
        <v>123</v>
      </c>
      <c r="N23" s="54">
        <f t="shared" si="37"/>
        <v>120</v>
      </c>
      <c r="O23" s="53">
        <f t="shared" si="1"/>
        <v>-3</v>
      </c>
      <c r="P23" s="33">
        <v>14</v>
      </c>
      <c r="Q23" s="33">
        <v>14</v>
      </c>
      <c r="R23" s="53">
        <f t="shared" si="2"/>
        <v>0</v>
      </c>
      <c r="S23" s="33">
        <v>2</v>
      </c>
      <c r="T23" s="33">
        <v>2</v>
      </c>
      <c r="U23" s="53">
        <f t="shared" si="3"/>
        <v>0</v>
      </c>
      <c r="V23" s="33"/>
      <c r="W23" s="33"/>
      <c r="X23" s="53">
        <f t="shared" si="4"/>
        <v>0</v>
      </c>
      <c r="Y23" s="151">
        <f t="shared" si="38"/>
        <v>14.3</v>
      </c>
      <c r="Z23" s="151">
        <f t="shared" si="38"/>
        <v>14.3</v>
      </c>
      <c r="AA23" s="151">
        <f t="shared" si="5"/>
        <v>0</v>
      </c>
      <c r="AB23" s="53"/>
      <c r="AC23" s="53"/>
      <c r="AD23" s="53">
        <f t="shared" si="39"/>
        <v>0</v>
      </c>
      <c r="AF23" s="33">
        <v>15</v>
      </c>
      <c r="AG23" s="33" t="s">
        <v>14</v>
      </c>
      <c r="AH23" s="86" t="s">
        <v>35</v>
      </c>
      <c r="AI23" s="151">
        <f t="shared" si="40"/>
        <v>11.717000000000001</v>
      </c>
      <c r="AJ23" s="35"/>
      <c r="AK23" s="35">
        <v>11.717000000000001</v>
      </c>
      <c r="AL23" s="151">
        <f t="shared" si="41"/>
        <v>11.7</v>
      </c>
      <c r="AM23" s="35"/>
      <c r="AN23" s="35">
        <v>11.7</v>
      </c>
      <c r="AO23" s="448">
        <f t="shared" si="6"/>
        <v>0.84</v>
      </c>
      <c r="AP23" s="49"/>
      <c r="AQ23" s="448">
        <f t="shared" si="6"/>
        <v>0.84</v>
      </c>
      <c r="AR23" s="448">
        <f t="shared" si="6"/>
        <v>0.84</v>
      </c>
      <c r="AS23" s="49"/>
      <c r="AT23" s="448">
        <f t="shared" si="6"/>
        <v>0.84</v>
      </c>
      <c r="AU23" s="448">
        <f t="shared" si="42"/>
        <v>0</v>
      </c>
      <c r="AV23" s="448">
        <f t="shared" si="42"/>
        <v>0</v>
      </c>
      <c r="AW23" s="448">
        <f t="shared" si="42"/>
        <v>0</v>
      </c>
      <c r="AY23" s="33">
        <v>15</v>
      </c>
      <c r="AZ23" s="33" t="s">
        <v>14</v>
      </c>
      <c r="BA23" s="86" t="s">
        <v>35</v>
      </c>
      <c r="BB23" s="33">
        <v>86</v>
      </c>
      <c r="BC23" s="33">
        <v>89</v>
      </c>
      <c r="BD23" s="53">
        <f t="shared" si="43"/>
        <v>3</v>
      </c>
      <c r="BE23" s="53">
        <v>86</v>
      </c>
      <c r="BF23" s="53">
        <v>89</v>
      </c>
      <c r="BG23" s="53">
        <f t="shared" si="7"/>
        <v>3</v>
      </c>
      <c r="BH23" s="54">
        <f t="shared" si="8"/>
        <v>6</v>
      </c>
      <c r="BI23" s="54">
        <f t="shared" si="9"/>
        <v>6</v>
      </c>
      <c r="BJ23" s="53">
        <f t="shared" si="10"/>
        <v>0</v>
      </c>
      <c r="BK23" s="33">
        <v>1172</v>
      </c>
      <c r="BL23" s="33">
        <v>1175</v>
      </c>
      <c r="BM23" s="53">
        <f t="shared" si="44"/>
        <v>3</v>
      </c>
      <c r="BN23" s="53">
        <v>1172</v>
      </c>
      <c r="BO23" s="53">
        <v>1175</v>
      </c>
      <c r="BP23" s="53">
        <f t="shared" si="45"/>
        <v>3</v>
      </c>
      <c r="BQ23" s="54">
        <f t="shared" si="46"/>
        <v>14</v>
      </c>
      <c r="BR23" s="54">
        <f t="shared" si="46"/>
        <v>13</v>
      </c>
      <c r="BS23" s="54">
        <f t="shared" si="47"/>
        <v>-1</v>
      </c>
      <c r="BT23" s="110">
        <v>8</v>
      </c>
      <c r="BU23" s="82">
        <v>23</v>
      </c>
      <c r="BV23" s="82">
        <v>24</v>
      </c>
      <c r="BW23" s="53">
        <f t="shared" si="11"/>
        <v>1</v>
      </c>
      <c r="BX23" s="53">
        <v>23</v>
      </c>
      <c r="BY23" s="53">
        <v>24</v>
      </c>
      <c r="BZ23" s="53">
        <f t="shared" si="12"/>
        <v>1</v>
      </c>
      <c r="CA23" s="82">
        <v>316</v>
      </c>
      <c r="CB23" s="82">
        <v>349</v>
      </c>
      <c r="CC23" s="53">
        <f t="shared" si="48"/>
        <v>33</v>
      </c>
      <c r="CD23" s="53">
        <v>316</v>
      </c>
      <c r="CE23" s="53">
        <v>349</v>
      </c>
      <c r="CF23" s="53">
        <f t="shared" si="13"/>
        <v>33</v>
      </c>
      <c r="CG23" s="33">
        <v>65</v>
      </c>
      <c r="CH23" s="33">
        <v>53</v>
      </c>
      <c r="CI23" s="53">
        <f t="shared" si="14"/>
        <v>-12</v>
      </c>
      <c r="CJ23" s="53">
        <v>65</v>
      </c>
      <c r="CK23" s="53">
        <v>53</v>
      </c>
      <c r="CL23" s="53">
        <f t="shared" si="15"/>
        <v>-12</v>
      </c>
      <c r="CM23" s="53">
        <v>18</v>
      </c>
      <c r="CN23" s="53">
        <v>16</v>
      </c>
      <c r="CO23" s="53">
        <f t="shared" si="16"/>
        <v>-2</v>
      </c>
      <c r="CP23" s="53">
        <v>18</v>
      </c>
      <c r="CQ23" s="53">
        <v>16</v>
      </c>
      <c r="CR23" s="53">
        <f t="shared" si="17"/>
        <v>-2</v>
      </c>
      <c r="CS23" s="33">
        <v>892</v>
      </c>
      <c r="CT23" s="33">
        <v>700</v>
      </c>
      <c r="CU23" s="53">
        <f t="shared" si="18"/>
        <v>-192</v>
      </c>
      <c r="CV23" s="53">
        <v>892</v>
      </c>
      <c r="CW23" s="53">
        <v>700</v>
      </c>
      <c r="CX23" s="53">
        <f t="shared" si="19"/>
        <v>-192</v>
      </c>
      <c r="CY23" s="82">
        <v>218</v>
      </c>
      <c r="CZ23" s="82">
        <v>209</v>
      </c>
      <c r="DA23" s="53">
        <f t="shared" si="20"/>
        <v>-9</v>
      </c>
      <c r="DB23" s="53">
        <v>218</v>
      </c>
      <c r="DC23" s="53">
        <v>209</v>
      </c>
      <c r="DD23" s="53">
        <f t="shared" si="21"/>
        <v>-9</v>
      </c>
      <c r="DF23" s="33">
        <v>15</v>
      </c>
      <c r="DG23" s="33" t="s">
        <v>14</v>
      </c>
      <c r="DH23" s="86" t="s">
        <v>35</v>
      </c>
      <c r="DI23" s="33">
        <v>991</v>
      </c>
      <c r="DJ23" s="33">
        <v>1510</v>
      </c>
      <c r="DK23" s="53">
        <f t="shared" si="49"/>
        <v>519</v>
      </c>
      <c r="DL23" s="82">
        <v>271</v>
      </c>
      <c r="DM23" s="82">
        <v>290</v>
      </c>
      <c r="DN23" s="53">
        <f t="shared" si="22"/>
        <v>19</v>
      </c>
      <c r="DO23" s="53">
        <v>88102</v>
      </c>
      <c r="DP23" s="53">
        <v>120331</v>
      </c>
      <c r="DQ23" s="53">
        <f t="shared" si="50"/>
        <v>32229</v>
      </c>
      <c r="DR23" s="82">
        <v>6807</v>
      </c>
      <c r="DS23" s="82">
        <v>11078</v>
      </c>
      <c r="DT23" s="53">
        <f t="shared" si="51"/>
        <v>4271</v>
      </c>
      <c r="DU23" s="54">
        <f t="shared" si="23"/>
        <v>71</v>
      </c>
      <c r="DV23" s="54">
        <f t="shared" si="24"/>
        <v>108</v>
      </c>
      <c r="DW23" s="54">
        <f t="shared" si="52"/>
        <v>37</v>
      </c>
      <c r="DX23" s="110">
        <v>16</v>
      </c>
      <c r="DY23" s="33">
        <v>326</v>
      </c>
      <c r="DZ23" s="33">
        <v>383</v>
      </c>
      <c r="EA23" s="53">
        <f t="shared" si="53"/>
        <v>57</v>
      </c>
      <c r="EB23" s="82">
        <v>60</v>
      </c>
      <c r="EC23" s="82">
        <v>75</v>
      </c>
      <c r="ED23" s="53">
        <f t="shared" si="54"/>
        <v>15</v>
      </c>
      <c r="EE23" s="151">
        <f t="shared" si="55"/>
        <v>32.9</v>
      </c>
      <c r="EF23" s="151">
        <f t="shared" si="55"/>
        <v>25.4</v>
      </c>
      <c r="EG23" s="151">
        <f t="shared" si="56"/>
        <v>-7.5</v>
      </c>
      <c r="EH23" s="33">
        <v>18862</v>
      </c>
      <c r="EI23" s="33">
        <v>33364</v>
      </c>
      <c r="EJ23" s="53">
        <f t="shared" si="25"/>
        <v>14502</v>
      </c>
      <c r="EK23" s="82">
        <v>1375</v>
      </c>
      <c r="EL23" s="82">
        <v>2954</v>
      </c>
      <c r="EM23" s="53">
        <f t="shared" si="26"/>
        <v>1579</v>
      </c>
      <c r="EN23" s="54">
        <f t="shared" si="57"/>
        <v>58</v>
      </c>
      <c r="EO23" s="54">
        <f t="shared" si="57"/>
        <v>87</v>
      </c>
      <c r="EP23" s="54">
        <f t="shared" si="58"/>
        <v>29</v>
      </c>
      <c r="EQ23" s="110">
        <v>5</v>
      </c>
      <c r="ER23" s="28"/>
      <c r="ES23" s="33">
        <v>15</v>
      </c>
      <c r="ET23" s="33" t="s">
        <v>14</v>
      </c>
      <c r="EU23" s="86" t="s">
        <v>35</v>
      </c>
      <c r="EV23" s="82">
        <v>61</v>
      </c>
      <c r="EW23" s="82">
        <v>62</v>
      </c>
      <c r="EX23" s="53">
        <f t="shared" si="59"/>
        <v>1</v>
      </c>
      <c r="EY23" s="82">
        <v>56</v>
      </c>
      <c r="EZ23" s="82">
        <v>55</v>
      </c>
      <c r="FA23" s="53">
        <f t="shared" si="27"/>
        <v>-1</v>
      </c>
      <c r="FB23" s="82">
        <v>32</v>
      </c>
      <c r="FC23" s="82">
        <v>32</v>
      </c>
      <c r="FD23" s="53">
        <f t="shared" si="28"/>
        <v>0</v>
      </c>
      <c r="FE23" s="82">
        <v>6</v>
      </c>
      <c r="FF23" s="82">
        <v>6</v>
      </c>
      <c r="FG23" s="53">
        <f t="shared" si="60"/>
        <v>0</v>
      </c>
      <c r="FH23" s="82">
        <v>18</v>
      </c>
      <c r="FI23" s="82">
        <v>17</v>
      </c>
      <c r="FJ23" s="53">
        <f t="shared" si="29"/>
        <v>-1</v>
      </c>
      <c r="FK23" s="151">
        <f t="shared" si="61"/>
        <v>75</v>
      </c>
      <c r="FL23" s="151">
        <f t="shared" si="61"/>
        <v>71.900000000000006</v>
      </c>
      <c r="FM23" s="110">
        <v>12</v>
      </c>
      <c r="FN23" s="54">
        <f t="shared" si="30"/>
        <v>2</v>
      </c>
      <c r="FO23" s="54">
        <f t="shared" si="31"/>
        <v>2</v>
      </c>
      <c r="FP23" s="53">
        <f t="shared" si="32"/>
        <v>0</v>
      </c>
      <c r="FQ23" s="149"/>
      <c r="FR23" s="33">
        <v>15</v>
      </c>
      <c r="FS23" s="33" t="s">
        <v>14</v>
      </c>
      <c r="FT23" s="86" t="s">
        <v>35</v>
      </c>
      <c r="FU23" s="371">
        <f t="shared" si="62"/>
        <v>46551.500000000007</v>
      </c>
      <c r="FV23" s="481">
        <f t="shared" si="33"/>
        <v>3325</v>
      </c>
      <c r="FW23" s="99">
        <v>29028.399999999998</v>
      </c>
      <c r="FX23" s="99">
        <v>16703.400000000001</v>
      </c>
      <c r="FY23" s="99">
        <v>792.4</v>
      </c>
      <c r="FZ23" s="99"/>
      <c r="GA23" s="99">
        <v>27.3</v>
      </c>
      <c r="GB23" s="151">
        <f t="shared" si="63"/>
        <v>98.2</v>
      </c>
      <c r="GC23" s="342">
        <v>46240.100000000006</v>
      </c>
      <c r="GD23" s="99">
        <v>37859.800000000003</v>
      </c>
      <c r="GE23" s="99">
        <v>35.5</v>
      </c>
      <c r="GF23" s="99">
        <v>322.2</v>
      </c>
      <c r="GG23" s="99"/>
      <c r="GH23" s="99">
        <v>42.3</v>
      </c>
    </row>
    <row r="24" spans="1:190" s="26" customFormat="1">
      <c r="A24" s="33">
        <v>16</v>
      </c>
      <c r="B24" s="33" t="s">
        <v>15</v>
      </c>
      <c r="C24" s="86" t="s">
        <v>36</v>
      </c>
      <c r="D24" s="561">
        <f t="shared" si="34"/>
        <v>14</v>
      </c>
      <c r="E24" s="559"/>
      <c r="F24" s="559">
        <v>14</v>
      </c>
      <c r="G24" s="561">
        <f t="shared" si="0"/>
        <v>12</v>
      </c>
      <c r="H24" s="559"/>
      <c r="I24" s="559">
        <v>12</v>
      </c>
      <c r="J24" s="559">
        <v>1032</v>
      </c>
      <c r="K24" s="559">
        <v>1062</v>
      </c>
      <c r="L24" s="561">
        <f t="shared" si="35"/>
        <v>30</v>
      </c>
      <c r="M24" s="54">
        <f t="shared" si="36"/>
        <v>74</v>
      </c>
      <c r="N24" s="54">
        <f t="shared" si="37"/>
        <v>89</v>
      </c>
      <c r="O24" s="53">
        <f t="shared" si="1"/>
        <v>15</v>
      </c>
      <c r="P24" s="33">
        <v>13</v>
      </c>
      <c r="Q24" s="33">
        <v>12</v>
      </c>
      <c r="R24" s="53">
        <f t="shared" si="2"/>
        <v>-1</v>
      </c>
      <c r="S24" s="33">
        <v>8</v>
      </c>
      <c r="T24" s="33">
        <v>7</v>
      </c>
      <c r="U24" s="53">
        <f t="shared" si="3"/>
        <v>-1</v>
      </c>
      <c r="V24" s="33"/>
      <c r="W24" s="33"/>
      <c r="X24" s="53">
        <f t="shared" si="4"/>
        <v>0</v>
      </c>
      <c r="Y24" s="151">
        <f t="shared" si="38"/>
        <v>61.5</v>
      </c>
      <c r="Z24" s="151">
        <f t="shared" si="38"/>
        <v>58.3</v>
      </c>
      <c r="AA24" s="151">
        <f t="shared" si="5"/>
        <v>-3.2000000000000028</v>
      </c>
      <c r="AB24" s="53"/>
      <c r="AC24" s="53"/>
      <c r="AD24" s="53">
        <f t="shared" si="39"/>
        <v>0</v>
      </c>
      <c r="AF24" s="33">
        <v>16</v>
      </c>
      <c r="AG24" s="33" t="s">
        <v>15</v>
      </c>
      <c r="AH24" s="86" t="s">
        <v>36</v>
      </c>
      <c r="AI24" s="151">
        <f t="shared" si="40"/>
        <v>19.922000000000001</v>
      </c>
      <c r="AJ24" s="35"/>
      <c r="AK24" s="35">
        <v>19.922000000000001</v>
      </c>
      <c r="AL24" s="151">
        <f t="shared" si="41"/>
        <v>19.899999999999999</v>
      </c>
      <c r="AM24" s="35"/>
      <c r="AN24" s="35">
        <v>19.899999999999999</v>
      </c>
      <c r="AO24" s="448">
        <f t="shared" si="6"/>
        <v>1.42</v>
      </c>
      <c r="AP24" s="49"/>
      <c r="AQ24" s="448">
        <f t="shared" si="6"/>
        <v>1.42</v>
      </c>
      <c r="AR24" s="448">
        <f t="shared" si="6"/>
        <v>1.66</v>
      </c>
      <c r="AS24" s="49"/>
      <c r="AT24" s="448">
        <f t="shared" si="6"/>
        <v>1.66</v>
      </c>
      <c r="AU24" s="448">
        <f t="shared" si="42"/>
        <v>0.24</v>
      </c>
      <c r="AV24" s="448">
        <f t="shared" si="42"/>
        <v>0</v>
      </c>
      <c r="AW24" s="448">
        <f t="shared" si="42"/>
        <v>0.24</v>
      </c>
      <c r="AY24" s="33">
        <v>16</v>
      </c>
      <c r="AZ24" s="33" t="s">
        <v>15</v>
      </c>
      <c r="BA24" s="86" t="s">
        <v>36</v>
      </c>
      <c r="BB24" s="33">
        <v>55</v>
      </c>
      <c r="BC24" s="33">
        <v>47</v>
      </c>
      <c r="BD24" s="53">
        <f t="shared" si="43"/>
        <v>-8</v>
      </c>
      <c r="BE24" s="53">
        <v>55</v>
      </c>
      <c r="BF24" s="53">
        <v>47</v>
      </c>
      <c r="BG24" s="53">
        <f t="shared" si="7"/>
        <v>-8</v>
      </c>
      <c r="BH24" s="54">
        <f t="shared" si="8"/>
        <v>4</v>
      </c>
      <c r="BI24" s="54">
        <f t="shared" si="9"/>
        <v>4</v>
      </c>
      <c r="BJ24" s="53">
        <f t="shared" si="10"/>
        <v>0</v>
      </c>
      <c r="BK24" s="33">
        <v>698</v>
      </c>
      <c r="BL24" s="33">
        <v>640</v>
      </c>
      <c r="BM24" s="53">
        <f t="shared" si="44"/>
        <v>-58</v>
      </c>
      <c r="BN24" s="53">
        <v>698</v>
      </c>
      <c r="BO24" s="53">
        <v>640</v>
      </c>
      <c r="BP24" s="53">
        <f t="shared" si="45"/>
        <v>-58</v>
      </c>
      <c r="BQ24" s="54">
        <f t="shared" si="46"/>
        <v>13</v>
      </c>
      <c r="BR24" s="54">
        <f t="shared" si="46"/>
        <v>14</v>
      </c>
      <c r="BS24" s="54">
        <f t="shared" si="47"/>
        <v>1</v>
      </c>
      <c r="BT24" s="110">
        <v>7</v>
      </c>
      <c r="BU24" s="82">
        <v>34</v>
      </c>
      <c r="BV24" s="82">
        <v>27</v>
      </c>
      <c r="BW24" s="53">
        <f t="shared" si="11"/>
        <v>-7</v>
      </c>
      <c r="BX24" s="53">
        <v>34</v>
      </c>
      <c r="BY24" s="53">
        <v>27</v>
      </c>
      <c r="BZ24" s="53">
        <f t="shared" si="12"/>
        <v>-7</v>
      </c>
      <c r="CA24" s="82">
        <v>446</v>
      </c>
      <c r="CB24" s="82">
        <v>381</v>
      </c>
      <c r="CC24" s="53">
        <f t="shared" si="48"/>
        <v>-65</v>
      </c>
      <c r="CD24" s="53">
        <v>446</v>
      </c>
      <c r="CE24" s="53">
        <v>381</v>
      </c>
      <c r="CF24" s="53">
        <f t="shared" si="13"/>
        <v>-65</v>
      </c>
      <c r="CG24" s="33">
        <v>26</v>
      </c>
      <c r="CH24" s="33">
        <v>23</v>
      </c>
      <c r="CI24" s="53">
        <f t="shared" si="14"/>
        <v>-3</v>
      </c>
      <c r="CJ24" s="53">
        <v>26</v>
      </c>
      <c r="CK24" s="53">
        <v>23</v>
      </c>
      <c r="CL24" s="53">
        <f t="shared" si="15"/>
        <v>-3</v>
      </c>
      <c r="CM24" s="53">
        <v>15</v>
      </c>
      <c r="CN24" s="53">
        <v>11</v>
      </c>
      <c r="CO24" s="53">
        <f t="shared" si="16"/>
        <v>-4</v>
      </c>
      <c r="CP24" s="53">
        <v>15</v>
      </c>
      <c r="CQ24" s="53">
        <v>11</v>
      </c>
      <c r="CR24" s="53">
        <f t="shared" si="17"/>
        <v>-4</v>
      </c>
      <c r="CS24" s="33">
        <v>343</v>
      </c>
      <c r="CT24" s="33">
        <v>311</v>
      </c>
      <c r="CU24" s="53">
        <f t="shared" si="18"/>
        <v>-32</v>
      </c>
      <c r="CV24" s="53">
        <v>343</v>
      </c>
      <c r="CW24" s="53">
        <v>311</v>
      </c>
      <c r="CX24" s="53">
        <f t="shared" si="19"/>
        <v>-32</v>
      </c>
      <c r="CY24" s="82">
        <v>212</v>
      </c>
      <c r="CZ24" s="82">
        <v>164</v>
      </c>
      <c r="DA24" s="53">
        <f t="shared" si="20"/>
        <v>-48</v>
      </c>
      <c r="DB24" s="53">
        <v>212</v>
      </c>
      <c r="DC24" s="53">
        <v>164</v>
      </c>
      <c r="DD24" s="53">
        <f t="shared" si="21"/>
        <v>-48</v>
      </c>
      <c r="DF24" s="33">
        <v>16</v>
      </c>
      <c r="DG24" s="33" t="s">
        <v>15</v>
      </c>
      <c r="DH24" s="86" t="s">
        <v>36</v>
      </c>
      <c r="DI24" s="33">
        <v>1624</v>
      </c>
      <c r="DJ24" s="33">
        <v>1751</v>
      </c>
      <c r="DK24" s="53">
        <f t="shared" si="49"/>
        <v>127</v>
      </c>
      <c r="DL24" s="82">
        <v>968</v>
      </c>
      <c r="DM24" s="82">
        <v>1007</v>
      </c>
      <c r="DN24" s="53">
        <f t="shared" si="22"/>
        <v>39</v>
      </c>
      <c r="DO24" s="53">
        <v>61671</v>
      </c>
      <c r="DP24" s="53">
        <v>77200</v>
      </c>
      <c r="DQ24" s="53">
        <f t="shared" si="50"/>
        <v>15529</v>
      </c>
      <c r="DR24" s="82">
        <v>17293</v>
      </c>
      <c r="DS24" s="82">
        <v>24494</v>
      </c>
      <c r="DT24" s="53">
        <f t="shared" si="51"/>
        <v>7201</v>
      </c>
      <c r="DU24" s="54">
        <f t="shared" si="23"/>
        <v>116</v>
      </c>
      <c r="DV24" s="54">
        <f t="shared" si="24"/>
        <v>146</v>
      </c>
      <c r="DW24" s="54">
        <f t="shared" si="52"/>
        <v>30</v>
      </c>
      <c r="DX24" s="110">
        <v>9</v>
      </c>
      <c r="DY24" s="33">
        <v>286</v>
      </c>
      <c r="DZ24" s="33">
        <v>452</v>
      </c>
      <c r="EA24" s="53">
        <f t="shared" si="53"/>
        <v>166</v>
      </c>
      <c r="EB24" s="82">
        <v>155</v>
      </c>
      <c r="EC24" s="82">
        <v>213</v>
      </c>
      <c r="ED24" s="53">
        <f t="shared" si="54"/>
        <v>58</v>
      </c>
      <c r="EE24" s="151">
        <f t="shared" si="55"/>
        <v>17.600000000000001</v>
      </c>
      <c r="EF24" s="151">
        <f t="shared" si="55"/>
        <v>25.8</v>
      </c>
      <c r="EG24" s="151">
        <f t="shared" si="56"/>
        <v>8.1999999999999993</v>
      </c>
      <c r="EH24" s="33">
        <v>4356</v>
      </c>
      <c r="EI24" s="33">
        <v>8163</v>
      </c>
      <c r="EJ24" s="53">
        <f t="shared" si="25"/>
        <v>3807</v>
      </c>
      <c r="EK24" s="82">
        <v>2434</v>
      </c>
      <c r="EL24" s="82">
        <v>3727</v>
      </c>
      <c r="EM24" s="53">
        <f t="shared" si="26"/>
        <v>1293</v>
      </c>
      <c r="EN24" s="54">
        <f t="shared" si="57"/>
        <v>15</v>
      </c>
      <c r="EO24" s="54">
        <f t="shared" si="57"/>
        <v>18</v>
      </c>
      <c r="EP24" s="54">
        <f t="shared" si="58"/>
        <v>3</v>
      </c>
      <c r="EQ24" s="110">
        <v>17</v>
      </c>
      <c r="ER24" s="28"/>
      <c r="ES24" s="33">
        <v>16</v>
      </c>
      <c r="ET24" s="33" t="s">
        <v>15</v>
      </c>
      <c r="EU24" s="86" t="s">
        <v>36</v>
      </c>
      <c r="EV24" s="82">
        <v>49</v>
      </c>
      <c r="EW24" s="82">
        <v>46</v>
      </c>
      <c r="EX24" s="53">
        <f t="shared" si="59"/>
        <v>-3</v>
      </c>
      <c r="EY24" s="82">
        <v>49</v>
      </c>
      <c r="EZ24" s="82">
        <v>46</v>
      </c>
      <c r="FA24" s="53">
        <f t="shared" si="27"/>
        <v>-3</v>
      </c>
      <c r="FB24" s="82">
        <v>33</v>
      </c>
      <c r="FC24" s="82">
        <v>29</v>
      </c>
      <c r="FD24" s="53">
        <f t="shared" si="28"/>
        <v>-4</v>
      </c>
      <c r="FE24" s="82">
        <v>1</v>
      </c>
      <c r="FF24" s="82">
        <v>3</v>
      </c>
      <c r="FG24" s="53">
        <f t="shared" si="60"/>
        <v>2</v>
      </c>
      <c r="FH24" s="82">
        <v>21</v>
      </c>
      <c r="FI24" s="82">
        <v>20</v>
      </c>
      <c r="FJ24" s="53">
        <f t="shared" si="29"/>
        <v>-1</v>
      </c>
      <c r="FK24" s="151">
        <f t="shared" si="61"/>
        <v>66.7</v>
      </c>
      <c r="FL24" s="151">
        <f t="shared" si="61"/>
        <v>79.3</v>
      </c>
      <c r="FM24" s="110">
        <v>10</v>
      </c>
      <c r="FN24" s="54">
        <f t="shared" si="30"/>
        <v>2</v>
      </c>
      <c r="FO24" s="54">
        <f t="shared" si="31"/>
        <v>2</v>
      </c>
      <c r="FP24" s="53">
        <f t="shared" si="32"/>
        <v>0</v>
      </c>
      <c r="FQ24" s="149"/>
      <c r="FR24" s="33">
        <v>16</v>
      </c>
      <c r="FS24" s="33" t="s">
        <v>15</v>
      </c>
      <c r="FT24" s="86" t="s">
        <v>36</v>
      </c>
      <c r="FU24" s="371">
        <f t="shared" si="62"/>
        <v>35561.899999999994</v>
      </c>
      <c r="FV24" s="481">
        <f t="shared" si="33"/>
        <v>2963</v>
      </c>
      <c r="FW24" s="99">
        <v>18419.8</v>
      </c>
      <c r="FX24" s="99">
        <v>16493.399999999998</v>
      </c>
      <c r="FY24" s="99">
        <v>648.70000000000005</v>
      </c>
      <c r="FZ24" s="99"/>
      <c r="GA24" s="99"/>
      <c r="GB24" s="151">
        <f t="shared" si="63"/>
        <v>98.2</v>
      </c>
      <c r="GC24" s="342">
        <v>35055.4</v>
      </c>
      <c r="GD24" s="99">
        <v>29486.100000000002</v>
      </c>
      <c r="GE24" s="99"/>
      <c r="GF24" s="99">
        <v>1956.3</v>
      </c>
      <c r="GG24" s="99"/>
      <c r="GH24" s="99">
        <v>587.6</v>
      </c>
    </row>
    <row r="25" spans="1:190" s="26" customFormat="1">
      <c r="A25" s="33">
        <v>17</v>
      </c>
      <c r="B25" s="33" t="s">
        <v>17</v>
      </c>
      <c r="C25" s="86" t="s">
        <v>37</v>
      </c>
      <c r="D25" s="561">
        <f t="shared" si="34"/>
        <v>2</v>
      </c>
      <c r="E25" s="559">
        <v>1</v>
      </c>
      <c r="F25" s="560">
        <v>1</v>
      </c>
      <c r="G25" s="561">
        <f t="shared" si="0"/>
        <v>2</v>
      </c>
      <c r="H25" s="559">
        <v>1</v>
      </c>
      <c r="I25" s="560">
        <v>1</v>
      </c>
      <c r="J25" s="559">
        <v>162</v>
      </c>
      <c r="K25" s="559">
        <v>162</v>
      </c>
      <c r="L25" s="561">
        <f t="shared" si="35"/>
        <v>0</v>
      </c>
      <c r="M25" s="54">
        <f t="shared" si="36"/>
        <v>81</v>
      </c>
      <c r="N25" s="54">
        <f t="shared" si="37"/>
        <v>81</v>
      </c>
      <c r="O25" s="53">
        <f t="shared" si="1"/>
        <v>0</v>
      </c>
      <c r="P25" s="33">
        <v>2</v>
      </c>
      <c r="Q25" s="33">
        <v>2</v>
      </c>
      <c r="R25" s="53">
        <f t="shared" si="2"/>
        <v>0</v>
      </c>
      <c r="S25" s="33">
        <v>2</v>
      </c>
      <c r="T25" s="33">
        <v>2</v>
      </c>
      <c r="U25" s="53">
        <f t="shared" si="3"/>
        <v>0</v>
      </c>
      <c r="V25" s="33"/>
      <c r="W25" s="33"/>
      <c r="X25" s="53">
        <f t="shared" si="4"/>
        <v>0</v>
      </c>
      <c r="Y25" s="151">
        <f t="shared" si="38"/>
        <v>100</v>
      </c>
      <c r="Z25" s="151">
        <f t="shared" si="38"/>
        <v>100</v>
      </c>
      <c r="AA25" s="151">
        <f t="shared" si="5"/>
        <v>0</v>
      </c>
      <c r="AB25" s="53"/>
      <c r="AC25" s="53"/>
      <c r="AD25" s="53">
        <f t="shared" si="39"/>
        <v>0</v>
      </c>
      <c r="AF25" s="33">
        <v>17</v>
      </c>
      <c r="AG25" s="33" t="s">
        <v>17</v>
      </c>
      <c r="AH25" s="86" t="s">
        <v>37</v>
      </c>
      <c r="AI25" s="151">
        <f t="shared" si="40"/>
        <v>2.6379999999999999</v>
      </c>
      <c r="AJ25" s="35">
        <v>1.796</v>
      </c>
      <c r="AK25" s="35">
        <v>0.84199999999999997</v>
      </c>
      <c r="AL25" s="151">
        <f t="shared" si="41"/>
        <v>2.6</v>
      </c>
      <c r="AM25" s="35">
        <v>1.8</v>
      </c>
      <c r="AN25" s="35">
        <v>0.8</v>
      </c>
      <c r="AO25" s="448">
        <f t="shared" si="6"/>
        <v>1.32</v>
      </c>
      <c r="AP25" s="448">
        <f t="shared" si="6"/>
        <v>1.8</v>
      </c>
      <c r="AQ25" s="448">
        <f t="shared" si="6"/>
        <v>0.84</v>
      </c>
      <c r="AR25" s="448">
        <f t="shared" si="6"/>
        <v>1.3</v>
      </c>
      <c r="AS25" s="448">
        <f t="shared" si="6"/>
        <v>1.8</v>
      </c>
      <c r="AT25" s="448">
        <f t="shared" si="6"/>
        <v>0.8</v>
      </c>
      <c r="AU25" s="448">
        <f t="shared" si="42"/>
        <v>-2.0000000000000018E-2</v>
      </c>
      <c r="AV25" s="448">
        <f t="shared" si="42"/>
        <v>0</v>
      </c>
      <c r="AW25" s="448">
        <f t="shared" si="42"/>
        <v>-3.9999999999999925E-2</v>
      </c>
      <c r="AY25" s="33">
        <v>17</v>
      </c>
      <c r="AZ25" s="33" t="s">
        <v>17</v>
      </c>
      <c r="BA25" s="86" t="s">
        <v>37</v>
      </c>
      <c r="BB25" s="33">
        <v>8</v>
      </c>
      <c r="BC25" s="33">
        <v>8</v>
      </c>
      <c r="BD25" s="53">
        <f t="shared" si="43"/>
        <v>0</v>
      </c>
      <c r="BE25" s="53">
        <v>4</v>
      </c>
      <c r="BF25" s="53">
        <v>4</v>
      </c>
      <c r="BG25" s="53">
        <f t="shared" si="7"/>
        <v>0</v>
      </c>
      <c r="BH25" s="54">
        <f t="shared" si="8"/>
        <v>4</v>
      </c>
      <c r="BI25" s="54">
        <f t="shared" si="9"/>
        <v>4</v>
      </c>
      <c r="BJ25" s="53">
        <f t="shared" si="10"/>
        <v>0</v>
      </c>
      <c r="BK25" s="33">
        <v>89</v>
      </c>
      <c r="BL25" s="33">
        <v>95</v>
      </c>
      <c r="BM25" s="53">
        <f t="shared" si="44"/>
        <v>6</v>
      </c>
      <c r="BN25" s="53">
        <v>46</v>
      </c>
      <c r="BO25" s="53">
        <v>47</v>
      </c>
      <c r="BP25" s="53">
        <f t="shared" si="45"/>
        <v>1</v>
      </c>
      <c r="BQ25" s="54">
        <f t="shared" si="46"/>
        <v>11</v>
      </c>
      <c r="BR25" s="54">
        <f t="shared" si="46"/>
        <v>12</v>
      </c>
      <c r="BS25" s="54">
        <f t="shared" si="47"/>
        <v>1</v>
      </c>
      <c r="BT25" s="110">
        <v>9</v>
      </c>
      <c r="BU25" s="82">
        <v>3</v>
      </c>
      <c r="BV25" s="82">
        <v>2</v>
      </c>
      <c r="BW25" s="53">
        <f t="shared" si="11"/>
        <v>-1</v>
      </c>
      <c r="BX25" s="53">
        <v>1</v>
      </c>
      <c r="BY25" s="53">
        <v>1</v>
      </c>
      <c r="BZ25" s="53">
        <f t="shared" si="12"/>
        <v>0</v>
      </c>
      <c r="CA25" s="82">
        <v>28</v>
      </c>
      <c r="CB25" s="82">
        <v>35</v>
      </c>
      <c r="CC25" s="53">
        <f t="shared" si="48"/>
        <v>7</v>
      </c>
      <c r="CD25" s="53">
        <v>5</v>
      </c>
      <c r="CE25" s="53">
        <v>12</v>
      </c>
      <c r="CF25" s="53">
        <f t="shared" si="13"/>
        <v>7</v>
      </c>
      <c r="CG25" s="33">
        <v>6</v>
      </c>
      <c r="CH25" s="33">
        <v>6</v>
      </c>
      <c r="CI25" s="53">
        <f t="shared" si="14"/>
        <v>0</v>
      </c>
      <c r="CJ25" s="53">
        <v>3</v>
      </c>
      <c r="CK25" s="53">
        <v>3</v>
      </c>
      <c r="CL25" s="53">
        <f t="shared" si="15"/>
        <v>0</v>
      </c>
      <c r="CM25" s="53">
        <v>3</v>
      </c>
      <c r="CN25" s="53">
        <v>2</v>
      </c>
      <c r="CO25" s="53">
        <f t="shared" si="16"/>
        <v>-1</v>
      </c>
      <c r="CP25" s="53">
        <v>1</v>
      </c>
      <c r="CQ25" s="53">
        <v>1</v>
      </c>
      <c r="CR25" s="53">
        <f t="shared" si="17"/>
        <v>0</v>
      </c>
      <c r="CS25" s="33">
        <v>59</v>
      </c>
      <c r="CT25" s="33">
        <v>72</v>
      </c>
      <c r="CU25" s="53">
        <f t="shared" si="18"/>
        <v>13</v>
      </c>
      <c r="CV25" s="53">
        <v>26</v>
      </c>
      <c r="CW25" s="53">
        <v>35</v>
      </c>
      <c r="CX25" s="53">
        <f t="shared" si="19"/>
        <v>9</v>
      </c>
      <c r="CY25" s="82">
        <v>28</v>
      </c>
      <c r="CZ25" s="82">
        <v>35</v>
      </c>
      <c r="DA25" s="53">
        <f t="shared" si="20"/>
        <v>7</v>
      </c>
      <c r="DB25" s="53">
        <v>5</v>
      </c>
      <c r="DC25" s="53">
        <v>12</v>
      </c>
      <c r="DD25" s="53">
        <f t="shared" si="21"/>
        <v>7</v>
      </c>
      <c r="DF25" s="33">
        <v>17</v>
      </c>
      <c r="DG25" s="33" t="s">
        <v>17</v>
      </c>
      <c r="DH25" s="86" t="s">
        <v>37</v>
      </c>
      <c r="DI25" s="33">
        <v>206</v>
      </c>
      <c r="DJ25" s="33">
        <v>234</v>
      </c>
      <c r="DK25" s="53">
        <f t="shared" si="49"/>
        <v>28</v>
      </c>
      <c r="DL25" s="82">
        <v>103</v>
      </c>
      <c r="DM25" s="82">
        <v>119</v>
      </c>
      <c r="DN25" s="53">
        <f t="shared" si="22"/>
        <v>16</v>
      </c>
      <c r="DO25" s="53">
        <v>10646</v>
      </c>
      <c r="DP25" s="53">
        <v>13743</v>
      </c>
      <c r="DQ25" s="53">
        <f t="shared" si="50"/>
        <v>3097</v>
      </c>
      <c r="DR25" s="53">
        <v>2919</v>
      </c>
      <c r="DS25" s="53">
        <v>4695</v>
      </c>
      <c r="DT25" s="53">
        <f t="shared" si="51"/>
        <v>1776</v>
      </c>
      <c r="DU25" s="54">
        <f t="shared" si="23"/>
        <v>103</v>
      </c>
      <c r="DV25" s="54">
        <f t="shared" si="24"/>
        <v>117</v>
      </c>
      <c r="DW25" s="54">
        <f t="shared" si="52"/>
        <v>14</v>
      </c>
      <c r="DX25" s="110">
        <v>15</v>
      </c>
      <c r="DY25" s="33">
        <v>43</v>
      </c>
      <c r="DZ25" s="33">
        <v>42</v>
      </c>
      <c r="EA25" s="53">
        <f t="shared" si="53"/>
        <v>-1</v>
      </c>
      <c r="EB25" s="82">
        <v>16</v>
      </c>
      <c r="EC25" s="82">
        <v>11</v>
      </c>
      <c r="ED25" s="53">
        <f t="shared" si="54"/>
        <v>-5</v>
      </c>
      <c r="EE25" s="151">
        <f t="shared" si="55"/>
        <v>20.9</v>
      </c>
      <c r="EF25" s="151">
        <f t="shared" si="55"/>
        <v>17.899999999999999</v>
      </c>
      <c r="EG25" s="151">
        <f t="shared" si="56"/>
        <v>-3</v>
      </c>
      <c r="EH25" s="33">
        <v>1279</v>
      </c>
      <c r="EI25" s="33">
        <v>1572</v>
      </c>
      <c r="EJ25" s="53">
        <f t="shared" si="25"/>
        <v>293</v>
      </c>
      <c r="EK25" s="82">
        <v>365</v>
      </c>
      <c r="EL25" s="82">
        <v>407</v>
      </c>
      <c r="EM25" s="53">
        <f t="shared" si="26"/>
        <v>42</v>
      </c>
      <c r="EN25" s="54">
        <f t="shared" si="57"/>
        <v>30</v>
      </c>
      <c r="EO25" s="54">
        <f t="shared" si="57"/>
        <v>37</v>
      </c>
      <c r="EP25" s="54">
        <f t="shared" si="58"/>
        <v>7</v>
      </c>
      <c r="EQ25" s="110">
        <v>11</v>
      </c>
      <c r="ER25" s="28"/>
      <c r="ES25" s="33">
        <v>17</v>
      </c>
      <c r="ET25" s="33" t="s">
        <v>17</v>
      </c>
      <c r="EU25" s="86" t="s">
        <v>37</v>
      </c>
      <c r="EV25" s="82">
        <v>17</v>
      </c>
      <c r="EW25" s="82">
        <v>18</v>
      </c>
      <c r="EX25" s="53">
        <f t="shared" si="59"/>
        <v>1</v>
      </c>
      <c r="EY25" s="82">
        <v>16</v>
      </c>
      <c r="EZ25" s="82">
        <v>17</v>
      </c>
      <c r="FA25" s="53">
        <f t="shared" si="27"/>
        <v>1</v>
      </c>
      <c r="FB25" s="82">
        <v>8</v>
      </c>
      <c r="FC25" s="82">
        <v>9</v>
      </c>
      <c r="FD25" s="53">
        <f t="shared" si="28"/>
        <v>1</v>
      </c>
      <c r="FE25" s="82">
        <v>2</v>
      </c>
      <c r="FF25" s="82">
        <v>4</v>
      </c>
      <c r="FG25" s="53">
        <f t="shared" si="60"/>
        <v>2</v>
      </c>
      <c r="FH25" s="82">
        <v>3</v>
      </c>
      <c r="FI25" s="82">
        <v>3</v>
      </c>
      <c r="FJ25" s="53">
        <f t="shared" si="29"/>
        <v>0</v>
      </c>
      <c r="FK25" s="151">
        <f t="shared" si="61"/>
        <v>62.5</v>
      </c>
      <c r="FL25" s="151">
        <f t="shared" si="61"/>
        <v>77.8</v>
      </c>
      <c r="FM25" s="110">
        <v>11</v>
      </c>
      <c r="FN25" s="54">
        <f t="shared" si="30"/>
        <v>4</v>
      </c>
      <c r="FO25" s="54">
        <f t="shared" si="31"/>
        <v>5</v>
      </c>
      <c r="FP25" s="53">
        <f t="shared" si="32"/>
        <v>1</v>
      </c>
      <c r="FQ25" s="149"/>
      <c r="FR25" s="33">
        <v>17</v>
      </c>
      <c r="FS25" s="33" t="s">
        <v>17</v>
      </c>
      <c r="FT25" s="86" t="s">
        <v>37</v>
      </c>
      <c r="FU25" s="371">
        <f t="shared" si="62"/>
        <v>20038.3</v>
      </c>
      <c r="FV25" s="481">
        <f t="shared" si="33"/>
        <v>10019</v>
      </c>
      <c r="FW25" s="99">
        <v>9248.7999999999993</v>
      </c>
      <c r="FX25" s="99">
        <v>9014.5</v>
      </c>
      <c r="FY25" s="99">
        <v>1775</v>
      </c>
      <c r="FZ25" s="99">
        <v>1545</v>
      </c>
      <c r="GA25" s="361"/>
      <c r="GB25" s="151">
        <f t="shared" si="63"/>
        <v>91.1</v>
      </c>
      <c r="GC25" s="342">
        <v>19899.900000000001</v>
      </c>
      <c r="GD25" s="99">
        <v>14328.5</v>
      </c>
      <c r="GE25" s="99"/>
      <c r="GF25" s="99">
        <v>3021.9</v>
      </c>
      <c r="GG25" s="99"/>
      <c r="GH25" s="99">
        <v>213.9</v>
      </c>
    </row>
    <row r="26" spans="1:190" s="26" customFormat="1">
      <c r="A26" s="33">
        <v>18</v>
      </c>
      <c r="B26" s="33" t="s">
        <v>16</v>
      </c>
      <c r="C26" s="86" t="s">
        <v>38</v>
      </c>
      <c r="D26" s="561">
        <f t="shared" si="34"/>
        <v>1</v>
      </c>
      <c r="E26" s="559">
        <v>1</v>
      </c>
      <c r="F26" s="559"/>
      <c r="G26" s="561">
        <f t="shared" si="0"/>
        <v>1</v>
      </c>
      <c r="H26" s="559">
        <v>1</v>
      </c>
      <c r="I26" s="559"/>
      <c r="J26" s="559">
        <v>385</v>
      </c>
      <c r="K26" s="559">
        <v>385</v>
      </c>
      <c r="L26" s="561">
        <f t="shared" si="35"/>
        <v>0</v>
      </c>
      <c r="M26" s="54">
        <f t="shared" si="36"/>
        <v>385</v>
      </c>
      <c r="N26" s="54">
        <f t="shared" si="37"/>
        <v>385</v>
      </c>
      <c r="O26" s="53">
        <f t="shared" si="1"/>
        <v>0</v>
      </c>
      <c r="P26" s="33">
        <v>4</v>
      </c>
      <c r="Q26" s="33">
        <v>5</v>
      </c>
      <c r="R26" s="53">
        <f t="shared" si="2"/>
        <v>1</v>
      </c>
      <c r="S26" s="33"/>
      <c r="T26" s="33"/>
      <c r="U26" s="53">
        <f t="shared" si="3"/>
        <v>0</v>
      </c>
      <c r="V26" s="33"/>
      <c r="W26" s="33"/>
      <c r="X26" s="53">
        <f t="shared" si="4"/>
        <v>0</v>
      </c>
      <c r="Y26" s="151">
        <f t="shared" si="38"/>
        <v>0</v>
      </c>
      <c r="Z26" s="151">
        <f t="shared" si="38"/>
        <v>0</v>
      </c>
      <c r="AA26" s="151">
        <f t="shared" si="5"/>
        <v>0</v>
      </c>
      <c r="AB26" s="53"/>
      <c r="AC26" s="53"/>
      <c r="AD26" s="53">
        <f t="shared" si="39"/>
        <v>0</v>
      </c>
      <c r="AF26" s="33">
        <v>18</v>
      </c>
      <c r="AG26" s="33" t="s">
        <v>16</v>
      </c>
      <c r="AH26" s="86" t="s">
        <v>38</v>
      </c>
      <c r="AI26" s="151">
        <f t="shared" si="40"/>
        <v>38.905000000000001</v>
      </c>
      <c r="AJ26" s="35">
        <v>38.905000000000001</v>
      </c>
      <c r="AK26" s="35"/>
      <c r="AL26" s="151">
        <f t="shared" si="41"/>
        <v>38.1</v>
      </c>
      <c r="AM26" s="35">
        <v>38.1</v>
      </c>
      <c r="AN26" s="35"/>
      <c r="AO26" s="448">
        <f t="shared" si="6"/>
        <v>38.909999999999997</v>
      </c>
      <c r="AP26" s="448">
        <f t="shared" si="6"/>
        <v>38.909999999999997</v>
      </c>
      <c r="AQ26" s="49"/>
      <c r="AR26" s="448">
        <f t="shared" si="6"/>
        <v>38.1</v>
      </c>
      <c r="AS26" s="448">
        <f t="shared" si="6"/>
        <v>38.1</v>
      </c>
      <c r="AT26" s="49"/>
      <c r="AU26" s="448">
        <f t="shared" si="42"/>
        <v>-0.80999999999999517</v>
      </c>
      <c r="AV26" s="448">
        <f t="shared" si="42"/>
        <v>-0.80999999999999517</v>
      </c>
      <c r="AW26" s="448">
        <f t="shared" si="42"/>
        <v>0</v>
      </c>
      <c r="AY26" s="33">
        <v>18</v>
      </c>
      <c r="AZ26" s="33" t="s">
        <v>16</v>
      </c>
      <c r="BA26" s="86" t="s">
        <v>38</v>
      </c>
      <c r="BB26" s="33">
        <v>46</v>
      </c>
      <c r="BC26" s="33">
        <v>44</v>
      </c>
      <c r="BD26" s="53">
        <f t="shared" si="43"/>
        <v>-2</v>
      </c>
      <c r="BE26" s="53"/>
      <c r="BF26" s="53"/>
      <c r="BG26" s="53">
        <f t="shared" si="7"/>
        <v>0</v>
      </c>
      <c r="BH26" s="54">
        <f t="shared" si="8"/>
        <v>46</v>
      </c>
      <c r="BI26" s="54">
        <f t="shared" si="9"/>
        <v>44</v>
      </c>
      <c r="BJ26" s="53">
        <f t="shared" si="10"/>
        <v>-2</v>
      </c>
      <c r="BK26" s="33">
        <v>837</v>
      </c>
      <c r="BL26" s="33">
        <v>846</v>
      </c>
      <c r="BM26" s="53">
        <f t="shared" si="44"/>
        <v>9</v>
      </c>
      <c r="BN26" s="53"/>
      <c r="BO26" s="53"/>
      <c r="BP26" s="53">
        <f t="shared" si="45"/>
        <v>0</v>
      </c>
      <c r="BQ26" s="54">
        <f t="shared" si="46"/>
        <v>18</v>
      </c>
      <c r="BR26" s="54">
        <f t="shared" si="46"/>
        <v>19</v>
      </c>
      <c r="BS26" s="54">
        <f t="shared" si="47"/>
        <v>1</v>
      </c>
      <c r="BT26" s="110">
        <v>3</v>
      </c>
      <c r="BU26" s="82">
        <v>20</v>
      </c>
      <c r="BV26" s="82">
        <v>20</v>
      </c>
      <c r="BW26" s="53">
        <f t="shared" si="11"/>
        <v>0</v>
      </c>
      <c r="BX26" s="53"/>
      <c r="BY26" s="53"/>
      <c r="BZ26" s="53">
        <f t="shared" si="12"/>
        <v>0</v>
      </c>
      <c r="CA26" s="82">
        <v>328</v>
      </c>
      <c r="CB26" s="82">
        <v>382</v>
      </c>
      <c r="CC26" s="53">
        <f t="shared" si="48"/>
        <v>54</v>
      </c>
      <c r="CD26" s="53"/>
      <c r="CE26" s="53"/>
      <c r="CF26" s="53">
        <f t="shared" si="13"/>
        <v>0</v>
      </c>
      <c r="CG26" s="33">
        <v>30</v>
      </c>
      <c r="CH26" s="33">
        <v>27</v>
      </c>
      <c r="CI26" s="53">
        <f t="shared" si="14"/>
        <v>-3</v>
      </c>
      <c r="CJ26" s="53"/>
      <c r="CK26" s="53"/>
      <c r="CL26" s="53">
        <f t="shared" si="15"/>
        <v>0</v>
      </c>
      <c r="CM26" s="53">
        <v>14</v>
      </c>
      <c r="CN26" s="53">
        <v>13</v>
      </c>
      <c r="CO26" s="53">
        <f t="shared" si="16"/>
        <v>-1</v>
      </c>
      <c r="CP26" s="53"/>
      <c r="CQ26" s="53"/>
      <c r="CR26" s="53">
        <f t="shared" si="17"/>
        <v>0</v>
      </c>
      <c r="CS26" s="33">
        <v>448</v>
      </c>
      <c r="CT26" s="33">
        <v>410</v>
      </c>
      <c r="CU26" s="53">
        <f t="shared" si="18"/>
        <v>-38</v>
      </c>
      <c r="CV26" s="53"/>
      <c r="CW26" s="53"/>
      <c r="CX26" s="53">
        <f t="shared" si="19"/>
        <v>0</v>
      </c>
      <c r="CY26" s="82">
        <v>212</v>
      </c>
      <c r="CZ26" s="82">
        <v>199</v>
      </c>
      <c r="DA26" s="53">
        <f t="shared" si="20"/>
        <v>-13</v>
      </c>
      <c r="DB26" s="53"/>
      <c r="DC26" s="53"/>
      <c r="DD26" s="53">
        <f t="shared" si="21"/>
        <v>0</v>
      </c>
      <c r="DF26" s="33">
        <v>18</v>
      </c>
      <c r="DG26" s="33" t="s">
        <v>16</v>
      </c>
      <c r="DH26" s="86" t="s">
        <v>38</v>
      </c>
      <c r="DI26" s="33">
        <v>432</v>
      </c>
      <c r="DJ26" s="33">
        <v>567</v>
      </c>
      <c r="DK26" s="53">
        <f t="shared" si="49"/>
        <v>135</v>
      </c>
      <c r="DL26" s="82">
        <v>225</v>
      </c>
      <c r="DM26" s="82">
        <v>196</v>
      </c>
      <c r="DN26" s="53">
        <f t="shared" si="22"/>
        <v>-29</v>
      </c>
      <c r="DO26" s="53">
        <v>236056</v>
      </c>
      <c r="DP26" s="53">
        <v>257515</v>
      </c>
      <c r="DQ26" s="53">
        <f t="shared" si="50"/>
        <v>21459</v>
      </c>
      <c r="DR26" s="53">
        <v>23481</v>
      </c>
      <c r="DS26" s="53">
        <v>30565</v>
      </c>
      <c r="DT26" s="53">
        <f t="shared" si="51"/>
        <v>7084</v>
      </c>
      <c r="DU26" s="54">
        <f t="shared" si="23"/>
        <v>432</v>
      </c>
      <c r="DV26" s="54">
        <f t="shared" si="24"/>
        <v>567</v>
      </c>
      <c r="DW26" s="54">
        <f t="shared" si="52"/>
        <v>135</v>
      </c>
      <c r="DX26" s="110">
        <v>1</v>
      </c>
      <c r="DY26" s="33">
        <v>38</v>
      </c>
      <c r="DZ26" s="33">
        <v>68</v>
      </c>
      <c r="EA26" s="53">
        <f t="shared" si="53"/>
        <v>30</v>
      </c>
      <c r="EB26" s="82">
        <v>9</v>
      </c>
      <c r="EC26" s="82">
        <v>16</v>
      </c>
      <c r="ED26" s="53">
        <f t="shared" si="54"/>
        <v>7</v>
      </c>
      <c r="EE26" s="151">
        <f t="shared" si="55"/>
        <v>8.8000000000000007</v>
      </c>
      <c r="EF26" s="151">
        <f t="shared" si="55"/>
        <v>12</v>
      </c>
      <c r="EG26" s="151">
        <f t="shared" si="56"/>
        <v>3.1999999999999993</v>
      </c>
      <c r="EH26" s="33">
        <v>12698</v>
      </c>
      <c r="EI26" s="33">
        <v>20449</v>
      </c>
      <c r="EJ26" s="53">
        <f t="shared" si="25"/>
        <v>7751</v>
      </c>
      <c r="EK26" s="82">
        <v>3395</v>
      </c>
      <c r="EL26" s="82">
        <v>4963</v>
      </c>
      <c r="EM26" s="53">
        <f t="shared" si="26"/>
        <v>1568</v>
      </c>
      <c r="EN26" s="54">
        <f t="shared" si="57"/>
        <v>334</v>
      </c>
      <c r="EO26" s="54">
        <f t="shared" si="57"/>
        <v>301</v>
      </c>
      <c r="EP26" s="54">
        <f t="shared" si="58"/>
        <v>-33</v>
      </c>
      <c r="EQ26" s="110">
        <v>1</v>
      </c>
      <c r="ER26" s="28"/>
      <c r="ES26" s="33">
        <v>18</v>
      </c>
      <c r="ET26" s="33" t="s">
        <v>16</v>
      </c>
      <c r="EU26" s="86" t="s">
        <v>38</v>
      </c>
      <c r="EV26" s="82">
        <v>33</v>
      </c>
      <c r="EW26" s="82">
        <v>33</v>
      </c>
      <c r="EX26" s="53">
        <f t="shared" si="59"/>
        <v>0</v>
      </c>
      <c r="EY26" s="82">
        <v>33</v>
      </c>
      <c r="EZ26" s="82">
        <v>33</v>
      </c>
      <c r="FA26" s="53">
        <f t="shared" si="27"/>
        <v>0</v>
      </c>
      <c r="FB26" s="82">
        <v>29</v>
      </c>
      <c r="FC26" s="82">
        <v>31</v>
      </c>
      <c r="FD26" s="53">
        <f t="shared" si="28"/>
        <v>2</v>
      </c>
      <c r="FE26" s="82">
        <v>11</v>
      </c>
      <c r="FF26" s="82">
        <v>16</v>
      </c>
      <c r="FG26" s="53">
        <f t="shared" si="60"/>
        <v>5</v>
      </c>
      <c r="FH26" s="82">
        <v>11</v>
      </c>
      <c r="FI26" s="82">
        <v>10</v>
      </c>
      <c r="FJ26" s="53">
        <f t="shared" si="29"/>
        <v>-1</v>
      </c>
      <c r="FK26" s="151">
        <f t="shared" si="61"/>
        <v>75.900000000000006</v>
      </c>
      <c r="FL26" s="151">
        <f t="shared" si="61"/>
        <v>83.9</v>
      </c>
      <c r="FM26" s="110">
        <v>8</v>
      </c>
      <c r="FN26" s="54">
        <f t="shared" si="30"/>
        <v>29</v>
      </c>
      <c r="FO26" s="54">
        <f t="shared" si="31"/>
        <v>31</v>
      </c>
      <c r="FP26" s="53">
        <f t="shared" si="32"/>
        <v>2</v>
      </c>
      <c r="FQ26" s="149"/>
      <c r="FR26" s="33">
        <v>18</v>
      </c>
      <c r="FS26" s="33" t="s">
        <v>16</v>
      </c>
      <c r="FT26" s="86" t="s">
        <v>38</v>
      </c>
      <c r="FU26" s="371">
        <f t="shared" si="62"/>
        <v>131867.9</v>
      </c>
      <c r="FV26" s="481">
        <f t="shared" si="33"/>
        <v>131868</v>
      </c>
      <c r="FW26" s="99">
        <v>77899.899999999994</v>
      </c>
      <c r="FX26" s="99">
        <v>45048.1</v>
      </c>
      <c r="FY26" s="99">
        <v>7911.1</v>
      </c>
      <c r="FZ26" s="99">
        <v>895</v>
      </c>
      <c r="GA26" s="99">
        <v>1008.8</v>
      </c>
      <c r="GB26" s="151">
        <f t="shared" si="63"/>
        <v>93.2</v>
      </c>
      <c r="GC26" s="342">
        <v>130713.7</v>
      </c>
      <c r="GD26" s="99">
        <v>90017.9</v>
      </c>
      <c r="GE26" s="361"/>
      <c r="GF26" s="99">
        <v>1725</v>
      </c>
      <c r="GG26" s="363"/>
      <c r="GH26" s="99">
        <v>3310</v>
      </c>
    </row>
    <row r="27" spans="1:190" s="26" customFormat="1" ht="12.75" customHeight="1">
      <c r="A27" s="33">
        <v>19</v>
      </c>
      <c r="B27" s="37" t="s">
        <v>142</v>
      </c>
      <c r="C27" s="86" t="s">
        <v>39</v>
      </c>
      <c r="D27" s="561">
        <f t="shared" si="34"/>
        <v>5</v>
      </c>
      <c r="E27" s="559">
        <v>5</v>
      </c>
      <c r="F27" s="559"/>
      <c r="G27" s="561">
        <f t="shared" si="0"/>
        <v>5</v>
      </c>
      <c r="H27" s="559">
        <v>5</v>
      </c>
      <c r="I27" s="559"/>
      <c r="J27" s="562">
        <v>947</v>
      </c>
      <c r="K27" s="562">
        <v>947</v>
      </c>
      <c r="L27" s="561">
        <f t="shared" si="35"/>
        <v>0</v>
      </c>
      <c r="M27" s="54">
        <f t="shared" si="36"/>
        <v>189</v>
      </c>
      <c r="N27" s="54">
        <f t="shared" si="37"/>
        <v>189</v>
      </c>
      <c r="O27" s="53">
        <f t="shared" si="1"/>
        <v>0</v>
      </c>
      <c r="P27" s="33">
        <v>8</v>
      </c>
      <c r="Q27" s="33">
        <v>9</v>
      </c>
      <c r="R27" s="53">
        <f t="shared" si="2"/>
        <v>1</v>
      </c>
      <c r="S27" s="33">
        <v>3</v>
      </c>
      <c r="T27" s="33">
        <v>6</v>
      </c>
      <c r="U27" s="53">
        <f t="shared" si="3"/>
        <v>3</v>
      </c>
      <c r="V27" s="33"/>
      <c r="W27" s="33"/>
      <c r="X27" s="53">
        <f t="shared" si="4"/>
        <v>0</v>
      </c>
      <c r="Y27" s="151">
        <f t="shared" si="38"/>
        <v>37.5</v>
      </c>
      <c r="Z27" s="151">
        <f t="shared" si="38"/>
        <v>66.7</v>
      </c>
      <c r="AA27" s="151">
        <f t="shared" si="5"/>
        <v>29.200000000000003</v>
      </c>
      <c r="AB27" s="53"/>
      <c r="AC27" s="53"/>
      <c r="AD27" s="53">
        <f t="shared" si="39"/>
        <v>0</v>
      </c>
      <c r="AF27" s="33">
        <v>19</v>
      </c>
      <c r="AG27" s="37" t="s">
        <v>142</v>
      </c>
      <c r="AH27" s="86" t="s">
        <v>39</v>
      </c>
      <c r="AI27" s="151">
        <f t="shared" si="40"/>
        <v>579.32900000000006</v>
      </c>
      <c r="AJ27" s="35">
        <v>579.32900000000006</v>
      </c>
      <c r="AK27" s="35"/>
      <c r="AL27" s="151">
        <f t="shared" si="41"/>
        <v>572</v>
      </c>
      <c r="AM27" s="35">
        <v>572</v>
      </c>
      <c r="AN27" s="35"/>
      <c r="AO27" s="448">
        <f t="shared" si="6"/>
        <v>115.87</v>
      </c>
      <c r="AP27" s="448">
        <f t="shared" si="6"/>
        <v>115.87</v>
      </c>
      <c r="AQ27" s="49"/>
      <c r="AR27" s="448">
        <f t="shared" si="6"/>
        <v>114.4</v>
      </c>
      <c r="AS27" s="448">
        <f t="shared" si="6"/>
        <v>114.4</v>
      </c>
      <c r="AT27" s="49"/>
      <c r="AU27" s="448">
        <f t="shared" si="42"/>
        <v>-1.4699999999999989</v>
      </c>
      <c r="AV27" s="448">
        <f t="shared" si="42"/>
        <v>-1.4699999999999989</v>
      </c>
      <c r="AW27" s="448">
        <f t="shared" si="42"/>
        <v>0</v>
      </c>
      <c r="AY27" s="33">
        <v>19</v>
      </c>
      <c r="AZ27" s="37" t="s">
        <v>142</v>
      </c>
      <c r="BA27" s="86" t="s">
        <v>39</v>
      </c>
      <c r="BB27" s="33">
        <v>85</v>
      </c>
      <c r="BC27" s="33">
        <v>87</v>
      </c>
      <c r="BD27" s="53">
        <f t="shared" si="43"/>
        <v>2</v>
      </c>
      <c r="BE27" s="53"/>
      <c r="BF27" s="53"/>
      <c r="BG27" s="53">
        <f t="shared" si="7"/>
        <v>0</v>
      </c>
      <c r="BH27" s="54">
        <f t="shared" si="8"/>
        <v>17</v>
      </c>
      <c r="BI27" s="54">
        <f t="shared" si="9"/>
        <v>17</v>
      </c>
      <c r="BJ27" s="53">
        <f t="shared" si="10"/>
        <v>0</v>
      </c>
      <c r="BK27" s="33">
        <v>1701</v>
      </c>
      <c r="BL27" s="33">
        <v>1844</v>
      </c>
      <c r="BM27" s="53">
        <f t="shared" si="44"/>
        <v>143</v>
      </c>
      <c r="BN27" s="53"/>
      <c r="BO27" s="53"/>
      <c r="BP27" s="53">
        <f t="shared" si="45"/>
        <v>0</v>
      </c>
      <c r="BQ27" s="54">
        <f t="shared" si="46"/>
        <v>20</v>
      </c>
      <c r="BR27" s="54">
        <f t="shared" si="46"/>
        <v>21</v>
      </c>
      <c r="BS27" s="54">
        <f t="shared" si="47"/>
        <v>1</v>
      </c>
      <c r="BT27" s="110">
        <v>2</v>
      </c>
      <c r="BU27" s="82">
        <v>43</v>
      </c>
      <c r="BV27" s="82">
        <v>43</v>
      </c>
      <c r="BW27" s="53">
        <f t="shared" si="11"/>
        <v>0</v>
      </c>
      <c r="BX27" s="53"/>
      <c r="BY27" s="53"/>
      <c r="BZ27" s="53">
        <f t="shared" si="12"/>
        <v>0</v>
      </c>
      <c r="CA27" s="253">
        <v>1046</v>
      </c>
      <c r="CB27" s="253">
        <v>1052</v>
      </c>
      <c r="CC27" s="53">
        <f t="shared" si="48"/>
        <v>6</v>
      </c>
      <c r="CD27" s="53"/>
      <c r="CE27" s="53"/>
      <c r="CF27" s="53">
        <f t="shared" si="13"/>
        <v>0</v>
      </c>
      <c r="CG27" s="33">
        <v>71</v>
      </c>
      <c r="CH27" s="33">
        <v>76</v>
      </c>
      <c r="CI27" s="53">
        <f t="shared" si="14"/>
        <v>5</v>
      </c>
      <c r="CJ27" s="53"/>
      <c r="CK27" s="53"/>
      <c r="CL27" s="53">
        <f t="shared" si="15"/>
        <v>0</v>
      </c>
      <c r="CM27" s="53">
        <v>35</v>
      </c>
      <c r="CN27" s="53">
        <v>36</v>
      </c>
      <c r="CO27" s="53">
        <f t="shared" si="16"/>
        <v>1</v>
      </c>
      <c r="CP27" s="53"/>
      <c r="CQ27" s="53"/>
      <c r="CR27" s="53">
        <f t="shared" si="17"/>
        <v>0</v>
      </c>
      <c r="CS27" s="33">
        <v>1428</v>
      </c>
      <c r="CT27" s="33">
        <v>1602</v>
      </c>
      <c r="CU27" s="53">
        <f t="shared" si="18"/>
        <v>174</v>
      </c>
      <c r="CV27" s="53"/>
      <c r="CW27" s="53"/>
      <c r="CX27" s="53">
        <f t="shared" si="19"/>
        <v>0</v>
      </c>
      <c r="CY27" s="82">
        <v>851</v>
      </c>
      <c r="CZ27" s="82">
        <v>924</v>
      </c>
      <c r="DA27" s="53">
        <f t="shared" si="20"/>
        <v>73</v>
      </c>
      <c r="DB27" s="53"/>
      <c r="DC27" s="53"/>
      <c r="DD27" s="53">
        <f t="shared" si="21"/>
        <v>0</v>
      </c>
      <c r="DF27" s="33">
        <v>19</v>
      </c>
      <c r="DG27" s="37" t="s">
        <v>142</v>
      </c>
      <c r="DH27" s="86" t="s">
        <v>39</v>
      </c>
      <c r="DI27" s="82">
        <v>1140</v>
      </c>
      <c r="DJ27" s="82">
        <v>1238</v>
      </c>
      <c r="DK27" s="53">
        <f t="shared" si="49"/>
        <v>98</v>
      </c>
      <c r="DL27" s="82">
        <v>511</v>
      </c>
      <c r="DM27" s="82">
        <v>570</v>
      </c>
      <c r="DN27" s="53">
        <f t="shared" si="22"/>
        <v>59</v>
      </c>
      <c r="DO27" s="254">
        <v>446035</v>
      </c>
      <c r="DP27" s="254">
        <v>360379</v>
      </c>
      <c r="DQ27" s="53">
        <f t="shared" si="50"/>
        <v>-85656</v>
      </c>
      <c r="DR27" s="254">
        <v>82711</v>
      </c>
      <c r="DS27" s="254">
        <v>78324</v>
      </c>
      <c r="DT27" s="53">
        <f t="shared" si="51"/>
        <v>-4387</v>
      </c>
      <c r="DU27" s="54">
        <f t="shared" si="23"/>
        <v>228</v>
      </c>
      <c r="DV27" s="54">
        <f t="shared" si="24"/>
        <v>248</v>
      </c>
      <c r="DW27" s="54">
        <f t="shared" si="52"/>
        <v>20</v>
      </c>
      <c r="DX27" s="110">
        <v>4</v>
      </c>
      <c r="DY27" s="33">
        <v>269</v>
      </c>
      <c r="DZ27" s="33">
        <v>441</v>
      </c>
      <c r="EA27" s="53">
        <f t="shared" si="53"/>
        <v>172</v>
      </c>
      <c r="EB27" s="82">
        <v>156</v>
      </c>
      <c r="EC27" s="82">
        <v>159</v>
      </c>
      <c r="ED27" s="53">
        <f t="shared" si="54"/>
        <v>3</v>
      </c>
      <c r="EE27" s="151">
        <f t="shared" si="55"/>
        <v>23.6</v>
      </c>
      <c r="EF27" s="151">
        <f t="shared" si="55"/>
        <v>35.6</v>
      </c>
      <c r="EG27" s="151">
        <f t="shared" si="56"/>
        <v>12</v>
      </c>
      <c r="EH27" s="33">
        <v>66856</v>
      </c>
      <c r="EI27" s="33">
        <v>128664</v>
      </c>
      <c r="EJ27" s="53">
        <f t="shared" si="25"/>
        <v>61808</v>
      </c>
      <c r="EK27" s="82">
        <v>13234</v>
      </c>
      <c r="EL27" s="82">
        <v>25193</v>
      </c>
      <c r="EM27" s="53">
        <f t="shared" si="26"/>
        <v>11959</v>
      </c>
      <c r="EN27" s="54">
        <f t="shared" si="57"/>
        <v>249</v>
      </c>
      <c r="EO27" s="54">
        <f t="shared" si="57"/>
        <v>292</v>
      </c>
      <c r="EP27" s="54">
        <f t="shared" si="58"/>
        <v>43</v>
      </c>
      <c r="EQ27" s="110">
        <v>2</v>
      </c>
      <c r="ER27" s="28"/>
      <c r="ES27" s="33">
        <v>19</v>
      </c>
      <c r="ET27" s="37" t="s">
        <v>142</v>
      </c>
      <c r="EU27" s="86" t="s">
        <v>39</v>
      </c>
      <c r="EV27" s="85">
        <v>276</v>
      </c>
      <c r="EW27" s="85">
        <v>288</v>
      </c>
      <c r="EX27" s="53">
        <f t="shared" si="59"/>
        <v>12</v>
      </c>
      <c r="EY27" s="82">
        <v>262</v>
      </c>
      <c r="EZ27" s="82">
        <v>275</v>
      </c>
      <c r="FA27" s="53">
        <f t="shared" si="27"/>
        <v>13</v>
      </c>
      <c r="FB27" s="85">
        <v>199</v>
      </c>
      <c r="FC27" s="85">
        <v>206</v>
      </c>
      <c r="FD27" s="53">
        <f t="shared" si="28"/>
        <v>7</v>
      </c>
      <c r="FE27" s="85">
        <v>102</v>
      </c>
      <c r="FF27" s="85">
        <v>127</v>
      </c>
      <c r="FG27" s="53">
        <f t="shared" si="60"/>
        <v>25</v>
      </c>
      <c r="FH27" s="85">
        <v>55</v>
      </c>
      <c r="FI27" s="85">
        <v>53</v>
      </c>
      <c r="FJ27" s="53">
        <f t="shared" si="29"/>
        <v>-2</v>
      </c>
      <c r="FK27" s="151">
        <f t="shared" si="61"/>
        <v>78.900000000000006</v>
      </c>
      <c r="FL27" s="151">
        <f t="shared" si="61"/>
        <v>87.4</v>
      </c>
      <c r="FM27" s="110">
        <v>6</v>
      </c>
      <c r="FN27" s="54">
        <f t="shared" si="30"/>
        <v>40</v>
      </c>
      <c r="FO27" s="54">
        <f t="shared" si="31"/>
        <v>41</v>
      </c>
      <c r="FP27" s="53">
        <f t="shared" si="32"/>
        <v>1</v>
      </c>
      <c r="FQ27" s="149"/>
      <c r="FR27" s="33">
        <v>19</v>
      </c>
      <c r="FS27" s="37" t="s">
        <v>142</v>
      </c>
      <c r="FT27" s="86" t="s">
        <v>39</v>
      </c>
      <c r="FU27" s="371">
        <f t="shared" si="62"/>
        <v>223058.30000000002</v>
      </c>
      <c r="FV27" s="481">
        <f t="shared" si="33"/>
        <v>44612</v>
      </c>
      <c r="FW27" s="99">
        <v>198333.1</v>
      </c>
      <c r="FX27" s="358">
        <v>426.5</v>
      </c>
      <c r="FY27" s="358">
        <v>23696.2</v>
      </c>
      <c r="FZ27" s="358">
        <v>6782</v>
      </c>
      <c r="GA27" s="358">
        <v>602.5</v>
      </c>
      <c r="GB27" s="151">
        <f t="shared" si="63"/>
        <v>89.1</v>
      </c>
      <c r="GC27" s="362">
        <v>221233.5</v>
      </c>
      <c r="GD27" s="358">
        <v>161849.59999999998</v>
      </c>
      <c r="GE27" s="358"/>
      <c r="GF27" s="358">
        <v>3602.7000000000003</v>
      </c>
      <c r="GG27" s="363"/>
      <c r="GH27" s="99">
        <v>32109.3</v>
      </c>
    </row>
    <row r="28" spans="1:190" s="26" customFormat="1">
      <c r="A28" s="33">
        <v>20</v>
      </c>
      <c r="B28" s="33" t="s">
        <v>122</v>
      </c>
      <c r="C28" s="86" t="s">
        <v>40</v>
      </c>
      <c r="D28" s="561">
        <f t="shared" si="34"/>
        <v>2</v>
      </c>
      <c r="E28" s="559">
        <v>1</v>
      </c>
      <c r="F28" s="559">
        <v>1</v>
      </c>
      <c r="G28" s="561">
        <f t="shared" si="0"/>
        <v>2</v>
      </c>
      <c r="H28" s="559">
        <v>1</v>
      </c>
      <c r="I28" s="559">
        <v>1</v>
      </c>
      <c r="J28" s="560">
        <v>661</v>
      </c>
      <c r="K28" s="560">
        <v>661</v>
      </c>
      <c r="L28" s="561">
        <f t="shared" si="35"/>
        <v>0</v>
      </c>
      <c r="M28" s="54">
        <f t="shared" si="36"/>
        <v>331</v>
      </c>
      <c r="N28" s="54">
        <f t="shared" si="37"/>
        <v>331</v>
      </c>
      <c r="O28" s="53">
        <f t="shared" si="1"/>
        <v>0</v>
      </c>
      <c r="P28" s="33">
        <v>2</v>
      </c>
      <c r="Q28" s="33">
        <v>2</v>
      </c>
      <c r="R28" s="53">
        <f t="shared" si="2"/>
        <v>0</v>
      </c>
      <c r="S28" s="33">
        <v>1</v>
      </c>
      <c r="T28" s="33">
        <v>1</v>
      </c>
      <c r="U28" s="53">
        <f t="shared" si="3"/>
        <v>0</v>
      </c>
      <c r="V28" s="33"/>
      <c r="W28" s="33"/>
      <c r="X28" s="53">
        <f t="shared" si="4"/>
        <v>0</v>
      </c>
      <c r="Y28" s="151">
        <f t="shared" si="38"/>
        <v>50</v>
      </c>
      <c r="Z28" s="151">
        <f t="shared" si="38"/>
        <v>50</v>
      </c>
      <c r="AA28" s="151">
        <f t="shared" si="5"/>
        <v>0</v>
      </c>
      <c r="AB28" s="53"/>
      <c r="AC28" s="53"/>
      <c r="AD28" s="53">
        <f t="shared" si="39"/>
        <v>0</v>
      </c>
      <c r="AF28" s="33">
        <v>20</v>
      </c>
      <c r="AG28" s="33" t="s">
        <v>122</v>
      </c>
      <c r="AH28" s="86" t="s">
        <v>40</v>
      </c>
      <c r="AI28" s="151">
        <f t="shared" si="40"/>
        <v>112.404</v>
      </c>
      <c r="AJ28" s="35">
        <v>106.133</v>
      </c>
      <c r="AK28" s="35">
        <v>6.2709999999999999</v>
      </c>
      <c r="AL28" s="151">
        <f t="shared" si="41"/>
        <v>112</v>
      </c>
      <c r="AM28" s="35">
        <v>105.8</v>
      </c>
      <c r="AN28" s="35">
        <v>6.2</v>
      </c>
      <c r="AO28" s="448">
        <f t="shared" si="6"/>
        <v>56.2</v>
      </c>
      <c r="AP28" s="448">
        <f t="shared" si="6"/>
        <v>106.13</v>
      </c>
      <c r="AQ28" s="448">
        <f t="shared" si="6"/>
        <v>6.27</v>
      </c>
      <c r="AR28" s="448">
        <f t="shared" si="6"/>
        <v>56</v>
      </c>
      <c r="AS28" s="448">
        <f t="shared" si="6"/>
        <v>105.8</v>
      </c>
      <c r="AT28" s="448">
        <f t="shared" si="6"/>
        <v>6.2</v>
      </c>
      <c r="AU28" s="448">
        <f t="shared" si="42"/>
        <v>-0.20000000000000284</v>
      </c>
      <c r="AV28" s="448">
        <f t="shared" si="42"/>
        <v>-0.32999999999999829</v>
      </c>
      <c r="AW28" s="448">
        <f t="shared" si="42"/>
        <v>-6.9999999999999396E-2</v>
      </c>
      <c r="AX28" s="28"/>
      <c r="AY28" s="33">
        <v>20</v>
      </c>
      <c r="AZ28" s="33" t="s">
        <v>122</v>
      </c>
      <c r="BA28" s="86" t="s">
        <v>40</v>
      </c>
      <c r="BB28" s="33">
        <v>40</v>
      </c>
      <c r="BC28" s="33">
        <v>40</v>
      </c>
      <c r="BD28" s="53">
        <f t="shared" si="43"/>
        <v>0</v>
      </c>
      <c r="BE28" s="53">
        <v>10</v>
      </c>
      <c r="BF28" s="53">
        <v>10</v>
      </c>
      <c r="BG28" s="53">
        <f t="shared" si="7"/>
        <v>0</v>
      </c>
      <c r="BH28" s="54">
        <f t="shared" si="8"/>
        <v>20</v>
      </c>
      <c r="BI28" s="54">
        <f t="shared" si="9"/>
        <v>20</v>
      </c>
      <c r="BJ28" s="53">
        <f t="shared" si="10"/>
        <v>0</v>
      </c>
      <c r="BK28" s="33">
        <v>1154</v>
      </c>
      <c r="BL28" s="33">
        <v>1209</v>
      </c>
      <c r="BM28" s="53">
        <f t="shared" si="44"/>
        <v>55</v>
      </c>
      <c r="BN28" s="53">
        <v>150</v>
      </c>
      <c r="BO28" s="53">
        <v>160</v>
      </c>
      <c r="BP28" s="53">
        <f t="shared" si="45"/>
        <v>10</v>
      </c>
      <c r="BQ28" s="54">
        <f t="shared" si="46"/>
        <v>29</v>
      </c>
      <c r="BR28" s="54">
        <f t="shared" si="46"/>
        <v>30</v>
      </c>
      <c r="BS28" s="54">
        <f t="shared" si="47"/>
        <v>1</v>
      </c>
      <c r="BT28" s="110">
        <v>1</v>
      </c>
      <c r="BU28" s="82">
        <v>14</v>
      </c>
      <c r="BV28" s="82">
        <v>16</v>
      </c>
      <c r="BW28" s="53">
        <f t="shared" si="11"/>
        <v>2</v>
      </c>
      <c r="BX28" s="53">
        <v>2</v>
      </c>
      <c r="BY28" s="53">
        <v>4</v>
      </c>
      <c r="BZ28" s="53">
        <f t="shared" si="12"/>
        <v>2</v>
      </c>
      <c r="CA28" s="82">
        <v>590</v>
      </c>
      <c r="CB28" s="82">
        <v>616</v>
      </c>
      <c r="CC28" s="53">
        <f t="shared" si="48"/>
        <v>26</v>
      </c>
      <c r="CD28" s="53">
        <v>75</v>
      </c>
      <c r="CE28" s="53">
        <v>64</v>
      </c>
      <c r="CF28" s="53">
        <f t="shared" si="13"/>
        <v>-11</v>
      </c>
      <c r="CG28" s="33">
        <v>31</v>
      </c>
      <c r="CH28" s="33">
        <v>30</v>
      </c>
      <c r="CI28" s="53">
        <f t="shared" si="14"/>
        <v>-1</v>
      </c>
      <c r="CJ28" s="53">
        <v>8</v>
      </c>
      <c r="CK28" s="53">
        <v>7</v>
      </c>
      <c r="CL28" s="53">
        <f t="shared" si="15"/>
        <v>-1</v>
      </c>
      <c r="CM28" s="53">
        <v>13</v>
      </c>
      <c r="CN28" s="53">
        <v>15</v>
      </c>
      <c r="CO28" s="53">
        <f t="shared" si="16"/>
        <v>2</v>
      </c>
      <c r="CP28" s="53">
        <v>2</v>
      </c>
      <c r="CQ28" s="53">
        <v>4</v>
      </c>
      <c r="CR28" s="53">
        <f t="shared" si="17"/>
        <v>2</v>
      </c>
      <c r="CS28" s="33">
        <v>896</v>
      </c>
      <c r="CT28" s="33">
        <v>922</v>
      </c>
      <c r="CU28" s="53">
        <f t="shared" si="18"/>
        <v>26</v>
      </c>
      <c r="CV28" s="53">
        <v>128</v>
      </c>
      <c r="CW28" s="53">
        <v>113</v>
      </c>
      <c r="CX28" s="53">
        <f t="shared" si="19"/>
        <v>-15</v>
      </c>
      <c r="CY28" s="82">
        <v>561</v>
      </c>
      <c r="CZ28" s="82">
        <v>597</v>
      </c>
      <c r="DA28" s="53">
        <f t="shared" si="20"/>
        <v>36</v>
      </c>
      <c r="DB28" s="53">
        <v>75</v>
      </c>
      <c r="DC28" s="53">
        <v>64</v>
      </c>
      <c r="DD28" s="53">
        <f t="shared" si="21"/>
        <v>-11</v>
      </c>
      <c r="DF28" s="33">
        <v>20</v>
      </c>
      <c r="DG28" s="33" t="s">
        <v>122</v>
      </c>
      <c r="DH28" s="86" t="s">
        <v>40</v>
      </c>
      <c r="DI28" s="50">
        <v>478</v>
      </c>
      <c r="DJ28" s="50">
        <v>620</v>
      </c>
      <c r="DK28" s="53">
        <f t="shared" si="49"/>
        <v>142</v>
      </c>
      <c r="DL28" s="82">
        <v>213</v>
      </c>
      <c r="DM28" s="82">
        <v>278</v>
      </c>
      <c r="DN28" s="53">
        <f t="shared" si="22"/>
        <v>65</v>
      </c>
      <c r="DO28" s="53">
        <v>109780</v>
      </c>
      <c r="DP28" s="53">
        <v>98768</v>
      </c>
      <c r="DQ28" s="53">
        <f t="shared" si="50"/>
        <v>-11012</v>
      </c>
      <c r="DR28" s="53">
        <v>15527</v>
      </c>
      <c r="DS28" s="53">
        <v>21386</v>
      </c>
      <c r="DT28" s="53">
        <f t="shared" si="51"/>
        <v>5859</v>
      </c>
      <c r="DU28" s="54">
        <f t="shared" si="23"/>
        <v>239</v>
      </c>
      <c r="DV28" s="54">
        <f t="shared" si="24"/>
        <v>310</v>
      </c>
      <c r="DW28" s="54">
        <f t="shared" si="52"/>
        <v>71</v>
      </c>
      <c r="DX28" s="110">
        <v>3</v>
      </c>
      <c r="DY28" s="82">
        <v>189</v>
      </c>
      <c r="DZ28" s="82">
        <v>283</v>
      </c>
      <c r="EA28" s="53">
        <f t="shared" si="53"/>
        <v>94</v>
      </c>
      <c r="EB28" s="82">
        <v>99</v>
      </c>
      <c r="EC28" s="82">
        <v>113</v>
      </c>
      <c r="ED28" s="53">
        <f t="shared" si="54"/>
        <v>14</v>
      </c>
      <c r="EE28" s="151">
        <f t="shared" si="55"/>
        <v>39.5</v>
      </c>
      <c r="EF28" s="151">
        <f t="shared" si="55"/>
        <v>45.6</v>
      </c>
      <c r="EG28" s="151">
        <f t="shared" si="56"/>
        <v>6.1000000000000014</v>
      </c>
      <c r="EH28" s="33">
        <v>18482</v>
      </c>
      <c r="EI28" s="33">
        <v>28485</v>
      </c>
      <c r="EJ28" s="53">
        <f t="shared" si="25"/>
        <v>10003</v>
      </c>
      <c r="EK28" s="82">
        <v>7843</v>
      </c>
      <c r="EL28" s="82">
        <v>12841</v>
      </c>
      <c r="EM28" s="53">
        <f t="shared" si="26"/>
        <v>4998</v>
      </c>
      <c r="EN28" s="54">
        <f t="shared" si="57"/>
        <v>98</v>
      </c>
      <c r="EO28" s="54">
        <f t="shared" si="57"/>
        <v>101</v>
      </c>
      <c r="EP28" s="54">
        <f t="shared" si="58"/>
        <v>3</v>
      </c>
      <c r="EQ28" s="110">
        <v>4</v>
      </c>
      <c r="ER28" s="28"/>
      <c r="ES28" s="33">
        <v>20</v>
      </c>
      <c r="ET28" s="33" t="s">
        <v>122</v>
      </c>
      <c r="EU28" s="86" t="s">
        <v>40</v>
      </c>
      <c r="EV28" s="82">
        <v>103</v>
      </c>
      <c r="EW28" s="82">
        <v>106</v>
      </c>
      <c r="EX28" s="53">
        <f t="shared" si="59"/>
        <v>3</v>
      </c>
      <c r="EY28" s="82">
        <v>90</v>
      </c>
      <c r="EZ28" s="82">
        <v>95</v>
      </c>
      <c r="FA28" s="53">
        <f t="shared" si="27"/>
        <v>5</v>
      </c>
      <c r="FB28" s="82">
        <v>55</v>
      </c>
      <c r="FC28" s="82">
        <v>58</v>
      </c>
      <c r="FD28" s="53">
        <f t="shared" si="28"/>
        <v>3</v>
      </c>
      <c r="FE28" s="82">
        <v>26</v>
      </c>
      <c r="FF28" s="82">
        <v>26</v>
      </c>
      <c r="FG28" s="53">
        <f t="shared" si="60"/>
        <v>0</v>
      </c>
      <c r="FH28" s="82">
        <v>23</v>
      </c>
      <c r="FI28" s="82">
        <v>21</v>
      </c>
      <c r="FJ28" s="53">
        <f t="shared" si="29"/>
        <v>-2</v>
      </c>
      <c r="FK28" s="151">
        <f t="shared" si="61"/>
        <v>89.1</v>
      </c>
      <c r="FL28" s="151">
        <f t="shared" si="61"/>
        <v>81</v>
      </c>
      <c r="FM28" s="110">
        <v>9</v>
      </c>
      <c r="FN28" s="54">
        <f t="shared" si="30"/>
        <v>28</v>
      </c>
      <c r="FO28" s="54">
        <f t="shared" si="31"/>
        <v>29</v>
      </c>
      <c r="FP28" s="53">
        <f t="shared" si="32"/>
        <v>1</v>
      </c>
      <c r="FQ28" s="149"/>
      <c r="FR28" s="33">
        <v>20</v>
      </c>
      <c r="FS28" s="33" t="s">
        <v>122</v>
      </c>
      <c r="FT28" s="86" t="s">
        <v>40</v>
      </c>
      <c r="FU28" s="371">
        <f t="shared" si="62"/>
        <v>84532.2</v>
      </c>
      <c r="FV28" s="481">
        <f t="shared" si="33"/>
        <v>42266</v>
      </c>
      <c r="FW28" s="99">
        <v>35564.400000000001</v>
      </c>
      <c r="FX28" s="99">
        <v>38640.299999999996</v>
      </c>
      <c r="FY28" s="99">
        <v>10127.5</v>
      </c>
      <c r="FZ28" s="99">
        <v>784</v>
      </c>
      <c r="GA28" s="99">
        <v>200</v>
      </c>
      <c r="GB28" s="151">
        <f t="shared" si="63"/>
        <v>87.8</v>
      </c>
      <c r="GC28" s="342">
        <v>76560.800000000003</v>
      </c>
      <c r="GD28" s="99">
        <v>59306.8</v>
      </c>
      <c r="GE28" s="361"/>
      <c r="GF28" s="99">
        <v>6061.5</v>
      </c>
      <c r="GG28" s="363"/>
      <c r="GH28" s="99">
        <v>9273.9</v>
      </c>
    </row>
    <row r="29" spans="1:190" s="24" customFormat="1" ht="14.25" customHeight="1">
      <c r="A29" s="73"/>
      <c r="B29" s="73" t="s">
        <v>377</v>
      </c>
      <c r="C29" s="126" t="s">
        <v>41</v>
      </c>
      <c r="D29" s="563">
        <f t="shared" ref="D29:K29" si="64">SUM(D9:D28)</f>
        <v>272</v>
      </c>
      <c r="E29" s="563">
        <f>SUM(E9:E28)</f>
        <v>14</v>
      </c>
      <c r="F29" s="563">
        <f>SUM(F9:F28)</f>
        <v>258</v>
      </c>
      <c r="G29" s="563">
        <f t="shared" si="64"/>
        <v>269</v>
      </c>
      <c r="H29" s="563">
        <f t="shared" si="64"/>
        <v>14</v>
      </c>
      <c r="I29" s="563">
        <f t="shared" si="64"/>
        <v>255</v>
      </c>
      <c r="J29" s="563">
        <f t="shared" si="64"/>
        <v>25850</v>
      </c>
      <c r="K29" s="563">
        <f t="shared" si="64"/>
        <v>25731</v>
      </c>
      <c r="L29" s="563">
        <f t="shared" si="35"/>
        <v>-119</v>
      </c>
      <c r="M29" s="459">
        <f t="shared" si="36"/>
        <v>95</v>
      </c>
      <c r="N29" s="459">
        <f t="shared" si="37"/>
        <v>96</v>
      </c>
      <c r="O29" s="391">
        <f t="shared" si="1"/>
        <v>1</v>
      </c>
      <c r="P29" s="391">
        <f>SUM(P9:P28)</f>
        <v>283</v>
      </c>
      <c r="Q29" s="391">
        <f>SUM(Q9:Q28)</f>
        <v>284</v>
      </c>
      <c r="R29" s="391">
        <f t="shared" si="2"/>
        <v>1</v>
      </c>
      <c r="S29" s="391">
        <f>SUM(S9:S28)</f>
        <v>61</v>
      </c>
      <c r="T29" s="391">
        <f>SUM(T9:T28)</f>
        <v>61</v>
      </c>
      <c r="U29" s="391">
        <f t="shared" si="3"/>
        <v>0</v>
      </c>
      <c r="V29" s="391">
        <f>SUM(V9:V28)</f>
        <v>2</v>
      </c>
      <c r="W29" s="391">
        <f>SUM(W9:W28)</f>
        <v>2</v>
      </c>
      <c r="X29" s="391">
        <f t="shared" si="4"/>
        <v>0</v>
      </c>
      <c r="Y29" s="453">
        <f t="shared" si="38"/>
        <v>22.3</v>
      </c>
      <c r="Z29" s="453">
        <f t="shared" si="38"/>
        <v>22.2</v>
      </c>
      <c r="AA29" s="453">
        <f t="shared" si="5"/>
        <v>-0.10000000000000142</v>
      </c>
      <c r="AB29" s="391">
        <f t="shared" ref="AB29:AC29" si="65">SUM(AB9:AB28)</f>
        <v>4</v>
      </c>
      <c r="AC29" s="391">
        <f t="shared" si="65"/>
        <v>8</v>
      </c>
      <c r="AD29" s="391">
        <f t="shared" si="39"/>
        <v>4</v>
      </c>
      <c r="AF29" s="73"/>
      <c r="AG29" s="73" t="s">
        <v>0</v>
      </c>
      <c r="AH29" s="126" t="s">
        <v>41</v>
      </c>
      <c r="AI29" s="453">
        <f>SUM(AI9:AI28)</f>
        <v>1062.7260000000001</v>
      </c>
      <c r="AJ29" s="453">
        <f t="shared" ref="AJ29:AN29" si="66">SUM(AJ9:AJ28)</f>
        <v>779.54000000000008</v>
      </c>
      <c r="AK29" s="453">
        <f t="shared" si="66"/>
        <v>283.18600000000004</v>
      </c>
      <c r="AL29" s="453">
        <f t="shared" si="66"/>
        <v>1052.0999999999999</v>
      </c>
      <c r="AM29" s="453">
        <f t="shared" si="66"/>
        <v>770.5</v>
      </c>
      <c r="AN29" s="453">
        <f t="shared" si="66"/>
        <v>281.59999999999997</v>
      </c>
      <c r="AO29" s="456">
        <f t="shared" si="6"/>
        <v>3.91</v>
      </c>
      <c r="AP29" s="456">
        <f t="shared" si="6"/>
        <v>55.68</v>
      </c>
      <c r="AQ29" s="456">
        <f t="shared" si="6"/>
        <v>1.1000000000000001</v>
      </c>
      <c r="AR29" s="456">
        <f t="shared" si="6"/>
        <v>3.91</v>
      </c>
      <c r="AS29" s="456">
        <f t="shared" si="6"/>
        <v>55.04</v>
      </c>
      <c r="AT29" s="456">
        <f t="shared" si="6"/>
        <v>1.1000000000000001</v>
      </c>
      <c r="AU29" s="456">
        <f t="shared" si="42"/>
        <v>0</v>
      </c>
      <c r="AV29" s="456">
        <f t="shared" si="42"/>
        <v>-0.64000000000000057</v>
      </c>
      <c r="AW29" s="456">
        <f t="shared" si="42"/>
        <v>0</v>
      </c>
      <c r="AX29" s="25"/>
      <c r="AY29" s="73"/>
      <c r="AZ29" s="73" t="s">
        <v>377</v>
      </c>
      <c r="BA29" s="126" t="s">
        <v>41</v>
      </c>
      <c r="BB29" s="391">
        <f>SUM(BB9:BB28)</f>
        <v>1835</v>
      </c>
      <c r="BC29" s="391">
        <f>SUM(BC9:BC28)</f>
        <v>1817</v>
      </c>
      <c r="BD29" s="391">
        <f t="shared" si="43"/>
        <v>-18</v>
      </c>
      <c r="BE29" s="391">
        <f>SUM(BE9:BE28)</f>
        <v>1598</v>
      </c>
      <c r="BF29" s="391">
        <f>SUM(BF9:BF28)</f>
        <v>1578</v>
      </c>
      <c r="BG29" s="391">
        <f t="shared" si="7"/>
        <v>-20</v>
      </c>
      <c r="BH29" s="459">
        <f t="shared" si="8"/>
        <v>7</v>
      </c>
      <c r="BI29" s="459">
        <f t="shared" si="9"/>
        <v>7</v>
      </c>
      <c r="BJ29" s="391">
        <f t="shared" si="10"/>
        <v>0</v>
      </c>
      <c r="BK29" s="391">
        <f>SUM(BK9:BK28)</f>
        <v>28166</v>
      </c>
      <c r="BL29" s="391">
        <f>SUM(BL9:BL28)</f>
        <v>27967</v>
      </c>
      <c r="BM29" s="391">
        <f t="shared" si="44"/>
        <v>-199</v>
      </c>
      <c r="BN29" s="391">
        <f>SUM(BN9:BN28)</f>
        <v>23078</v>
      </c>
      <c r="BO29" s="391">
        <f>SUM(BO9:BO28)</f>
        <v>22552</v>
      </c>
      <c r="BP29" s="391">
        <f t="shared" si="45"/>
        <v>-526</v>
      </c>
      <c r="BQ29" s="459">
        <f t="shared" si="46"/>
        <v>15</v>
      </c>
      <c r="BR29" s="459">
        <f t="shared" si="46"/>
        <v>15</v>
      </c>
      <c r="BS29" s="459">
        <f t="shared" si="47"/>
        <v>0</v>
      </c>
      <c r="BT29" s="53"/>
      <c r="BU29" s="391">
        <f>SUM(BU9:BU28)</f>
        <v>817</v>
      </c>
      <c r="BV29" s="391">
        <f>SUM(BV9:BV28)</f>
        <v>791</v>
      </c>
      <c r="BW29" s="391">
        <f t="shared" si="11"/>
        <v>-26</v>
      </c>
      <c r="BX29" s="391">
        <f>SUM(BX9:BX28)</f>
        <v>718</v>
      </c>
      <c r="BY29" s="391">
        <f>SUM(BY9:BY28)</f>
        <v>695</v>
      </c>
      <c r="BZ29" s="391">
        <f t="shared" si="12"/>
        <v>-23</v>
      </c>
      <c r="CA29" s="391">
        <f>SUM(CA9:CA28)</f>
        <v>12878</v>
      </c>
      <c r="CB29" s="391">
        <f>SUM(CB9:CB28)</f>
        <v>12598</v>
      </c>
      <c r="CC29" s="391">
        <f t="shared" si="48"/>
        <v>-280</v>
      </c>
      <c r="CD29" s="391">
        <f>SUM(CD9:CD28)</f>
        <v>10266</v>
      </c>
      <c r="CE29" s="391">
        <f>SUM(CE9:CE28)</f>
        <v>9938</v>
      </c>
      <c r="CF29" s="391">
        <f t="shared" si="13"/>
        <v>-328</v>
      </c>
      <c r="CG29" s="391">
        <f>SUM(CG9:CG28)</f>
        <v>1192</v>
      </c>
      <c r="CH29" s="391">
        <f>SUM(CH9:CH28)</f>
        <v>1198</v>
      </c>
      <c r="CI29" s="391">
        <f t="shared" si="14"/>
        <v>6</v>
      </c>
      <c r="CJ29" s="391">
        <f>SUM(CJ9:CJ28)</f>
        <v>1009</v>
      </c>
      <c r="CK29" s="391">
        <f>SUM(CK9:CK28)</f>
        <v>1013</v>
      </c>
      <c r="CL29" s="391">
        <f t="shared" si="15"/>
        <v>4</v>
      </c>
      <c r="CM29" s="391">
        <f>SUM(CM9:CM28)</f>
        <v>549</v>
      </c>
      <c r="CN29" s="391">
        <f>SUM(CN9:CN28)</f>
        <v>538</v>
      </c>
      <c r="CO29" s="391">
        <f t="shared" si="16"/>
        <v>-11</v>
      </c>
      <c r="CP29" s="391">
        <f>SUM(CP9:CP28)</f>
        <v>467</v>
      </c>
      <c r="CQ29" s="391">
        <f>SUM(CQ9:CQ28)</f>
        <v>459</v>
      </c>
      <c r="CR29" s="391">
        <f t="shared" si="17"/>
        <v>-8</v>
      </c>
      <c r="CS29" s="391">
        <f>SUM(CS9:CS28)</f>
        <v>18005</v>
      </c>
      <c r="CT29" s="391">
        <f>SUM(CT9:CT28)</f>
        <v>18080</v>
      </c>
      <c r="CU29" s="391">
        <f t="shared" si="18"/>
        <v>75</v>
      </c>
      <c r="CV29" s="391">
        <f>SUM(CV9:CV28)</f>
        <v>14246</v>
      </c>
      <c r="CW29" s="391">
        <f>SUM(CW9:CW28)</f>
        <v>14084</v>
      </c>
      <c r="CX29" s="391">
        <f t="shared" si="19"/>
        <v>-162</v>
      </c>
      <c r="CY29" s="391">
        <f>SUM(CY9:CY28)</f>
        <v>9129</v>
      </c>
      <c r="CZ29" s="391">
        <f>SUM(CZ9:CZ28)</f>
        <v>8817</v>
      </c>
      <c r="DA29" s="391">
        <f t="shared" si="20"/>
        <v>-312</v>
      </c>
      <c r="DB29" s="391">
        <f>SUM(DB9:DB28)</f>
        <v>6890</v>
      </c>
      <c r="DC29" s="391">
        <f>SUM(DC9:DC28)</f>
        <v>6522</v>
      </c>
      <c r="DD29" s="391">
        <f t="shared" si="21"/>
        <v>-368</v>
      </c>
      <c r="DF29" s="73"/>
      <c r="DG29" s="73" t="s">
        <v>377</v>
      </c>
      <c r="DH29" s="126" t="s">
        <v>41</v>
      </c>
      <c r="DI29" s="391">
        <f>SUM(DI9:DI28)</f>
        <v>33778</v>
      </c>
      <c r="DJ29" s="391">
        <f>SUM(DJ9:DJ28)</f>
        <v>37623</v>
      </c>
      <c r="DK29" s="391">
        <f t="shared" si="49"/>
        <v>3845</v>
      </c>
      <c r="DL29" s="391">
        <f>SUM(DL9:DL28)</f>
        <v>15260</v>
      </c>
      <c r="DM29" s="391">
        <f>SUM(DM9:DM28)</f>
        <v>16328</v>
      </c>
      <c r="DN29" s="391">
        <f t="shared" si="22"/>
        <v>1068</v>
      </c>
      <c r="DO29" s="391">
        <f>SUM(DO9:DO28)</f>
        <v>2540456</v>
      </c>
      <c r="DP29" s="391">
        <f t="shared" ref="DP29:DS29" si="67">SUM(DP9:DP28)</f>
        <v>2879690</v>
      </c>
      <c r="DQ29" s="391">
        <f t="shared" si="50"/>
        <v>339234</v>
      </c>
      <c r="DR29" s="391">
        <f t="shared" si="67"/>
        <v>537737</v>
      </c>
      <c r="DS29" s="391">
        <f t="shared" si="67"/>
        <v>622470</v>
      </c>
      <c r="DT29" s="391">
        <f t="shared" si="51"/>
        <v>84733</v>
      </c>
      <c r="DU29" s="459">
        <f t="shared" si="23"/>
        <v>124</v>
      </c>
      <c r="DV29" s="459">
        <f t="shared" si="24"/>
        <v>140</v>
      </c>
      <c r="DW29" s="459">
        <f t="shared" si="52"/>
        <v>16</v>
      </c>
      <c r="DX29" s="53"/>
      <c r="DY29" s="391">
        <f>SUM(DY9:DY28)</f>
        <v>8524</v>
      </c>
      <c r="DZ29" s="391">
        <f>SUM(DZ9:DZ28)</f>
        <v>9505</v>
      </c>
      <c r="EA29" s="391">
        <f t="shared" si="53"/>
        <v>981</v>
      </c>
      <c r="EB29" s="391">
        <f>SUM(EB9:EB28)</f>
        <v>3023</v>
      </c>
      <c r="EC29" s="391">
        <f>SUM(EC9:EC28)</f>
        <v>3341</v>
      </c>
      <c r="ED29" s="391">
        <f t="shared" si="54"/>
        <v>318</v>
      </c>
      <c r="EE29" s="453">
        <f t="shared" si="55"/>
        <v>25.2</v>
      </c>
      <c r="EF29" s="453">
        <f t="shared" si="55"/>
        <v>25.3</v>
      </c>
      <c r="EG29" s="453">
        <f t="shared" si="56"/>
        <v>0.10000000000000142</v>
      </c>
      <c r="EH29" s="391">
        <f>SUM(EH9:EH28)</f>
        <v>343044</v>
      </c>
      <c r="EI29" s="391">
        <f>SUM(EI9:EI28)</f>
        <v>467785</v>
      </c>
      <c r="EJ29" s="391">
        <f t="shared" si="25"/>
        <v>124741</v>
      </c>
      <c r="EK29" s="391">
        <f>SUM(EK9:EK28)</f>
        <v>90793</v>
      </c>
      <c r="EL29" s="391">
        <f>SUM(EL9:EL28)</f>
        <v>119277</v>
      </c>
      <c r="EM29" s="391">
        <f t="shared" si="26"/>
        <v>28484</v>
      </c>
      <c r="EN29" s="459">
        <f t="shared" si="57"/>
        <v>40</v>
      </c>
      <c r="EO29" s="459">
        <f t="shared" si="57"/>
        <v>49</v>
      </c>
      <c r="EP29" s="459">
        <f t="shared" si="58"/>
        <v>9</v>
      </c>
      <c r="EQ29" s="33"/>
      <c r="ER29" s="25"/>
      <c r="ES29" s="73"/>
      <c r="ET29" s="73" t="s">
        <v>377</v>
      </c>
      <c r="EU29" s="126" t="s">
        <v>41</v>
      </c>
      <c r="EV29" s="391">
        <f>SUM(EV9:EV28)</f>
        <v>1840</v>
      </c>
      <c r="EW29" s="391">
        <f>SUM(EW9:EW28)</f>
        <v>1858</v>
      </c>
      <c r="EX29" s="391">
        <f t="shared" si="59"/>
        <v>18</v>
      </c>
      <c r="EY29" s="391">
        <f>SUM(EY9:EY28)</f>
        <v>1741</v>
      </c>
      <c r="EZ29" s="391">
        <f>SUM(EZ9:EZ28)</f>
        <v>1767</v>
      </c>
      <c r="FA29" s="391">
        <f t="shared" si="27"/>
        <v>26</v>
      </c>
      <c r="FB29" s="391">
        <f>SUM(FB9:FB28)</f>
        <v>1112</v>
      </c>
      <c r="FC29" s="391">
        <f>SUM(FC9:FC28)</f>
        <v>1128</v>
      </c>
      <c r="FD29" s="391">
        <f t="shared" si="28"/>
        <v>16</v>
      </c>
      <c r="FE29" s="391">
        <f>SUM(FE9:FE28)</f>
        <v>326</v>
      </c>
      <c r="FF29" s="391">
        <f>SUM(FF9:FF28)</f>
        <v>360</v>
      </c>
      <c r="FG29" s="391">
        <f t="shared" si="60"/>
        <v>34</v>
      </c>
      <c r="FH29" s="391">
        <f>SUM(FH9:FH28)</f>
        <v>473</v>
      </c>
      <c r="FI29" s="391">
        <f>SUM(FI9:FI28)</f>
        <v>470</v>
      </c>
      <c r="FJ29" s="391">
        <f t="shared" si="29"/>
        <v>-3</v>
      </c>
      <c r="FK29" s="453">
        <f t="shared" si="61"/>
        <v>71.900000000000006</v>
      </c>
      <c r="FL29" s="453">
        <f t="shared" si="61"/>
        <v>73.599999999999994</v>
      </c>
      <c r="FM29" s="33"/>
      <c r="FN29" s="459">
        <f t="shared" si="30"/>
        <v>4</v>
      </c>
      <c r="FO29" s="459">
        <f t="shared" si="31"/>
        <v>4</v>
      </c>
      <c r="FP29" s="391">
        <f t="shared" si="32"/>
        <v>0</v>
      </c>
      <c r="FQ29" s="150"/>
      <c r="FR29" s="73"/>
      <c r="FS29" s="73" t="s">
        <v>377</v>
      </c>
      <c r="FT29" s="126" t="s">
        <v>41</v>
      </c>
      <c r="FU29" s="453">
        <f>SUM(FU9:FU28)</f>
        <v>1672793.9999999998</v>
      </c>
      <c r="FV29" s="371">
        <f t="shared" si="33"/>
        <v>6219</v>
      </c>
      <c r="FW29" s="482">
        <f t="shared" ref="FW29:GA29" si="68">SUM(FW9:FW28)</f>
        <v>1016360.7</v>
      </c>
      <c r="FX29" s="482">
        <f t="shared" si="68"/>
        <v>554618.50000000012</v>
      </c>
      <c r="FY29" s="482">
        <f t="shared" si="68"/>
        <v>98272.799999999988</v>
      </c>
      <c r="FZ29" s="482">
        <f t="shared" si="68"/>
        <v>31031.9</v>
      </c>
      <c r="GA29" s="482">
        <f t="shared" si="68"/>
        <v>3542</v>
      </c>
      <c r="GB29" s="453">
        <f t="shared" si="63"/>
        <v>93.9</v>
      </c>
      <c r="GC29" s="482">
        <f t="shared" ref="GC29:GG29" si="69">SUM(GC9:GC28)</f>
        <v>1643228.5999999999</v>
      </c>
      <c r="GD29" s="482">
        <f t="shared" si="69"/>
        <v>1166772.6000000001</v>
      </c>
      <c r="GE29" s="482">
        <f t="shared" si="69"/>
        <v>31972.300000000003</v>
      </c>
      <c r="GF29" s="482">
        <f t="shared" si="69"/>
        <v>52627.7</v>
      </c>
      <c r="GG29" s="482">
        <f t="shared" si="69"/>
        <v>941.3</v>
      </c>
      <c r="GH29" s="482">
        <f>SUM(GH9:GH28)</f>
        <v>62517</v>
      </c>
    </row>
    <row r="30" spans="1:190" s="26" customFormat="1">
      <c r="A30" s="33">
        <v>1</v>
      </c>
      <c r="B30" s="33" t="s">
        <v>108</v>
      </c>
      <c r="C30" s="51">
        <v>22</v>
      </c>
      <c r="D30" s="561">
        <f t="shared" si="34"/>
        <v>1</v>
      </c>
      <c r="E30" s="559">
        <v>1</v>
      </c>
      <c r="F30" s="559"/>
      <c r="G30" s="561">
        <f t="shared" ref="G30:G33" si="70">H30+I30</f>
        <v>1</v>
      </c>
      <c r="H30" s="559">
        <v>1</v>
      </c>
      <c r="I30" s="559"/>
      <c r="J30" s="560">
        <v>614</v>
      </c>
      <c r="K30" s="560">
        <v>614</v>
      </c>
      <c r="L30" s="561">
        <f t="shared" si="35"/>
        <v>0</v>
      </c>
      <c r="M30" s="53"/>
      <c r="N30" s="53"/>
      <c r="O30" s="53"/>
      <c r="P30" s="33">
        <v>1</v>
      </c>
      <c r="Q30" s="33">
        <v>1</v>
      </c>
      <c r="R30" s="53">
        <f t="shared" si="2"/>
        <v>0</v>
      </c>
      <c r="S30" s="33"/>
      <c r="T30" s="33"/>
      <c r="U30" s="53">
        <f t="shared" si="3"/>
        <v>0</v>
      </c>
      <c r="V30" s="33"/>
      <c r="W30" s="33"/>
      <c r="X30" s="53">
        <f t="shared" si="4"/>
        <v>0</v>
      </c>
      <c r="Y30" s="151">
        <f t="shared" si="38"/>
        <v>0</v>
      </c>
      <c r="Z30" s="151">
        <f t="shared" si="38"/>
        <v>0</v>
      </c>
      <c r="AA30" s="151">
        <f t="shared" si="5"/>
        <v>0</v>
      </c>
      <c r="AB30" s="15">
        <v>1</v>
      </c>
      <c r="AC30" s="53">
        <v>1</v>
      </c>
      <c r="AD30" s="53">
        <f t="shared" si="39"/>
        <v>0</v>
      </c>
      <c r="AM30" s="25"/>
      <c r="AN30" s="28"/>
      <c r="AX30" s="28"/>
      <c r="AY30" s="33">
        <v>1</v>
      </c>
      <c r="AZ30" s="33" t="s">
        <v>108</v>
      </c>
      <c r="BA30" s="51">
        <v>22</v>
      </c>
      <c r="BB30" s="33">
        <v>26</v>
      </c>
      <c r="BC30" s="33">
        <v>26</v>
      </c>
      <c r="BD30" s="53">
        <f t="shared" si="43"/>
        <v>0</v>
      </c>
      <c r="BE30" s="53"/>
      <c r="BF30" s="53"/>
      <c r="BG30" s="53">
        <f t="shared" si="7"/>
        <v>0</v>
      </c>
      <c r="BH30" s="53"/>
      <c r="BI30" s="53"/>
      <c r="BJ30" s="53"/>
      <c r="BK30" s="33">
        <v>877</v>
      </c>
      <c r="BL30" s="33">
        <v>1066</v>
      </c>
      <c r="BM30" s="53">
        <f t="shared" si="44"/>
        <v>189</v>
      </c>
      <c r="BN30" s="53"/>
      <c r="BO30" s="53"/>
      <c r="BP30" s="53">
        <f t="shared" si="45"/>
        <v>0</v>
      </c>
      <c r="BQ30" s="54">
        <f>ROUND(BK30/BB30,0)</f>
        <v>34</v>
      </c>
      <c r="BR30" s="54">
        <f>ROUND(BL30/BC30,0)</f>
        <v>41</v>
      </c>
      <c r="BS30" s="54">
        <f>BR30-BQ30</f>
        <v>7</v>
      </c>
      <c r="BT30" s="33"/>
      <c r="BU30" s="82">
        <v>11</v>
      </c>
      <c r="BV30" s="82">
        <v>16</v>
      </c>
      <c r="BW30" s="53">
        <f t="shared" si="11"/>
        <v>5</v>
      </c>
      <c r="BX30" s="53"/>
      <c r="BY30" s="53"/>
      <c r="BZ30" s="53">
        <f t="shared" si="12"/>
        <v>0</v>
      </c>
      <c r="CA30" s="82">
        <v>637</v>
      </c>
      <c r="CB30" s="82">
        <v>771</v>
      </c>
      <c r="CC30" s="53">
        <f t="shared" si="48"/>
        <v>134</v>
      </c>
      <c r="CD30" s="53"/>
      <c r="CE30" s="53"/>
      <c r="CF30" s="53">
        <f t="shared" si="13"/>
        <v>0</v>
      </c>
      <c r="CG30" s="33">
        <v>22</v>
      </c>
      <c r="CH30" s="33">
        <v>23</v>
      </c>
      <c r="CI30" s="53">
        <f t="shared" si="14"/>
        <v>1</v>
      </c>
      <c r="CJ30" s="53"/>
      <c r="CK30" s="53"/>
      <c r="CL30" s="53">
        <f t="shared" si="15"/>
        <v>0</v>
      </c>
      <c r="CM30" s="53">
        <v>10</v>
      </c>
      <c r="CN30" s="53">
        <v>14</v>
      </c>
      <c r="CO30" s="53">
        <f t="shared" si="16"/>
        <v>4</v>
      </c>
      <c r="CP30" s="53"/>
      <c r="CQ30" s="53"/>
      <c r="CR30" s="53">
        <f t="shared" si="17"/>
        <v>0</v>
      </c>
      <c r="CS30" s="33">
        <v>812</v>
      </c>
      <c r="CT30" s="33">
        <v>995</v>
      </c>
      <c r="CU30" s="53">
        <f t="shared" si="18"/>
        <v>183</v>
      </c>
      <c r="CV30" s="53"/>
      <c r="CW30" s="53"/>
      <c r="CX30" s="53">
        <f t="shared" si="19"/>
        <v>0</v>
      </c>
      <c r="CY30" s="82">
        <v>637</v>
      </c>
      <c r="CZ30" s="82">
        <v>730</v>
      </c>
      <c r="DA30" s="53">
        <f t="shared" si="20"/>
        <v>93</v>
      </c>
      <c r="DB30" s="53"/>
      <c r="DC30" s="53"/>
      <c r="DD30" s="53">
        <f t="shared" si="21"/>
        <v>0</v>
      </c>
      <c r="DF30" s="33">
        <v>1</v>
      </c>
      <c r="DG30" s="33" t="s">
        <v>108</v>
      </c>
      <c r="DH30" s="51">
        <v>22</v>
      </c>
      <c r="DI30" s="33">
        <v>1051</v>
      </c>
      <c r="DJ30" s="33">
        <v>968</v>
      </c>
      <c r="DK30" s="53">
        <f t="shared" si="49"/>
        <v>-83</v>
      </c>
      <c r="DL30" s="82">
        <v>221</v>
      </c>
      <c r="DM30" s="82">
        <v>126</v>
      </c>
      <c r="DN30" s="53">
        <f t="shared" si="22"/>
        <v>-95</v>
      </c>
      <c r="DO30" s="53">
        <v>505205</v>
      </c>
      <c r="DP30" s="53">
        <v>751206</v>
      </c>
      <c r="DQ30" s="53">
        <f t="shared" si="50"/>
        <v>246001</v>
      </c>
      <c r="DR30" s="254">
        <v>162463</v>
      </c>
      <c r="DS30" s="254">
        <v>103159</v>
      </c>
      <c r="DT30" s="53">
        <f t="shared" si="51"/>
        <v>-59304</v>
      </c>
      <c r="DU30" s="53"/>
      <c r="DV30" s="53"/>
      <c r="DW30" s="53"/>
      <c r="DX30" s="33"/>
      <c r="DY30" s="33">
        <v>608</v>
      </c>
      <c r="DZ30" s="33">
        <v>376</v>
      </c>
      <c r="EA30" s="53">
        <f t="shared" si="53"/>
        <v>-232</v>
      </c>
      <c r="EB30" s="82">
        <v>82</v>
      </c>
      <c r="EC30" s="82">
        <v>83</v>
      </c>
      <c r="ED30" s="53">
        <f t="shared" si="54"/>
        <v>1</v>
      </c>
      <c r="EE30" s="151">
        <f t="shared" si="55"/>
        <v>57.8</v>
      </c>
      <c r="EF30" s="151">
        <f t="shared" si="55"/>
        <v>38.799999999999997</v>
      </c>
      <c r="EG30" s="151">
        <f t="shared" si="56"/>
        <v>-19</v>
      </c>
      <c r="EH30" s="33">
        <v>198456</v>
      </c>
      <c r="EI30" s="33">
        <v>141446</v>
      </c>
      <c r="EJ30" s="53">
        <f t="shared" si="25"/>
        <v>-57010</v>
      </c>
      <c r="EK30" s="82">
        <v>40973</v>
      </c>
      <c r="EL30" s="82">
        <v>70286</v>
      </c>
      <c r="EM30" s="53">
        <f t="shared" si="26"/>
        <v>29313</v>
      </c>
      <c r="EN30" s="54">
        <f>ROUND(EH30/DY30,0)</f>
        <v>326</v>
      </c>
      <c r="EO30" s="54">
        <f>ROUND(EI30/DZ30,0)</f>
        <v>376</v>
      </c>
      <c r="EP30" s="54">
        <f t="shared" si="58"/>
        <v>50</v>
      </c>
      <c r="EQ30" s="33"/>
      <c r="ER30" s="28"/>
      <c r="ES30" s="33">
        <v>1</v>
      </c>
      <c r="ET30" s="33" t="s">
        <v>108</v>
      </c>
      <c r="EU30" s="51">
        <v>22</v>
      </c>
      <c r="EV30" s="85">
        <v>113</v>
      </c>
      <c r="EW30" s="85">
        <v>111</v>
      </c>
      <c r="EX30" s="53">
        <f t="shared" si="59"/>
        <v>-2</v>
      </c>
      <c r="EY30" s="82">
        <v>102</v>
      </c>
      <c r="EZ30" s="82">
        <v>99</v>
      </c>
      <c r="FA30" s="53">
        <f t="shared" si="27"/>
        <v>-3</v>
      </c>
      <c r="FB30" s="85">
        <v>62</v>
      </c>
      <c r="FC30" s="85">
        <v>61</v>
      </c>
      <c r="FD30" s="53">
        <f t="shared" si="28"/>
        <v>-1</v>
      </c>
      <c r="FE30" s="85">
        <v>22</v>
      </c>
      <c r="FF30" s="85">
        <v>21</v>
      </c>
      <c r="FG30" s="53">
        <f t="shared" si="60"/>
        <v>-1</v>
      </c>
      <c r="FH30" s="85">
        <v>5</v>
      </c>
      <c r="FI30" s="85">
        <v>1</v>
      </c>
      <c r="FJ30" s="53">
        <f t="shared" si="29"/>
        <v>-4</v>
      </c>
      <c r="FK30" s="151">
        <f t="shared" si="61"/>
        <v>43.5</v>
      </c>
      <c r="FL30" s="151">
        <f t="shared" si="61"/>
        <v>36.1</v>
      </c>
      <c r="FM30" s="33"/>
      <c r="FN30" s="53"/>
      <c r="FO30" s="53"/>
      <c r="FP30" s="53"/>
      <c r="FQ30" s="103"/>
      <c r="FR30" s="33">
        <v>1</v>
      </c>
      <c r="FS30" s="33" t="s">
        <v>108</v>
      </c>
      <c r="FT30" s="51">
        <v>22</v>
      </c>
      <c r="FU30" s="371">
        <f t="shared" si="62"/>
        <v>193936.3</v>
      </c>
      <c r="FV30" s="481">
        <f t="shared" si="33"/>
        <v>193936</v>
      </c>
      <c r="FW30" s="99">
        <v>176427.8</v>
      </c>
      <c r="FX30" s="99"/>
      <c r="FY30" s="99">
        <v>17138.599999999999</v>
      </c>
      <c r="FZ30" s="358"/>
      <c r="GA30" s="99">
        <v>369.9</v>
      </c>
      <c r="GB30" s="151">
        <f t="shared" si="63"/>
        <v>91</v>
      </c>
      <c r="GC30" s="360">
        <v>193442</v>
      </c>
      <c r="GD30" s="255">
        <v>75526.3</v>
      </c>
      <c r="GE30" s="358"/>
      <c r="GF30" s="358">
        <v>21057.5</v>
      </c>
      <c r="GG30" s="358"/>
      <c r="GH30" s="99">
        <v>80576.800000000003</v>
      </c>
    </row>
    <row r="31" spans="1:190" s="26" customFormat="1" ht="12.75" customHeight="1">
      <c r="A31" s="33">
        <v>2</v>
      </c>
      <c r="B31" s="33" t="s">
        <v>53</v>
      </c>
      <c r="C31" s="51">
        <v>23</v>
      </c>
      <c r="D31" s="561">
        <f t="shared" si="34"/>
        <v>1</v>
      </c>
      <c r="E31" s="559">
        <v>1</v>
      </c>
      <c r="F31" s="559"/>
      <c r="G31" s="561">
        <f t="shared" si="70"/>
        <v>1</v>
      </c>
      <c r="H31" s="559">
        <v>1</v>
      </c>
      <c r="I31" s="559"/>
      <c r="J31" s="560">
        <v>170</v>
      </c>
      <c r="K31" s="560">
        <v>170</v>
      </c>
      <c r="L31" s="561">
        <f t="shared" si="35"/>
        <v>0</v>
      </c>
      <c r="M31" s="53"/>
      <c r="N31" s="53"/>
      <c r="O31" s="53"/>
      <c r="P31" s="33">
        <v>2</v>
      </c>
      <c r="Q31" s="33">
        <v>2</v>
      </c>
      <c r="R31" s="53">
        <f t="shared" si="2"/>
        <v>0</v>
      </c>
      <c r="S31" s="33">
        <v>1</v>
      </c>
      <c r="T31" s="33">
        <v>1</v>
      </c>
      <c r="U31" s="53">
        <f t="shared" si="3"/>
        <v>0</v>
      </c>
      <c r="V31" s="33"/>
      <c r="W31" s="33"/>
      <c r="X31" s="53">
        <f t="shared" si="4"/>
        <v>0</v>
      </c>
      <c r="Y31" s="151">
        <f t="shared" si="38"/>
        <v>50</v>
      </c>
      <c r="Z31" s="151">
        <f t="shared" si="38"/>
        <v>50</v>
      </c>
      <c r="AA31" s="151">
        <f t="shared" si="5"/>
        <v>0</v>
      </c>
      <c r="AB31" s="15"/>
      <c r="AC31" s="53"/>
      <c r="AD31" s="53">
        <f t="shared" si="39"/>
        <v>0</v>
      </c>
      <c r="AF31" s="27" t="s">
        <v>519</v>
      </c>
      <c r="AX31" s="28"/>
      <c r="AY31" s="33">
        <v>2</v>
      </c>
      <c r="AZ31" s="33" t="s">
        <v>53</v>
      </c>
      <c r="BA31" s="51">
        <v>23</v>
      </c>
      <c r="BB31" s="33">
        <v>15</v>
      </c>
      <c r="BC31" s="33">
        <v>15</v>
      </c>
      <c r="BD31" s="53">
        <f t="shared" si="43"/>
        <v>0</v>
      </c>
      <c r="BE31" s="53"/>
      <c r="BF31" s="53"/>
      <c r="BG31" s="53">
        <f t="shared" si="7"/>
        <v>0</v>
      </c>
      <c r="BH31" s="53"/>
      <c r="BI31" s="53"/>
      <c r="BJ31" s="53"/>
      <c r="BK31" s="33">
        <v>260</v>
      </c>
      <c r="BL31" s="33">
        <v>261</v>
      </c>
      <c r="BM31" s="53">
        <f t="shared" si="44"/>
        <v>1</v>
      </c>
      <c r="BN31" s="53"/>
      <c r="BO31" s="53"/>
      <c r="BP31" s="53">
        <f t="shared" si="45"/>
        <v>0</v>
      </c>
      <c r="BQ31" s="54">
        <f t="shared" ref="BQ31:BR35" si="71">ROUND(BK31/BB31,0)</f>
        <v>17</v>
      </c>
      <c r="BR31" s="54">
        <f t="shared" si="71"/>
        <v>17</v>
      </c>
      <c r="BS31" s="54">
        <f t="shared" ref="BS31:BS35" si="72">BR31-BQ31</f>
        <v>0</v>
      </c>
      <c r="BT31" s="33"/>
      <c r="BU31" s="82">
        <v>6</v>
      </c>
      <c r="BV31" s="82">
        <v>7</v>
      </c>
      <c r="BW31" s="53">
        <f t="shared" si="11"/>
        <v>1</v>
      </c>
      <c r="BX31" s="53"/>
      <c r="BY31" s="53"/>
      <c r="BZ31" s="53">
        <f t="shared" si="12"/>
        <v>0</v>
      </c>
      <c r="CA31" s="82">
        <v>127</v>
      </c>
      <c r="CB31" s="82">
        <v>143</v>
      </c>
      <c r="CC31" s="53">
        <f t="shared" si="48"/>
        <v>16</v>
      </c>
      <c r="CD31" s="53"/>
      <c r="CE31" s="53"/>
      <c r="CF31" s="53">
        <f t="shared" si="13"/>
        <v>0</v>
      </c>
      <c r="CG31" s="33">
        <v>7</v>
      </c>
      <c r="CH31" s="33">
        <v>9</v>
      </c>
      <c r="CI31" s="53">
        <f t="shared" si="14"/>
        <v>2</v>
      </c>
      <c r="CJ31" s="53"/>
      <c r="CK31" s="53"/>
      <c r="CL31" s="53">
        <f t="shared" si="15"/>
        <v>0</v>
      </c>
      <c r="CM31" s="53">
        <v>5</v>
      </c>
      <c r="CN31" s="53">
        <v>5</v>
      </c>
      <c r="CO31" s="53">
        <f t="shared" si="16"/>
        <v>0</v>
      </c>
      <c r="CP31" s="53"/>
      <c r="CQ31" s="53"/>
      <c r="CR31" s="53">
        <f t="shared" si="17"/>
        <v>0</v>
      </c>
      <c r="CS31" s="33">
        <v>113</v>
      </c>
      <c r="CT31" s="33">
        <v>152</v>
      </c>
      <c r="CU31" s="53">
        <f t="shared" si="18"/>
        <v>39</v>
      </c>
      <c r="CV31" s="53"/>
      <c r="CW31" s="53"/>
      <c r="CX31" s="53">
        <f t="shared" si="19"/>
        <v>0</v>
      </c>
      <c r="CY31" s="82">
        <v>86</v>
      </c>
      <c r="CZ31" s="82">
        <v>70</v>
      </c>
      <c r="DA31" s="53">
        <f t="shared" si="20"/>
        <v>-16</v>
      </c>
      <c r="DB31" s="53"/>
      <c r="DC31" s="53"/>
      <c r="DD31" s="53">
        <f t="shared" si="21"/>
        <v>0</v>
      </c>
      <c r="DF31" s="33">
        <v>2</v>
      </c>
      <c r="DG31" s="33" t="s">
        <v>53</v>
      </c>
      <c r="DH31" s="51">
        <v>23</v>
      </c>
      <c r="DI31" s="33">
        <v>256</v>
      </c>
      <c r="DJ31" s="33">
        <v>342</v>
      </c>
      <c r="DK31" s="53">
        <f t="shared" si="49"/>
        <v>86</v>
      </c>
      <c r="DL31" s="82">
        <v>133</v>
      </c>
      <c r="DM31" s="82">
        <v>155</v>
      </c>
      <c r="DN31" s="53">
        <f t="shared" si="22"/>
        <v>22</v>
      </c>
      <c r="DO31" s="53">
        <v>26538</v>
      </c>
      <c r="DP31" s="53">
        <v>25859</v>
      </c>
      <c r="DQ31" s="53">
        <f t="shared" si="50"/>
        <v>-679</v>
      </c>
      <c r="DR31" s="254">
        <v>5384</v>
      </c>
      <c r="DS31" s="254">
        <v>4323</v>
      </c>
      <c r="DT31" s="53">
        <f t="shared" si="51"/>
        <v>-1061</v>
      </c>
      <c r="DU31" s="53"/>
      <c r="DV31" s="53"/>
      <c r="DW31" s="53"/>
      <c r="DX31" s="33"/>
      <c r="DY31" s="33">
        <v>128</v>
      </c>
      <c r="DZ31" s="33">
        <v>169</v>
      </c>
      <c r="EA31" s="53">
        <f t="shared" si="53"/>
        <v>41</v>
      </c>
      <c r="EB31" s="82">
        <v>77</v>
      </c>
      <c r="EC31" s="82">
        <v>103</v>
      </c>
      <c r="ED31" s="53">
        <f t="shared" si="54"/>
        <v>26</v>
      </c>
      <c r="EE31" s="151">
        <f t="shared" si="55"/>
        <v>50</v>
      </c>
      <c r="EF31" s="151">
        <f t="shared" si="55"/>
        <v>49.4</v>
      </c>
      <c r="EG31" s="151">
        <f t="shared" si="56"/>
        <v>-0.60000000000000142</v>
      </c>
      <c r="EH31" s="33">
        <v>2518</v>
      </c>
      <c r="EI31" s="33">
        <v>3342</v>
      </c>
      <c r="EJ31" s="53">
        <f t="shared" si="25"/>
        <v>824</v>
      </c>
      <c r="EK31" s="82">
        <v>1701</v>
      </c>
      <c r="EL31" s="82">
        <v>1704</v>
      </c>
      <c r="EM31" s="53">
        <f t="shared" si="26"/>
        <v>3</v>
      </c>
      <c r="EN31" s="54">
        <f t="shared" si="57"/>
        <v>20</v>
      </c>
      <c r="EO31" s="54">
        <f t="shared" si="57"/>
        <v>20</v>
      </c>
      <c r="EP31" s="54">
        <f t="shared" si="58"/>
        <v>0</v>
      </c>
      <c r="EQ31" s="33"/>
      <c r="ER31" s="28"/>
      <c r="ES31" s="33">
        <v>2</v>
      </c>
      <c r="ET31" s="33" t="s">
        <v>53</v>
      </c>
      <c r="EU31" s="51">
        <v>23</v>
      </c>
      <c r="EV31" s="85">
        <v>15</v>
      </c>
      <c r="EW31" s="85">
        <v>17</v>
      </c>
      <c r="EX31" s="53">
        <f t="shared" si="59"/>
        <v>2</v>
      </c>
      <c r="EY31" s="82">
        <v>12</v>
      </c>
      <c r="EZ31" s="82">
        <v>12</v>
      </c>
      <c r="FA31" s="53">
        <f t="shared" si="27"/>
        <v>0</v>
      </c>
      <c r="FB31" s="85">
        <v>6</v>
      </c>
      <c r="FC31" s="85">
        <v>7</v>
      </c>
      <c r="FD31" s="53">
        <f t="shared" si="28"/>
        <v>1</v>
      </c>
      <c r="FE31" s="85">
        <v>4</v>
      </c>
      <c r="FF31" s="85">
        <v>5</v>
      </c>
      <c r="FG31" s="53">
        <f t="shared" si="60"/>
        <v>1</v>
      </c>
      <c r="FH31" s="85">
        <v>2</v>
      </c>
      <c r="FI31" s="85">
        <v>2</v>
      </c>
      <c r="FJ31" s="53">
        <f t="shared" si="29"/>
        <v>0</v>
      </c>
      <c r="FK31" s="151">
        <f t="shared" si="61"/>
        <v>100</v>
      </c>
      <c r="FL31" s="151">
        <f t="shared" si="61"/>
        <v>100</v>
      </c>
      <c r="FM31" s="33"/>
      <c r="FN31" s="53"/>
      <c r="FO31" s="53"/>
      <c r="FP31" s="53"/>
      <c r="FQ31" s="103"/>
      <c r="FR31" s="33">
        <v>2</v>
      </c>
      <c r="FS31" s="33" t="s">
        <v>53</v>
      </c>
      <c r="FT31" s="51">
        <v>23</v>
      </c>
      <c r="FU31" s="371">
        <f t="shared" si="62"/>
        <v>14541.400000000001</v>
      </c>
      <c r="FV31" s="481">
        <f t="shared" si="33"/>
        <v>14541</v>
      </c>
      <c r="FW31" s="99">
        <v>13302.7</v>
      </c>
      <c r="FX31" s="99"/>
      <c r="FY31" s="99">
        <v>1238.7</v>
      </c>
      <c r="FZ31" s="358">
        <v>196.4</v>
      </c>
      <c r="GA31" s="359"/>
      <c r="GB31" s="151">
        <f t="shared" si="63"/>
        <v>91.5</v>
      </c>
      <c r="GC31" s="360">
        <v>13142.3</v>
      </c>
      <c r="GD31" s="255">
        <v>8507.7999999999993</v>
      </c>
      <c r="GE31" s="358"/>
      <c r="GF31" s="99">
        <v>286.10000000000002</v>
      </c>
      <c r="GG31" s="99"/>
      <c r="GH31" s="99"/>
    </row>
    <row r="32" spans="1:190" s="26" customFormat="1">
      <c r="A32" s="33">
        <v>3</v>
      </c>
      <c r="B32" s="33" t="s">
        <v>54</v>
      </c>
      <c r="C32" s="51">
        <v>24</v>
      </c>
      <c r="D32" s="561">
        <f t="shared" si="34"/>
        <v>1</v>
      </c>
      <c r="E32" s="559">
        <v>1</v>
      </c>
      <c r="F32" s="559"/>
      <c r="G32" s="561">
        <f t="shared" si="70"/>
        <v>1</v>
      </c>
      <c r="H32" s="559">
        <v>1</v>
      </c>
      <c r="I32" s="559"/>
      <c r="J32" s="559"/>
      <c r="K32" s="559"/>
      <c r="L32" s="561">
        <f t="shared" si="35"/>
        <v>0</v>
      </c>
      <c r="M32" s="53"/>
      <c r="N32" s="53"/>
      <c r="O32" s="53"/>
      <c r="P32" s="33">
        <v>2</v>
      </c>
      <c r="Q32" s="33">
        <v>2</v>
      </c>
      <c r="R32" s="53">
        <f t="shared" si="2"/>
        <v>0</v>
      </c>
      <c r="S32" s="33"/>
      <c r="T32" s="33">
        <v>1</v>
      </c>
      <c r="U32" s="53">
        <f t="shared" si="3"/>
        <v>1</v>
      </c>
      <c r="V32" s="33"/>
      <c r="W32" s="33"/>
      <c r="X32" s="53">
        <f t="shared" si="4"/>
        <v>0</v>
      </c>
      <c r="Y32" s="151">
        <f t="shared" si="38"/>
        <v>0</v>
      </c>
      <c r="Z32" s="151">
        <f t="shared" si="38"/>
        <v>50</v>
      </c>
      <c r="AA32" s="151">
        <f t="shared" si="5"/>
        <v>50</v>
      </c>
      <c r="AB32" s="15"/>
      <c r="AC32" s="53"/>
      <c r="AD32" s="53">
        <f t="shared" si="39"/>
        <v>0</v>
      </c>
      <c r="AX32" s="28"/>
      <c r="AY32" s="33">
        <v>3</v>
      </c>
      <c r="AZ32" s="33" t="s">
        <v>54</v>
      </c>
      <c r="BA32" s="51">
        <v>24</v>
      </c>
      <c r="BB32" s="33">
        <v>26</v>
      </c>
      <c r="BC32" s="33">
        <v>27</v>
      </c>
      <c r="BD32" s="53">
        <f t="shared" si="43"/>
        <v>1</v>
      </c>
      <c r="BE32" s="53"/>
      <c r="BF32" s="53"/>
      <c r="BG32" s="53">
        <f t="shared" si="7"/>
        <v>0</v>
      </c>
      <c r="BH32" s="53"/>
      <c r="BI32" s="53"/>
      <c r="BJ32" s="53"/>
      <c r="BK32" s="33">
        <v>327</v>
      </c>
      <c r="BL32" s="33">
        <v>346</v>
      </c>
      <c r="BM32" s="53">
        <f t="shared" si="44"/>
        <v>19</v>
      </c>
      <c r="BN32" s="53"/>
      <c r="BO32" s="53"/>
      <c r="BP32" s="53">
        <f t="shared" si="45"/>
        <v>0</v>
      </c>
      <c r="BQ32" s="54">
        <f t="shared" si="71"/>
        <v>13</v>
      </c>
      <c r="BR32" s="54">
        <f t="shared" si="71"/>
        <v>13</v>
      </c>
      <c r="BS32" s="54">
        <f t="shared" si="72"/>
        <v>0</v>
      </c>
      <c r="BT32" s="33"/>
      <c r="BU32" s="82">
        <v>6</v>
      </c>
      <c r="BV32" s="82">
        <v>9</v>
      </c>
      <c r="BW32" s="53">
        <f t="shared" si="11"/>
        <v>3</v>
      </c>
      <c r="BX32" s="53"/>
      <c r="BY32" s="53"/>
      <c r="BZ32" s="53">
        <f t="shared" si="12"/>
        <v>0</v>
      </c>
      <c r="CA32" s="82">
        <v>72</v>
      </c>
      <c r="CB32" s="82">
        <v>116</v>
      </c>
      <c r="CC32" s="53">
        <f t="shared" si="48"/>
        <v>44</v>
      </c>
      <c r="CD32" s="53"/>
      <c r="CE32" s="53"/>
      <c r="CF32" s="53">
        <f t="shared" si="13"/>
        <v>0</v>
      </c>
      <c r="CG32" s="33">
        <v>10</v>
      </c>
      <c r="CH32" s="33">
        <v>16</v>
      </c>
      <c r="CI32" s="53">
        <f t="shared" si="14"/>
        <v>6</v>
      </c>
      <c r="CJ32" s="53"/>
      <c r="CK32" s="53"/>
      <c r="CL32" s="53">
        <f t="shared" si="15"/>
        <v>0</v>
      </c>
      <c r="CM32" s="53">
        <v>1</v>
      </c>
      <c r="CN32" s="53">
        <v>7</v>
      </c>
      <c r="CO32" s="53">
        <f t="shared" si="16"/>
        <v>6</v>
      </c>
      <c r="CP32" s="53"/>
      <c r="CQ32" s="53"/>
      <c r="CR32" s="53">
        <f t="shared" si="17"/>
        <v>0</v>
      </c>
      <c r="CS32" s="33">
        <v>130</v>
      </c>
      <c r="CT32" s="33">
        <v>212</v>
      </c>
      <c r="CU32" s="53">
        <f t="shared" si="18"/>
        <v>82</v>
      </c>
      <c r="CV32" s="53"/>
      <c r="CW32" s="53"/>
      <c r="CX32" s="53">
        <f t="shared" si="19"/>
        <v>0</v>
      </c>
      <c r="CY32" s="82">
        <v>13</v>
      </c>
      <c r="CZ32" s="82">
        <v>92</v>
      </c>
      <c r="DA32" s="53">
        <f t="shared" si="20"/>
        <v>79</v>
      </c>
      <c r="DB32" s="53"/>
      <c r="DC32" s="53"/>
      <c r="DD32" s="53">
        <f t="shared" si="21"/>
        <v>0</v>
      </c>
      <c r="DF32" s="33">
        <v>3</v>
      </c>
      <c r="DG32" s="33" t="s">
        <v>54</v>
      </c>
      <c r="DH32" s="51">
        <v>24</v>
      </c>
      <c r="DI32" s="33">
        <v>234</v>
      </c>
      <c r="DJ32" s="33">
        <v>210</v>
      </c>
      <c r="DK32" s="53">
        <f t="shared" si="49"/>
        <v>-24</v>
      </c>
      <c r="DL32" s="82">
        <v>39</v>
      </c>
      <c r="DM32" s="82">
        <v>45</v>
      </c>
      <c r="DN32" s="53">
        <f t="shared" si="22"/>
        <v>6</v>
      </c>
      <c r="DO32" s="53">
        <v>32831</v>
      </c>
      <c r="DP32" s="53">
        <v>37273</v>
      </c>
      <c r="DQ32" s="53">
        <f t="shared" si="50"/>
        <v>4442</v>
      </c>
      <c r="DR32" s="254">
        <v>5180</v>
      </c>
      <c r="DS32" s="254">
        <v>4888</v>
      </c>
      <c r="DT32" s="53">
        <f t="shared" si="51"/>
        <v>-292</v>
      </c>
      <c r="DU32" s="53"/>
      <c r="DV32" s="53"/>
      <c r="DW32" s="53"/>
      <c r="DX32" s="33"/>
      <c r="DY32" s="33">
        <v>58</v>
      </c>
      <c r="DZ32" s="33">
        <v>94</v>
      </c>
      <c r="EA32" s="53">
        <f t="shared" si="53"/>
        <v>36</v>
      </c>
      <c r="EB32" s="82">
        <v>11</v>
      </c>
      <c r="EC32" s="82">
        <v>15</v>
      </c>
      <c r="ED32" s="53">
        <f t="shared" si="54"/>
        <v>4</v>
      </c>
      <c r="EE32" s="151">
        <f t="shared" si="55"/>
        <v>24.8</v>
      </c>
      <c r="EF32" s="151">
        <f t="shared" si="55"/>
        <v>44.8</v>
      </c>
      <c r="EG32" s="151">
        <f t="shared" si="56"/>
        <v>19.999999999999996</v>
      </c>
      <c r="EH32" s="33">
        <v>521</v>
      </c>
      <c r="EI32" s="33">
        <v>1487</v>
      </c>
      <c r="EJ32" s="53">
        <f t="shared" si="25"/>
        <v>966</v>
      </c>
      <c r="EK32" s="82">
        <v>243</v>
      </c>
      <c r="EL32" s="82">
        <v>447</v>
      </c>
      <c r="EM32" s="53">
        <f t="shared" si="26"/>
        <v>204</v>
      </c>
      <c r="EN32" s="54">
        <f t="shared" si="57"/>
        <v>9</v>
      </c>
      <c r="EO32" s="54">
        <f t="shared" si="57"/>
        <v>16</v>
      </c>
      <c r="EP32" s="54">
        <f t="shared" si="58"/>
        <v>7</v>
      </c>
      <c r="EQ32" s="33"/>
      <c r="ER32" s="28"/>
      <c r="ES32" s="33">
        <v>3</v>
      </c>
      <c r="ET32" s="33" t="s">
        <v>54</v>
      </c>
      <c r="EU32" s="51">
        <v>24</v>
      </c>
      <c r="EV32" s="85">
        <v>17</v>
      </c>
      <c r="EW32" s="85">
        <v>15</v>
      </c>
      <c r="EX32" s="53">
        <f t="shared" si="59"/>
        <v>-2</v>
      </c>
      <c r="EY32" s="82">
        <v>17</v>
      </c>
      <c r="EZ32" s="82">
        <v>14</v>
      </c>
      <c r="FA32" s="53">
        <f t="shared" si="27"/>
        <v>-3</v>
      </c>
      <c r="FB32" s="85">
        <v>17</v>
      </c>
      <c r="FC32" s="85">
        <v>8</v>
      </c>
      <c r="FD32" s="53">
        <f t="shared" si="28"/>
        <v>-9</v>
      </c>
      <c r="FE32" s="85">
        <v>8</v>
      </c>
      <c r="FF32" s="85">
        <v>2</v>
      </c>
      <c r="FG32" s="53">
        <f t="shared" si="60"/>
        <v>-6</v>
      </c>
      <c r="FH32" s="85">
        <v>3</v>
      </c>
      <c r="FI32" s="85"/>
      <c r="FJ32" s="53">
        <f t="shared" si="29"/>
        <v>-3</v>
      </c>
      <c r="FK32" s="151">
        <f t="shared" si="61"/>
        <v>64.7</v>
      </c>
      <c r="FL32" s="151">
        <f t="shared" si="61"/>
        <v>25</v>
      </c>
      <c r="FM32" s="33"/>
      <c r="FN32" s="53"/>
      <c r="FO32" s="53"/>
      <c r="FP32" s="53"/>
      <c r="FQ32" s="103"/>
      <c r="FR32" s="33">
        <v>3</v>
      </c>
      <c r="FS32" s="33" t="s">
        <v>54</v>
      </c>
      <c r="FT32" s="51">
        <v>24</v>
      </c>
      <c r="FU32" s="371">
        <f t="shared" si="62"/>
        <v>18562.900000000001</v>
      </c>
      <c r="FV32" s="481">
        <f t="shared" si="33"/>
        <v>18563</v>
      </c>
      <c r="FW32" s="99">
        <v>11451.1</v>
      </c>
      <c r="FX32" s="99"/>
      <c r="FY32" s="99">
        <v>7111.8</v>
      </c>
      <c r="FZ32" s="358">
        <v>6451.8</v>
      </c>
      <c r="GA32" s="359"/>
      <c r="GB32" s="151">
        <f t="shared" si="63"/>
        <v>61.7</v>
      </c>
      <c r="GC32" s="360">
        <v>19986.900000000001</v>
      </c>
      <c r="GD32" s="255">
        <v>11697.1</v>
      </c>
      <c r="GE32" s="358"/>
      <c r="GF32" s="99"/>
      <c r="GG32" s="99"/>
      <c r="GH32" s="99"/>
    </row>
    <row r="33" spans="1:190" s="26" customFormat="1">
      <c r="A33" s="33">
        <v>4</v>
      </c>
      <c r="B33" s="33" t="s">
        <v>119</v>
      </c>
      <c r="C33" s="51">
        <v>25</v>
      </c>
      <c r="D33" s="561">
        <f t="shared" si="34"/>
        <v>1</v>
      </c>
      <c r="E33" s="559">
        <v>1</v>
      </c>
      <c r="F33" s="559"/>
      <c r="G33" s="561">
        <f t="shared" si="70"/>
        <v>1</v>
      </c>
      <c r="H33" s="559">
        <v>1</v>
      </c>
      <c r="I33" s="559"/>
      <c r="J33" s="560">
        <v>50</v>
      </c>
      <c r="K33" s="560">
        <v>50</v>
      </c>
      <c r="L33" s="561">
        <f t="shared" si="35"/>
        <v>0</v>
      </c>
      <c r="M33" s="53"/>
      <c r="N33" s="53"/>
      <c r="O33" s="53"/>
      <c r="P33" s="33">
        <v>1</v>
      </c>
      <c r="Q33" s="33">
        <v>1</v>
      </c>
      <c r="R33" s="53">
        <f t="shared" si="2"/>
        <v>0</v>
      </c>
      <c r="S33" s="33"/>
      <c r="T33" s="33"/>
      <c r="U33" s="53">
        <f t="shared" si="3"/>
        <v>0</v>
      </c>
      <c r="V33" s="33"/>
      <c r="W33" s="33"/>
      <c r="X33" s="53">
        <f t="shared" si="4"/>
        <v>0</v>
      </c>
      <c r="Y33" s="151">
        <f t="shared" si="38"/>
        <v>0</v>
      </c>
      <c r="Z33" s="151">
        <f t="shared" si="38"/>
        <v>0</v>
      </c>
      <c r="AA33" s="151">
        <f t="shared" si="5"/>
        <v>0</v>
      </c>
      <c r="AB33" s="82">
        <v>1</v>
      </c>
      <c r="AC33" s="53">
        <v>1</v>
      </c>
      <c r="AD33" s="53">
        <f t="shared" si="39"/>
        <v>0</v>
      </c>
      <c r="AM33" s="25"/>
      <c r="AN33" s="25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33">
        <v>4</v>
      </c>
      <c r="AZ33" s="33" t="s">
        <v>119</v>
      </c>
      <c r="BA33" s="51">
        <v>25</v>
      </c>
      <c r="BB33" s="33">
        <v>22</v>
      </c>
      <c r="BC33" s="33">
        <v>18</v>
      </c>
      <c r="BD33" s="53">
        <f t="shared" si="43"/>
        <v>-4</v>
      </c>
      <c r="BE33" s="53"/>
      <c r="BF33" s="53"/>
      <c r="BG33" s="53">
        <f t="shared" si="7"/>
        <v>0</v>
      </c>
      <c r="BH33" s="53"/>
      <c r="BI33" s="53"/>
      <c r="BJ33" s="53"/>
      <c r="BK33" s="33">
        <v>450</v>
      </c>
      <c r="BL33" s="33">
        <v>451</v>
      </c>
      <c r="BM33" s="53">
        <f t="shared" si="44"/>
        <v>1</v>
      </c>
      <c r="BN33" s="53"/>
      <c r="BO33" s="53"/>
      <c r="BP33" s="53">
        <f t="shared" si="45"/>
        <v>0</v>
      </c>
      <c r="BQ33" s="54">
        <f t="shared" si="71"/>
        <v>20</v>
      </c>
      <c r="BR33" s="54">
        <f t="shared" si="71"/>
        <v>25</v>
      </c>
      <c r="BS33" s="54">
        <f t="shared" si="72"/>
        <v>5</v>
      </c>
      <c r="BT33" s="33"/>
      <c r="BU33" s="33"/>
      <c r="BV33" s="33"/>
      <c r="BW33" s="53">
        <f t="shared" si="11"/>
        <v>0</v>
      </c>
      <c r="BX33" s="53"/>
      <c r="BY33" s="53"/>
      <c r="BZ33" s="53">
        <f t="shared" si="12"/>
        <v>0</v>
      </c>
      <c r="CA33" s="82"/>
      <c r="CB33" s="82"/>
      <c r="CC33" s="53">
        <f t="shared" si="48"/>
        <v>0</v>
      </c>
      <c r="CD33" s="53"/>
      <c r="CE33" s="53"/>
      <c r="CF33" s="53">
        <f t="shared" si="13"/>
        <v>0</v>
      </c>
      <c r="CG33" s="33">
        <v>5</v>
      </c>
      <c r="CH33" s="33">
        <v>10</v>
      </c>
      <c r="CI33" s="53">
        <f t="shared" si="14"/>
        <v>5</v>
      </c>
      <c r="CJ33" s="53"/>
      <c r="CK33" s="53"/>
      <c r="CL33" s="53">
        <f t="shared" si="15"/>
        <v>0</v>
      </c>
      <c r="CM33" s="53"/>
      <c r="CN33" s="53"/>
      <c r="CO33" s="53">
        <f t="shared" si="16"/>
        <v>0</v>
      </c>
      <c r="CP33" s="53"/>
      <c r="CQ33" s="53"/>
      <c r="CR33" s="53">
        <f t="shared" si="17"/>
        <v>0</v>
      </c>
      <c r="CS33" s="33">
        <v>93</v>
      </c>
      <c r="CT33" s="33">
        <v>104</v>
      </c>
      <c r="CU33" s="53">
        <f t="shared" si="18"/>
        <v>11</v>
      </c>
      <c r="CV33" s="53"/>
      <c r="CW33" s="53"/>
      <c r="CX33" s="53">
        <f t="shared" si="19"/>
        <v>0</v>
      </c>
      <c r="CY33" s="82"/>
      <c r="CZ33" s="82"/>
      <c r="DA33" s="53">
        <f t="shared" si="20"/>
        <v>0</v>
      </c>
      <c r="DB33" s="53"/>
      <c r="DC33" s="53"/>
      <c r="DD33" s="53">
        <f t="shared" si="21"/>
        <v>0</v>
      </c>
      <c r="DF33" s="33">
        <v>4</v>
      </c>
      <c r="DG33" s="33" t="s">
        <v>119</v>
      </c>
      <c r="DH33" s="51">
        <v>25</v>
      </c>
      <c r="DI33" s="33">
        <v>195</v>
      </c>
      <c r="DJ33" s="33">
        <v>174</v>
      </c>
      <c r="DK33" s="53">
        <f t="shared" si="49"/>
        <v>-21</v>
      </c>
      <c r="DL33" s="82">
        <v>31</v>
      </c>
      <c r="DM33" s="82">
        <v>36</v>
      </c>
      <c r="DN33" s="53">
        <f t="shared" si="22"/>
        <v>5</v>
      </c>
      <c r="DO33" s="53">
        <v>35817</v>
      </c>
      <c r="DP33" s="53">
        <v>40340</v>
      </c>
      <c r="DQ33" s="53">
        <f t="shared" si="50"/>
        <v>4523</v>
      </c>
      <c r="DR33" s="254">
        <v>2500</v>
      </c>
      <c r="DS33" s="254">
        <v>6800</v>
      </c>
      <c r="DT33" s="53">
        <f t="shared" si="51"/>
        <v>4300</v>
      </c>
      <c r="DU33" s="53"/>
      <c r="DV33" s="53"/>
      <c r="DW33" s="53"/>
      <c r="DX33" s="33"/>
      <c r="DY33" s="33">
        <v>72</v>
      </c>
      <c r="DZ33" s="33">
        <v>51</v>
      </c>
      <c r="EA33" s="53">
        <f t="shared" si="53"/>
        <v>-21</v>
      </c>
      <c r="EB33" s="82">
        <v>20</v>
      </c>
      <c r="EC33" s="82">
        <v>30</v>
      </c>
      <c r="ED33" s="53">
        <f t="shared" si="54"/>
        <v>10</v>
      </c>
      <c r="EE33" s="151">
        <f t="shared" si="55"/>
        <v>36.9</v>
      </c>
      <c r="EF33" s="151">
        <f t="shared" si="55"/>
        <v>29.3</v>
      </c>
      <c r="EG33" s="151">
        <f t="shared" si="56"/>
        <v>-7.5999999999999979</v>
      </c>
      <c r="EH33" s="33">
        <v>3764</v>
      </c>
      <c r="EI33" s="33">
        <v>5818</v>
      </c>
      <c r="EJ33" s="53">
        <f t="shared" si="25"/>
        <v>2054</v>
      </c>
      <c r="EK33" s="82">
        <v>1590</v>
      </c>
      <c r="EL33" s="82">
        <v>1718</v>
      </c>
      <c r="EM33" s="53">
        <f t="shared" si="26"/>
        <v>128</v>
      </c>
      <c r="EN33" s="54">
        <f t="shared" si="57"/>
        <v>52</v>
      </c>
      <c r="EO33" s="54">
        <f t="shared" si="57"/>
        <v>114</v>
      </c>
      <c r="EP33" s="54">
        <f t="shared" si="58"/>
        <v>62</v>
      </c>
      <c r="EQ33" s="33"/>
      <c r="ER33" s="28"/>
      <c r="ES33" s="33">
        <v>4</v>
      </c>
      <c r="ET33" s="33" t="s">
        <v>119</v>
      </c>
      <c r="EU33" s="51">
        <v>25</v>
      </c>
      <c r="EV33" s="85">
        <v>15</v>
      </c>
      <c r="EW33" s="85">
        <v>18</v>
      </c>
      <c r="EX33" s="53">
        <f t="shared" si="59"/>
        <v>3</v>
      </c>
      <c r="EY33" s="82">
        <v>15</v>
      </c>
      <c r="EZ33" s="82">
        <v>18</v>
      </c>
      <c r="FA33" s="53">
        <f t="shared" si="27"/>
        <v>3</v>
      </c>
      <c r="FB33" s="85">
        <v>9</v>
      </c>
      <c r="FC33" s="85">
        <v>10</v>
      </c>
      <c r="FD33" s="53">
        <f t="shared" si="28"/>
        <v>1</v>
      </c>
      <c r="FE33" s="85">
        <v>7</v>
      </c>
      <c r="FF33" s="85">
        <v>6</v>
      </c>
      <c r="FG33" s="53">
        <f t="shared" si="60"/>
        <v>-1</v>
      </c>
      <c r="FH33" s="85">
        <v>1</v>
      </c>
      <c r="FI33" s="85">
        <v>1</v>
      </c>
      <c r="FJ33" s="53">
        <f t="shared" si="29"/>
        <v>0</v>
      </c>
      <c r="FK33" s="151">
        <f t="shared" si="61"/>
        <v>88.9</v>
      </c>
      <c r="FL33" s="151">
        <f t="shared" si="61"/>
        <v>70</v>
      </c>
      <c r="FM33" s="33"/>
      <c r="FN33" s="53"/>
      <c r="FO33" s="53"/>
      <c r="FP33" s="53"/>
      <c r="FQ33" s="103"/>
      <c r="FR33" s="33">
        <v>4</v>
      </c>
      <c r="FS33" s="33" t="s">
        <v>119</v>
      </c>
      <c r="FT33" s="51">
        <v>25</v>
      </c>
      <c r="FU33" s="371">
        <f t="shared" si="62"/>
        <v>16600.400000000001</v>
      </c>
      <c r="FV33" s="481">
        <f t="shared" si="33"/>
        <v>16600</v>
      </c>
      <c r="FW33" s="99">
        <v>14666</v>
      </c>
      <c r="FX33" s="359"/>
      <c r="FY33" s="358">
        <v>1934.4</v>
      </c>
      <c r="FZ33" s="358"/>
      <c r="GA33" s="359"/>
      <c r="GB33" s="151">
        <f t="shared" si="63"/>
        <v>88.3</v>
      </c>
      <c r="GC33" s="360">
        <v>15089.8</v>
      </c>
      <c r="GD33" s="255">
        <v>8255.7999999999993</v>
      </c>
      <c r="GE33" s="358"/>
      <c r="GF33" s="99">
        <v>928.7</v>
      </c>
      <c r="GG33" s="99">
        <v>418.9</v>
      </c>
      <c r="GH33" s="99"/>
    </row>
    <row r="34" spans="1:190" s="24" customFormat="1" ht="17.25" customHeight="1">
      <c r="A34" s="73"/>
      <c r="B34" s="73" t="s">
        <v>200</v>
      </c>
      <c r="C34" s="483">
        <v>26</v>
      </c>
      <c r="D34" s="563">
        <f>SUM(D30:D33)</f>
        <v>4</v>
      </c>
      <c r="E34" s="563">
        <f t="shared" ref="E34:K34" si="73">SUM(E30:E33)</f>
        <v>4</v>
      </c>
      <c r="F34" s="563">
        <f t="shared" si="73"/>
        <v>0</v>
      </c>
      <c r="G34" s="563">
        <f t="shared" si="73"/>
        <v>4</v>
      </c>
      <c r="H34" s="563">
        <f t="shared" si="73"/>
        <v>4</v>
      </c>
      <c r="I34" s="563">
        <f t="shared" si="73"/>
        <v>0</v>
      </c>
      <c r="J34" s="563">
        <f t="shared" si="73"/>
        <v>834</v>
      </c>
      <c r="K34" s="563">
        <f t="shared" si="73"/>
        <v>834</v>
      </c>
      <c r="L34" s="563">
        <f t="shared" si="35"/>
        <v>0</v>
      </c>
      <c r="M34" s="391"/>
      <c r="N34" s="391"/>
      <c r="O34" s="484"/>
      <c r="P34" s="391">
        <f t="shared" ref="P34:Q34" si="74">SUM(P30:P33)</f>
        <v>6</v>
      </c>
      <c r="Q34" s="391">
        <f t="shared" si="74"/>
        <v>6</v>
      </c>
      <c r="R34" s="391">
        <f t="shared" si="2"/>
        <v>0</v>
      </c>
      <c r="S34" s="391">
        <f t="shared" ref="S34:T34" si="75">SUM(S30:S33)</f>
        <v>1</v>
      </c>
      <c r="T34" s="391">
        <f t="shared" si="75"/>
        <v>2</v>
      </c>
      <c r="U34" s="391">
        <f t="shared" si="3"/>
        <v>1</v>
      </c>
      <c r="V34" s="391">
        <f t="shared" ref="V34:W34" si="76">SUM(V30:V33)</f>
        <v>0</v>
      </c>
      <c r="W34" s="391">
        <f t="shared" si="76"/>
        <v>0</v>
      </c>
      <c r="X34" s="391">
        <f t="shared" si="4"/>
        <v>0</v>
      </c>
      <c r="Y34" s="453">
        <f t="shared" si="38"/>
        <v>16.7</v>
      </c>
      <c r="Z34" s="453">
        <f t="shared" si="38"/>
        <v>33.299999999999997</v>
      </c>
      <c r="AA34" s="453">
        <f t="shared" si="5"/>
        <v>16.599999999999998</v>
      </c>
      <c r="AB34" s="391">
        <f t="shared" ref="AB34:AC34" si="77">SUM(AB30:AB33)</f>
        <v>2</v>
      </c>
      <c r="AC34" s="391">
        <f t="shared" si="77"/>
        <v>2</v>
      </c>
      <c r="AD34" s="391">
        <f t="shared" si="39"/>
        <v>0</v>
      </c>
      <c r="AW34" s="25"/>
      <c r="AX34" s="25"/>
      <c r="AY34" s="73"/>
      <c r="AZ34" s="73" t="s">
        <v>200</v>
      </c>
      <c r="BA34" s="483">
        <v>26</v>
      </c>
      <c r="BB34" s="391">
        <f>SUM(BB30:BB33)</f>
        <v>89</v>
      </c>
      <c r="BC34" s="391">
        <f>SUM(BC30:BC33)</f>
        <v>86</v>
      </c>
      <c r="BD34" s="391">
        <f t="shared" si="43"/>
        <v>-3</v>
      </c>
      <c r="BE34" s="391">
        <f>SUM(BE30:BE33)</f>
        <v>0</v>
      </c>
      <c r="BF34" s="391">
        <f>SUM(BF30:BF33)</f>
        <v>0</v>
      </c>
      <c r="BG34" s="391">
        <f t="shared" si="7"/>
        <v>0</v>
      </c>
      <c r="BH34" s="391"/>
      <c r="BI34" s="391"/>
      <c r="BJ34" s="484"/>
      <c r="BK34" s="391">
        <f>SUM(BK30:BK33)</f>
        <v>1914</v>
      </c>
      <c r="BL34" s="391">
        <f>SUM(BL30:BL33)</f>
        <v>2124</v>
      </c>
      <c r="BM34" s="391">
        <f t="shared" si="44"/>
        <v>210</v>
      </c>
      <c r="BN34" s="391">
        <f>SUM(BN30:BN33)</f>
        <v>0</v>
      </c>
      <c r="BO34" s="391">
        <f>SUM(BO30:BO33)</f>
        <v>0</v>
      </c>
      <c r="BP34" s="391">
        <f t="shared" si="45"/>
        <v>0</v>
      </c>
      <c r="BQ34" s="459">
        <f t="shared" si="71"/>
        <v>22</v>
      </c>
      <c r="BR34" s="459">
        <f t="shared" si="71"/>
        <v>25</v>
      </c>
      <c r="BS34" s="459">
        <f t="shared" si="72"/>
        <v>3</v>
      </c>
      <c r="BT34" s="53"/>
      <c r="BU34" s="391">
        <f>SUM(BU30:BU33)</f>
        <v>23</v>
      </c>
      <c r="BV34" s="391">
        <f>SUM(BV30:BV33)</f>
        <v>32</v>
      </c>
      <c r="BW34" s="391">
        <f t="shared" si="11"/>
        <v>9</v>
      </c>
      <c r="BX34" s="391">
        <f>SUM(BX30:BX33)</f>
        <v>0</v>
      </c>
      <c r="BY34" s="391">
        <f>SUM(BY30:BY33)</f>
        <v>0</v>
      </c>
      <c r="BZ34" s="391">
        <f t="shared" si="12"/>
        <v>0</v>
      </c>
      <c r="CA34" s="391">
        <f>SUM(CA30:CA33)</f>
        <v>836</v>
      </c>
      <c r="CB34" s="391">
        <f>SUM(CB30:CB33)</f>
        <v>1030</v>
      </c>
      <c r="CC34" s="391">
        <f t="shared" si="48"/>
        <v>194</v>
      </c>
      <c r="CD34" s="391">
        <f>SUM(CD30:CD33)</f>
        <v>0</v>
      </c>
      <c r="CE34" s="391">
        <f>SUM(CE30:CE33)</f>
        <v>0</v>
      </c>
      <c r="CF34" s="391">
        <f t="shared" si="13"/>
        <v>0</v>
      </c>
      <c r="CG34" s="391">
        <f>SUM(CG30:CG33)</f>
        <v>44</v>
      </c>
      <c r="CH34" s="391">
        <f>SUM(CH30:CH33)</f>
        <v>58</v>
      </c>
      <c r="CI34" s="391">
        <f t="shared" si="14"/>
        <v>14</v>
      </c>
      <c r="CJ34" s="391">
        <f>SUM(CJ30:CJ33)</f>
        <v>0</v>
      </c>
      <c r="CK34" s="391">
        <f>SUM(CK30:CK33)</f>
        <v>0</v>
      </c>
      <c r="CL34" s="391">
        <f t="shared" si="15"/>
        <v>0</v>
      </c>
      <c r="CM34" s="391">
        <f>SUM(CM30:CM33)</f>
        <v>16</v>
      </c>
      <c r="CN34" s="391">
        <f>SUM(CN30:CN33)</f>
        <v>26</v>
      </c>
      <c r="CO34" s="391">
        <f t="shared" si="16"/>
        <v>10</v>
      </c>
      <c r="CP34" s="391">
        <f>SUM(CP30:CP33)</f>
        <v>0</v>
      </c>
      <c r="CQ34" s="391">
        <f>SUM(CQ30:CQ33)</f>
        <v>0</v>
      </c>
      <c r="CR34" s="391">
        <f t="shared" si="17"/>
        <v>0</v>
      </c>
      <c r="CS34" s="391">
        <f>SUM(CS30:CS33)</f>
        <v>1148</v>
      </c>
      <c r="CT34" s="391">
        <f>SUM(CT30:CT33)</f>
        <v>1463</v>
      </c>
      <c r="CU34" s="391">
        <f t="shared" si="18"/>
        <v>315</v>
      </c>
      <c r="CV34" s="391">
        <f>SUM(CV30:CV33)</f>
        <v>0</v>
      </c>
      <c r="CW34" s="391">
        <f>SUM(CW30:CW33)</f>
        <v>0</v>
      </c>
      <c r="CX34" s="391">
        <f t="shared" si="19"/>
        <v>0</v>
      </c>
      <c r="CY34" s="391">
        <f>SUM(CY30:CY33)</f>
        <v>736</v>
      </c>
      <c r="CZ34" s="391">
        <f>SUM(CZ30:CZ33)</f>
        <v>892</v>
      </c>
      <c r="DA34" s="391">
        <f t="shared" si="20"/>
        <v>156</v>
      </c>
      <c r="DB34" s="391">
        <f>SUM(DB30:DB33)</f>
        <v>0</v>
      </c>
      <c r="DC34" s="391">
        <f>SUM(DC30:DC33)</f>
        <v>0</v>
      </c>
      <c r="DD34" s="391">
        <f t="shared" si="21"/>
        <v>0</v>
      </c>
      <c r="DF34" s="73"/>
      <c r="DG34" s="73" t="s">
        <v>200</v>
      </c>
      <c r="DH34" s="483">
        <v>26</v>
      </c>
      <c r="DI34" s="391">
        <f>SUM(DI30:DI33)</f>
        <v>1736</v>
      </c>
      <c r="DJ34" s="391">
        <f>SUM(DJ30:DJ33)</f>
        <v>1694</v>
      </c>
      <c r="DK34" s="391">
        <f t="shared" si="49"/>
        <v>-42</v>
      </c>
      <c r="DL34" s="391">
        <f>SUM(DL30:DL33)</f>
        <v>424</v>
      </c>
      <c r="DM34" s="391">
        <f>SUM(DM30:DM33)</f>
        <v>362</v>
      </c>
      <c r="DN34" s="391">
        <f t="shared" si="22"/>
        <v>-62</v>
      </c>
      <c r="DO34" s="391">
        <f>SUM(DO30:DO33)</f>
        <v>600391</v>
      </c>
      <c r="DP34" s="391">
        <f t="shared" ref="DP34:DS34" si="78">SUM(DP30:DP33)</f>
        <v>854678</v>
      </c>
      <c r="DQ34" s="391">
        <f t="shared" si="50"/>
        <v>254287</v>
      </c>
      <c r="DR34" s="391">
        <f t="shared" si="78"/>
        <v>175527</v>
      </c>
      <c r="DS34" s="391">
        <f t="shared" si="78"/>
        <v>119170</v>
      </c>
      <c r="DT34" s="391">
        <f t="shared" si="51"/>
        <v>-56357</v>
      </c>
      <c r="DU34" s="391"/>
      <c r="DV34" s="391"/>
      <c r="DW34" s="391"/>
      <c r="DX34" s="53"/>
      <c r="DY34" s="391">
        <f>SUM(DY30:DY33)</f>
        <v>866</v>
      </c>
      <c r="DZ34" s="391">
        <f>SUM(DZ30:DZ33)</f>
        <v>690</v>
      </c>
      <c r="EA34" s="391">
        <f t="shared" si="53"/>
        <v>-176</v>
      </c>
      <c r="EB34" s="391">
        <f>SUM(EB30:EB33)</f>
        <v>190</v>
      </c>
      <c r="EC34" s="391">
        <f>SUM(EC30:EC33)</f>
        <v>231</v>
      </c>
      <c r="ED34" s="391">
        <f t="shared" si="54"/>
        <v>41</v>
      </c>
      <c r="EE34" s="453">
        <f t="shared" si="55"/>
        <v>49.9</v>
      </c>
      <c r="EF34" s="453">
        <f t="shared" si="55"/>
        <v>40.700000000000003</v>
      </c>
      <c r="EG34" s="453">
        <f t="shared" si="56"/>
        <v>-9.1999999999999957</v>
      </c>
      <c r="EH34" s="391">
        <f>SUM(EH30:EH33)</f>
        <v>205259</v>
      </c>
      <c r="EI34" s="391">
        <f>SUM(EI30:EI33)</f>
        <v>152093</v>
      </c>
      <c r="EJ34" s="391">
        <f t="shared" si="25"/>
        <v>-53166</v>
      </c>
      <c r="EK34" s="391">
        <f>SUM(EK30:EK33)</f>
        <v>44507</v>
      </c>
      <c r="EL34" s="391">
        <f>SUM(EL30:EL33)</f>
        <v>74155</v>
      </c>
      <c r="EM34" s="391">
        <f t="shared" si="26"/>
        <v>29648</v>
      </c>
      <c r="EN34" s="459">
        <f t="shared" si="57"/>
        <v>237</v>
      </c>
      <c r="EO34" s="459">
        <f t="shared" si="57"/>
        <v>220</v>
      </c>
      <c r="EP34" s="459">
        <f t="shared" si="58"/>
        <v>-17</v>
      </c>
      <c r="EQ34" s="33"/>
      <c r="ER34" s="25"/>
      <c r="ES34" s="73"/>
      <c r="ET34" s="73" t="s">
        <v>200</v>
      </c>
      <c r="EU34" s="483">
        <v>26</v>
      </c>
      <c r="EV34" s="391">
        <f>SUM(EV30:EV33)</f>
        <v>160</v>
      </c>
      <c r="EW34" s="391">
        <f>SUM(EW30:EW33)</f>
        <v>161</v>
      </c>
      <c r="EX34" s="391">
        <f t="shared" si="59"/>
        <v>1</v>
      </c>
      <c r="EY34" s="391">
        <f>SUM(EY30:EY33)</f>
        <v>146</v>
      </c>
      <c r="EZ34" s="391">
        <f>SUM(EZ30:EZ33)</f>
        <v>143</v>
      </c>
      <c r="FA34" s="391">
        <f t="shared" si="27"/>
        <v>-3</v>
      </c>
      <c r="FB34" s="391">
        <f>SUM(FB30:FB33)</f>
        <v>94</v>
      </c>
      <c r="FC34" s="391">
        <f>SUM(FC30:FC33)</f>
        <v>86</v>
      </c>
      <c r="FD34" s="391">
        <f t="shared" si="28"/>
        <v>-8</v>
      </c>
      <c r="FE34" s="391">
        <f>SUM(FE30:FE33)</f>
        <v>41</v>
      </c>
      <c r="FF34" s="391">
        <f>SUM(FF30:FF33)</f>
        <v>34</v>
      </c>
      <c r="FG34" s="391">
        <f t="shared" si="60"/>
        <v>-7</v>
      </c>
      <c r="FH34" s="391">
        <f>SUM(FH30:FH33)</f>
        <v>11</v>
      </c>
      <c r="FI34" s="391">
        <f>SUM(FI30:FI33)</f>
        <v>4</v>
      </c>
      <c r="FJ34" s="391">
        <f t="shared" si="29"/>
        <v>-7</v>
      </c>
      <c r="FK34" s="453">
        <f t="shared" si="61"/>
        <v>55.3</v>
      </c>
      <c r="FL34" s="453">
        <f t="shared" si="61"/>
        <v>44.2</v>
      </c>
      <c r="FM34" s="33"/>
      <c r="FN34" s="391"/>
      <c r="FO34" s="391"/>
      <c r="FP34" s="391"/>
      <c r="FQ34" s="104"/>
      <c r="FR34" s="73"/>
      <c r="FS34" s="73" t="s">
        <v>200</v>
      </c>
      <c r="FT34" s="483">
        <v>26</v>
      </c>
      <c r="FU34" s="453">
        <f>SUM(FU30:FU33)</f>
        <v>243640.99999999997</v>
      </c>
      <c r="FV34" s="371">
        <f t="shared" si="33"/>
        <v>60910</v>
      </c>
      <c r="FW34" s="482">
        <f t="shared" ref="FW34:GA34" si="79">SUM(FW30:FW33)</f>
        <v>215847.6</v>
      </c>
      <c r="FX34" s="482">
        <f t="shared" si="79"/>
        <v>0</v>
      </c>
      <c r="FY34" s="482">
        <f t="shared" si="79"/>
        <v>27423.5</v>
      </c>
      <c r="FZ34" s="482">
        <f t="shared" si="79"/>
        <v>6648.2</v>
      </c>
      <c r="GA34" s="482">
        <f t="shared" si="79"/>
        <v>369.9</v>
      </c>
      <c r="GB34" s="453">
        <f t="shared" si="63"/>
        <v>88.6</v>
      </c>
      <c r="GC34" s="482">
        <f t="shared" ref="GC34:GH34" si="80">SUM(GC30:GC33)</f>
        <v>241660.99999999997</v>
      </c>
      <c r="GD34" s="482">
        <f t="shared" si="80"/>
        <v>103987.00000000001</v>
      </c>
      <c r="GE34" s="482">
        <f t="shared" si="80"/>
        <v>0</v>
      </c>
      <c r="GF34" s="482">
        <f t="shared" si="80"/>
        <v>22272.3</v>
      </c>
      <c r="GG34" s="482">
        <f t="shared" si="80"/>
        <v>418.9</v>
      </c>
      <c r="GH34" s="482">
        <f t="shared" si="80"/>
        <v>80576.800000000003</v>
      </c>
    </row>
    <row r="35" spans="1:190" s="24" customFormat="1" ht="17.25" customHeight="1">
      <c r="A35" s="73"/>
      <c r="B35" s="73" t="s">
        <v>1</v>
      </c>
      <c r="C35" s="483">
        <v>27</v>
      </c>
      <c r="D35" s="563">
        <f>D29+D34</f>
        <v>276</v>
      </c>
      <c r="E35" s="563">
        <f t="shared" ref="E35:K35" si="81">E29+E34</f>
        <v>18</v>
      </c>
      <c r="F35" s="563">
        <f t="shared" si="81"/>
        <v>258</v>
      </c>
      <c r="G35" s="563">
        <f t="shared" si="81"/>
        <v>273</v>
      </c>
      <c r="H35" s="563">
        <f t="shared" si="81"/>
        <v>18</v>
      </c>
      <c r="I35" s="563">
        <f t="shared" si="81"/>
        <v>255</v>
      </c>
      <c r="J35" s="563">
        <f t="shared" si="81"/>
        <v>26684</v>
      </c>
      <c r="K35" s="563">
        <f t="shared" si="81"/>
        <v>26565</v>
      </c>
      <c r="L35" s="563">
        <f t="shared" si="35"/>
        <v>-119</v>
      </c>
      <c r="M35" s="459">
        <f>ROUND(J35/D35,0)</f>
        <v>97</v>
      </c>
      <c r="N35" s="459">
        <f>ROUND(K35/G35,0)</f>
        <v>97</v>
      </c>
      <c r="O35" s="391">
        <f>N35-M35</f>
        <v>0</v>
      </c>
      <c r="P35" s="391">
        <f t="shared" ref="P35:Q35" si="82">P29+P34</f>
        <v>289</v>
      </c>
      <c r="Q35" s="391">
        <f t="shared" si="82"/>
        <v>290</v>
      </c>
      <c r="R35" s="391">
        <f t="shared" si="2"/>
        <v>1</v>
      </c>
      <c r="S35" s="391">
        <f t="shared" ref="S35:T35" si="83">S29+S34</f>
        <v>62</v>
      </c>
      <c r="T35" s="391">
        <f t="shared" si="83"/>
        <v>63</v>
      </c>
      <c r="U35" s="391">
        <f t="shared" si="3"/>
        <v>1</v>
      </c>
      <c r="V35" s="391">
        <f t="shared" ref="V35:W35" si="84">V29+V34</f>
        <v>2</v>
      </c>
      <c r="W35" s="391">
        <f t="shared" si="84"/>
        <v>2</v>
      </c>
      <c r="X35" s="391">
        <f t="shared" si="4"/>
        <v>0</v>
      </c>
      <c r="Y35" s="453">
        <f t="shared" si="38"/>
        <v>22.1</v>
      </c>
      <c r="Z35" s="453">
        <f t="shared" si="38"/>
        <v>22.4</v>
      </c>
      <c r="AA35" s="453">
        <f t="shared" si="5"/>
        <v>0.29999999999999716</v>
      </c>
      <c r="AB35" s="391">
        <f t="shared" ref="AB35:AC35" si="85">AB29+AB34</f>
        <v>6</v>
      </c>
      <c r="AC35" s="391">
        <f t="shared" si="85"/>
        <v>10</v>
      </c>
      <c r="AD35" s="391">
        <f t="shared" si="39"/>
        <v>4</v>
      </c>
      <c r="AW35" s="25"/>
      <c r="AX35" s="25"/>
      <c r="AY35" s="73"/>
      <c r="AZ35" s="73" t="s">
        <v>1</v>
      </c>
      <c r="BA35" s="483">
        <v>27</v>
      </c>
      <c r="BB35" s="391">
        <f>BB29+BB34</f>
        <v>1924</v>
      </c>
      <c r="BC35" s="391">
        <f>BC29+BC34</f>
        <v>1903</v>
      </c>
      <c r="BD35" s="391">
        <f t="shared" si="43"/>
        <v>-21</v>
      </c>
      <c r="BE35" s="391">
        <f>BE29+BE34</f>
        <v>1598</v>
      </c>
      <c r="BF35" s="391">
        <f>BF29+BF34</f>
        <v>1578</v>
      </c>
      <c r="BG35" s="391">
        <f t="shared" si="7"/>
        <v>-20</v>
      </c>
      <c r="BH35" s="459">
        <f>ROUND(BB35/D35,0)</f>
        <v>7</v>
      </c>
      <c r="BI35" s="459">
        <f>ROUND(BC35/G35,0)</f>
        <v>7</v>
      </c>
      <c r="BJ35" s="391">
        <f t="shared" ref="BJ35" si="86">BI35-BH35</f>
        <v>0</v>
      </c>
      <c r="BK35" s="391">
        <f>BK29+BK34</f>
        <v>30080</v>
      </c>
      <c r="BL35" s="391">
        <f>BL29+BL34</f>
        <v>30091</v>
      </c>
      <c r="BM35" s="391">
        <f t="shared" si="44"/>
        <v>11</v>
      </c>
      <c r="BN35" s="391">
        <f>BN29+BN34</f>
        <v>23078</v>
      </c>
      <c r="BO35" s="391">
        <f>BO29+BO34</f>
        <v>22552</v>
      </c>
      <c r="BP35" s="391">
        <f t="shared" si="45"/>
        <v>-526</v>
      </c>
      <c r="BQ35" s="459">
        <f t="shared" si="71"/>
        <v>16</v>
      </c>
      <c r="BR35" s="459">
        <f t="shared" si="71"/>
        <v>16</v>
      </c>
      <c r="BS35" s="459">
        <f t="shared" si="72"/>
        <v>0</v>
      </c>
      <c r="BT35" s="53"/>
      <c r="BU35" s="391">
        <f>BU29+BU34</f>
        <v>840</v>
      </c>
      <c r="BV35" s="391">
        <f>BV29+BV34</f>
        <v>823</v>
      </c>
      <c r="BW35" s="391">
        <f t="shared" si="11"/>
        <v>-17</v>
      </c>
      <c r="BX35" s="391">
        <f>BX29+BX34</f>
        <v>718</v>
      </c>
      <c r="BY35" s="391">
        <f>BY29+BY34</f>
        <v>695</v>
      </c>
      <c r="BZ35" s="391">
        <f t="shared" si="12"/>
        <v>-23</v>
      </c>
      <c r="CA35" s="391">
        <f>CA29+CA34</f>
        <v>13714</v>
      </c>
      <c r="CB35" s="391">
        <f>CB29+CB34</f>
        <v>13628</v>
      </c>
      <c r="CC35" s="391">
        <f t="shared" si="48"/>
        <v>-86</v>
      </c>
      <c r="CD35" s="391">
        <f>CD29+CD34</f>
        <v>10266</v>
      </c>
      <c r="CE35" s="391">
        <f>CE29+CE34</f>
        <v>9938</v>
      </c>
      <c r="CF35" s="391">
        <f t="shared" si="13"/>
        <v>-328</v>
      </c>
      <c r="CG35" s="391">
        <f>CG29+CG34</f>
        <v>1236</v>
      </c>
      <c r="CH35" s="391">
        <f>CH29+CH34</f>
        <v>1256</v>
      </c>
      <c r="CI35" s="391">
        <f t="shared" si="14"/>
        <v>20</v>
      </c>
      <c r="CJ35" s="391">
        <f>CJ29+CJ34</f>
        <v>1009</v>
      </c>
      <c r="CK35" s="391">
        <f>CK29+CK34</f>
        <v>1013</v>
      </c>
      <c r="CL35" s="391">
        <f t="shared" si="15"/>
        <v>4</v>
      </c>
      <c r="CM35" s="391">
        <f>CM29+CM34</f>
        <v>565</v>
      </c>
      <c r="CN35" s="391">
        <f>CN29+CN34</f>
        <v>564</v>
      </c>
      <c r="CO35" s="391">
        <f t="shared" si="16"/>
        <v>-1</v>
      </c>
      <c r="CP35" s="391">
        <f>CP29+CP34</f>
        <v>467</v>
      </c>
      <c r="CQ35" s="391">
        <f>CQ29+CQ34</f>
        <v>459</v>
      </c>
      <c r="CR35" s="391">
        <f t="shared" si="17"/>
        <v>-8</v>
      </c>
      <c r="CS35" s="391">
        <f>CS29+CS34</f>
        <v>19153</v>
      </c>
      <c r="CT35" s="391">
        <f>CT29+CT34</f>
        <v>19543</v>
      </c>
      <c r="CU35" s="391">
        <f t="shared" si="18"/>
        <v>390</v>
      </c>
      <c r="CV35" s="391">
        <f>CV29+CV34</f>
        <v>14246</v>
      </c>
      <c r="CW35" s="391">
        <f>CW29+CW34</f>
        <v>14084</v>
      </c>
      <c r="CX35" s="391">
        <f t="shared" si="19"/>
        <v>-162</v>
      </c>
      <c r="CY35" s="391">
        <f>CY29+CY34</f>
        <v>9865</v>
      </c>
      <c r="CZ35" s="391">
        <f>CZ29+CZ34</f>
        <v>9709</v>
      </c>
      <c r="DA35" s="391">
        <f t="shared" si="20"/>
        <v>-156</v>
      </c>
      <c r="DB35" s="391">
        <f>DB29+DB34</f>
        <v>6890</v>
      </c>
      <c r="DC35" s="391">
        <f>DC29+DC34</f>
        <v>6522</v>
      </c>
      <c r="DD35" s="391">
        <f t="shared" si="21"/>
        <v>-368</v>
      </c>
      <c r="DF35" s="73"/>
      <c r="DG35" s="73" t="s">
        <v>1</v>
      </c>
      <c r="DH35" s="483">
        <v>27</v>
      </c>
      <c r="DI35" s="391">
        <f>DI29+DI34</f>
        <v>35514</v>
      </c>
      <c r="DJ35" s="391">
        <f>DJ29+DJ34</f>
        <v>39317</v>
      </c>
      <c r="DK35" s="391">
        <f t="shared" si="49"/>
        <v>3803</v>
      </c>
      <c r="DL35" s="391">
        <f>DL29+DL34</f>
        <v>15684</v>
      </c>
      <c r="DM35" s="391">
        <f>DM29+DM34</f>
        <v>16690</v>
      </c>
      <c r="DN35" s="391">
        <f t="shared" si="22"/>
        <v>1006</v>
      </c>
      <c r="DO35" s="391">
        <f>DO29+DO34</f>
        <v>3140847</v>
      </c>
      <c r="DP35" s="391">
        <f t="shared" ref="DP35:DS35" si="87">DP29+DP34</f>
        <v>3734368</v>
      </c>
      <c r="DQ35" s="391">
        <f t="shared" si="50"/>
        <v>593521</v>
      </c>
      <c r="DR35" s="391">
        <f t="shared" si="87"/>
        <v>713264</v>
      </c>
      <c r="DS35" s="391">
        <f t="shared" si="87"/>
        <v>741640</v>
      </c>
      <c r="DT35" s="391">
        <f t="shared" si="51"/>
        <v>28376</v>
      </c>
      <c r="DU35" s="459">
        <f>ROUND(DI35/D35,0)</f>
        <v>129</v>
      </c>
      <c r="DV35" s="459">
        <f>ROUND(DJ35/G35,0)</f>
        <v>144</v>
      </c>
      <c r="DW35" s="459">
        <f t="shared" ref="DW35" si="88">DV35-DU35</f>
        <v>15</v>
      </c>
      <c r="DX35" s="53"/>
      <c r="DY35" s="391">
        <f>DY29+DY34</f>
        <v>9390</v>
      </c>
      <c r="DZ35" s="391">
        <f>DZ29+DZ34</f>
        <v>10195</v>
      </c>
      <c r="EA35" s="391">
        <f t="shared" si="53"/>
        <v>805</v>
      </c>
      <c r="EB35" s="391">
        <f>EB29+EB34</f>
        <v>3213</v>
      </c>
      <c r="EC35" s="391">
        <f>EC29+EC34</f>
        <v>3572</v>
      </c>
      <c r="ED35" s="391">
        <f t="shared" si="54"/>
        <v>359</v>
      </c>
      <c r="EE35" s="453">
        <f t="shared" si="55"/>
        <v>26.4</v>
      </c>
      <c r="EF35" s="453">
        <f t="shared" si="55"/>
        <v>25.9</v>
      </c>
      <c r="EG35" s="453">
        <f>EF35-EE35</f>
        <v>-0.5</v>
      </c>
      <c r="EH35" s="391">
        <f>EH29+EH34</f>
        <v>548303</v>
      </c>
      <c r="EI35" s="391">
        <f>EI29+EI34</f>
        <v>619878</v>
      </c>
      <c r="EJ35" s="391">
        <f t="shared" si="25"/>
        <v>71575</v>
      </c>
      <c r="EK35" s="391">
        <f>EK29+EK34</f>
        <v>135300</v>
      </c>
      <c r="EL35" s="391">
        <f>EL29+EL34</f>
        <v>193432</v>
      </c>
      <c r="EM35" s="391">
        <f t="shared" si="26"/>
        <v>58132</v>
      </c>
      <c r="EN35" s="459">
        <f t="shared" si="57"/>
        <v>58</v>
      </c>
      <c r="EO35" s="459">
        <f t="shared" si="57"/>
        <v>61</v>
      </c>
      <c r="EP35" s="459">
        <f t="shared" si="58"/>
        <v>3</v>
      </c>
      <c r="EQ35" s="33"/>
      <c r="ER35" s="25"/>
      <c r="ES35" s="73"/>
      <c r="ET35" s="73" t="s">
        <v>1</v>
      </c>
      <c r="EU35" s="483">
        <v>27</v>
      </c>
      <c r="EV35" s="391">
        <f>EV29+EV34</f>
        <v>2000</v>
      </c>
      <c r="EW35" s="391">
        <f>EW29+EW34</f>
        <v>2019</v>
      </c>
      <c r="EX35" s="391">
        <f t="shared" si="59"/>
        <v>19</v>
      </c>
      <c r="EY35" s="391">
        <f>EY29+EY34</f>
        <v>1887</v>
      </c>
      <c r="EZ35" s="391">
        <f>EZ29+EZ34</f>
        <v>1910</v>
      </c>
      <c r="FA35" s="391">
        <f t="shared" si="27"/>
        <v>23</v>
      </c>
      <c r="FB35" s="391">
        <f>FB29+FB34</f>
        <v>1206</v>
      </c>
      <c r="FC35" s="391">
        <f>FC29+FC34</f>
        <v>1214</v>
      </c>
      <c r="FD35" s="391">
        <f t="shared" si="28"/>
        <v>8</v>
      </c>
      <c r="FE35" s="391">
        <f>FE29+FE34</f>
        <v>367</v>
      </c>
      <c r="FF35" s="391">
        <f>FF29+FF34</f>
        <v>394</v>
      </c>
      <c r="FG35" s="391">
        <f t="shared" si="60"/>
        <v>27</v>
      </c>
      <c r="FH35" s="391">
        <f>FH29+FH34</f>
        <v>484</v>
      </c>
      <c r="FI35" s="391">
        <f>FI29+FI34</f>
        <v>474</v>
      </c>
      <c r="FJ35" s="391">
        <f t="shared" si="29"/>
        <v>-10</v>
      </c>
      <c r="FK35" s="453">
        <f t="shared" si="61"/>
        <v>70.599999999999994</v>
      </c>
      <c r="FL35" s="453">
        <f t="shared" si="61"/>
        <v>71.5</v>
      </c>
      <c r="FM35" s="33"/>
      <c r="FN35" s="459">
        <f>ROUND(FB35/D35,0)</f>
        <v>4</v>
      </c>
      <c r="FO35" s="459">
        <f>ROUND(FC35/G35,0)</f>
        <v>4</v>
      </c>
      <c r="FP35" s="391">
        <f t="shared" ref="FP35" si="89">FO35-FN35</f>
        <v>0</v>
      </c>
      <c r="FQ35" s="150"/>
      <c r="FR35" s="73"/>
      <c r="FS35" s="73" t="s">
        <v>1</v>
      </c>
      <c r="FT35" s="483">
        <v>27</v>
      </c>
      <c r="FU35" s="453">
        <f>FU29+FU34</f>
        <v>1916434.9999999998</v>
      </c>
      <c r="FV35" s="371">
        <f t="shared" si="33"/>
        <v>7020</v>
      </c>
      <c r="FW35" s="482">
        <f t="shared" ref="FW35:GA35" si="90">FW29+FW34</f>
        <v>1232208.3</v>
      </c>
      <c r="FX35" s="482">
        <f t="shared" si="90"/>
        <v>554618.50000000012</v>
      </c>
      <c r="FY35" s="482">
        <f t="shared" si="90"/>
        <v>125696.29999999999</v>
      </c>
      <c r="FZ35" s="482">
        <f t="shared" si="90"/>
        <v>37680.1</v>
      </c>
      <c r="GA35" s="482">
        <f t="shared" si="90"/>
        <v>3911.9</v>
      </c>
      <c r="GB35" s="453">
        <f t="shared" si="63"/>
        <v>93.2</v>
      </c>
      <c r="GC35" s="482">
        <f t="shared" ref="GC35:GH35" si="91">GC29+GC34</f>
        <v>1884889.5999999999</v>
      </c>
      <c r="GD35" s="482">
        <f t="shared" si="91"/>
        <v>1270759.6000000001</v>
      </c>
      <c r="GE35" s="482">
        <f t="shared" si="91"/>
        <v>31972.300000000003</v>
      </c>
      <c r="GF35" s="482">
        <f t="shared" si="91"/>
        <v>74900</v>
      </c>
      <c r="GG35" s="482">
        <f t="shared" si="91"/>
        <v>1360.1999999999998</v>
      </c>
      <c r="GH35" s="482">
        <f t="shared" si="91"/>
        <v>143093.79999999999</v>
      </c>
    </row>
    <row r="36" spans="1:190">
      <c r="DG36" s="28"/>
      <c r="DH36" s="45"/>
      <c r="DI36" s="149"/>
      <c r="DJ36" s="28"/>
      <c r="FI36" s="36"/>
      <c r="FJ36" s="36"/>
      <c r="FK36" s="36"/>
      <c r="FL36" s="36"/>
      <c r="FM36" s="28"/>
    </row>
    <row r="37" spans="1:190">
      <c r="DG37" s="28"/>
      <c r="DH37" s="45"/>
      <c r="DI37" s="149"/>
      <c r="DJ37" s="28"/>
      <c r="FI37" s="36"/>
      <c r="FJ37" s="36"/>
      <c r="FK37" s="36"/>
      <c r="FL37" s="36"/>
      <c r="FM37" s="28"/>
    </row>
    <row r="38" spans="1:190">
      <c r="DG38" s="28"/>
      <c r="DH38" s="45"/>
      <c r="DI38" s="149"/>
      <c r="DJ38" s="28"/>
      <c r="FI38" s="36"/>
      <c r="FJ38" s="36"/>
      <c r="FK38" s="36"/>
      <c r="FL38" s="36"/>
      <c r="FM38" s="28"/>
    </row>
  </sheetData>
  <sheetProtection formatCells="0" formatColumns="0" formatRows="0" insertColumns="0" insertRows="0" deleteColumns="0" deleteRows="0"/>
  <mergeCells count="105">
    <mergeCell ref="A3:A7"/>
    <mergeCell ref="B3:B7"/>
    <mergeCell ref="C3:C7"/>
    <mergeCell ref="D3:I5"/>
    <mergeCell ref="J3:L6"/>
    <mergeCell ref="M3:O6"/>
    <mergeCell ref="AZ3:AZ7"/>
    <mergeCell ref="BA3:BA7"/>
    <mergeCell ref="AR5:AT6"/>
    <mergeCell ref="AU5:AW6"/>
    <mergeCell ref="P3:R6"/>
    <mergeCell ref="S3:X4"/>
    <mergeCell ref="Y3:AA6"/>
    <mergeCell ref="AB3:AD6"/>
    <mergeCell ref="AF3:AF7"/>
    <mergeCell ref="AG3:AG7"/>
    <mergeCell ref="D6:F6"/>
    <mergeCell ref="G6:I6"/>
    <mergeCell ref="AH3:AH7"/>
    <mergeCell ref="AI3:AN4"/>
    <mergeCell ref="AO3:AW4"/>
    <mergeCell ref="AY3:AY7"/>
    <mergeCell ref="FV3:FV7"/>
    <mergeCell ref="FW3:GB3"/>
    <mergeCell ref="FZ4:FZ7"/>
    <mergeCell ref="GA4:GA7"/>
    <mergeCell ref="GB4:GB7"/>
    <mergeCell ref="EU3:EU7"/>
    <mergeCell ref="EV3:EX6"/>
    <mergeCell ref="EY3:FJ3"/>
    <mergeCell ref="FK3:FL6"/>
    <mergeCell ref="FM3:FM7"/>
    <mergeCell ref="FN3:FP6"/>
    <mergeCell ref="FE6:FG6"/>
    <mergeCell ref="FH6:FJ6"/>
    <mergeCell ref="GD4:GD7"/>
    <mergeCell ref="GE4:GE7"/>
    <mergeCell ref="GF4:GF7"/>
    <mergeCell ref="GG4:GG7"/>
    <mergeCell ref="GH4:GH7"/>
    <mergeCell ref="S5:U6"/>
    <mergeCell ref="V5:X6"/>
    <mergeCell ref="AI5:AK6"/>
    <mergeCell ref="AL5:AN6"/>
    <mergeCell ref="AO5:AQ6"/>
    <mergeCell ref="GC3:GC7"/>
    <mergeCell ref="GD3:GH3"/>
    <mergeCell ref="BU4:CF4"/>
    <mergeCell ref="CG4:DD4"/>
    <mergeCell ref="EY4:FA6"/>
    <mergeCell ref="FB4:FD6"/>
    <mergeCell ref="FE4:FJ5"/>
    <mergeCell ref="FW4:FW7"/>
    <mergeCell ref="FX4:FX7"/>
    <mergeCell ref="FY4:FY7"/>
    <mergeCell ref="FR3:FR7"/>
    <mergeCell ref="FS3:FS7"/>
    <mergeCell ref="FT3:FT7"/>
    <mergeCell ref="FU3:FU7"/>
    <mergeCell ref="BB6:BD6"/>
    <mergeCell ref="BE6:BG6"/>
    <mergeCell ref="BK6:BM6"/>
    <mergeCell ref="BN6:BP6"/>
    <mergeCell ref="BU6:BW6"/>
    <mergeCell ref="BX6:BZ6"/>
    <mergeCell ref="BB3:BG5"/>
    <mergeCell ref="BH3:BJ6"/>
    <mergeCell ref="BK3:BP5"/>
    <mergeCell ref="BQ3:BS6"/>
    <mergeCell ref="BT3:BT7"/>
    <mergeCell ref="BU3:DD3"/>
    <mergeCell ref="BU5:BZ5"/>
    <mergeCell ref="CA5:CF5"/>
    <mergeCell ref="CG5:CL5"/>
    <mergeCell ref="CM5:CR5"/>
    <mergeCell ref="CS6:CU6"/>
    <mergeCell ref="CV6:CX6"/>
    <mergeCell ref="CY6:DA6"/>
    <mergeCell ref="DB6:DD6"/>
    <mergeCell ref="CA6:CC6"/>
    <mergeCell ref="CD6:CF6"/>
    <mergeCell ref="CG6:CI6"/>
    <mergeCell ref="CJ6:CL6"/>
    <mergeCell ref="CM6:CO6"/>
    <mergeCell ref="CP6:CR6"/>
    <mergeCell ref="EH3:EJ6"/>
    <mergeCell ref="EK3:EM6"/>
    <mergeCell ref="EN3:EP6"/>
    <mergeCell ref="EQ3:EQ7"/>
    <mergeCell ref="ES3:ES7"/>
    <mergeCell ref="ET3:ET7"/>
    <mergeCell ref="DR3:DT6"/>
    <mergeCell ref="DU3:DW6"/>
    <mergeCell ref="DX3:DX7"/>
    <mergeCell ref="CS5:CX5"/>
    <mergeCell ref="CY5:DD5"/>
    <mergeCell ref="DY3:EA6"/>
    <mergeCell ref="EB3:ED6"/>
    <mergeCell ref="EE3:EG6"/>
    <mergeCell ref="DF3:DF7"/>
    <mergeCell ref="DG3:DG7"/>
    <mergeCell ref="DH3:DH7"/>
    <mergeCell ref="DI3:DK6"/>
    <mergeCell ref="DL3:DN6"/>
    <mergeCell ref="DO3:DQ6"/>
  </mergeCells>
  <pageMargins left="0.19685039370078741" right="0.15748031496062992" top="0.47244094488188981" bottom="0.98425196850393704" header="0.43307086614173229" footer="0.51181102362204722"/>
  <pageSetup paperSize="9" scale="90" orientation="landscape" r:id="rId1"/>
  <headerFooter alignWithMargins="0"/>
  <colBreaks count="3" manualBreakCount="3">
    <brk id="30" max="1048575" man="1"/>
    <brk id="49" max="1048575" man="1"/>
    <brk id="10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FG170"/>
  <sheetViews>
    <sheetView zoomScale="80" zoomScaleNormal="80" zoomScaleSheetLayoutView="75" workbookViewId="0">
      <pane xSplit="3" ySplit="7" topLeftCell="D8" activePane="bottomRight" state="frozen"/>
      <selection activeCell="I22" sqref="I22"/>
      <selection pane="topRight" activeCell="I22" sqref="I22"/>
      <selection pane="bottomLeft" activeCell="I22" sqref="I22"/>
      <selection pane="bottomRight" sqref="A1:XFD1048576"/>
    </sheetView>
  </sheetViews>
  <sheetFormatPr defaultRowHeight="15"/>
  <cols>
    <col min="1" max="1" width="2.7109375" style="44" customWidth="1"/>
    <col min="2" max="2" width="23.5703125" style="44" customWidth="1"/>
    <col min="3" max="3" width="2.85546875" style="44" customWidth="1"/>
    <col min="4" max="4" width="6" style="44" customWidth="1"/>
    <col min="5" max="5" width="5.85546875" style="46" customWidth="1"/>
    <col min="6" max="6" width="7.28515625" style="44" customWidth="1"/>
    <col min="7" max="7" width="7.28515625" style="46" customWidth="1"/>
    <col min="8" max="8" width="6.28515625" style="44" customWidth="1"/>
    <col min="9" max="9" width="7.28515625" style="44" customWidth="1"/>
    <col min="10" max="10" width="7.28515625" style="46" customWidth="1"/>
    <col min="11" max="11" width="6.5703125" style="44" customWidth="1"/>
    <col min="12" max="12" width="6.28515625" style="44" customWidth="1"/>
    <col min="13" max="13" width="6.28515625" style="46" customWidth="1"/>
    <col min="14" max="14" width="5.5703125" style="44" customWidth="1"/>
    <col min="15" max="16" width="6.5703125" style="46" customWidth="1"/>
    <col min="17" max="17" width="5.140625" style="46" customWidth="1"/>
    <col min="18" max="18" width="5.140625" style="44" customWidth="1"/>
    <col min="19" max="19" width="5.140625" style="46" customWidth="1"/>
    <col min="20" max="20" width="4.28515625" style="44" customWidth="1"/>
    <col min="21" max="21" width="7.28515625" style="44" customWidth="1"/>
    <col min="22" max="22" width="7.28515625" style="46" customWidth="1"/>
    <col min="23" max="23" width="7.140625" style="44" customWidth="1"/>
    <col min="24" max="24" width="7.42578125" style="44" customWidth="1"/>
    <col min="25" max="25" width="7.42578125" style="46" customWidth="1"/>
    <col min="26" max="26" width="6.42578125" style="44" customWidth="1"/>
    <col min="27" max="27" width="7.42578125" style="44" customWidth="1"/>
    <col min="28" max="28" width="7.42578125" style="120" customWidth="1"/>
    <col min="29" max="29" width="6.28515625" style="44" customWidth="1"/>
    <col min="30" max="30" width="5.140625" style="26" customWidth="1"/>
    <col min="31" max="31" width="5.140625" style="46" customWidth="1"/>
    <col min="32" max="32" width="5.140625" style="26" customWidth="1"/>
    <col min="33" max="33" width="5.140625" style="46" customWidth="1"/>
    <col min="34" max="34" width="1.85546875" style="44" customWidth="1"/>
    <col min="35" max="35" width="3" style="44" customWidth="1"/>
    <col min="36" max="36" width="23.5703125" style="44" customWidth="1"/>
    <col min="37" max="37" width="2.85546875" style="44" customWidth="1"/>
    <col min="38" max="38" width="5.85546875" style="44" customWidth="1"/>
    <col min="39" max="39" width="5.85546875" style="46" customWidth="1"/>
    <col min="40" max="40" width="5.28515625" style="44" customWidth="1"/>
    <col min="41" max="41" width="6.28515625" style="44" customWidth="1"/>
    <col min="42" max="42" width="7.28515625" style="46" customWidth="1"/>
    <col min="43" max="43" width="4.42578125" style="44" customWidth="1"/>
    <col min="44" max="44" width="5.42578125" style="44" customWidth="1"/>
    <col min="45" max="45" width="5.7109375" style="46" customWidth="1"/>
    <col min="46" max="46" width="5" style="44" customWidth="1"/>
    <col min="47" max="47" width="5.28515625" style="44" customWidth="1"/>
    <col min="48" max="48" width="5.28515625" style="46" customWidth="1"/>
    <col min="49" max="50" width="5.140625" style="44" customWidth="1"/>
    <col min="51" max="51" width="5.140625" style="46" customWidth="1"/>
    <col min="52" max="52" width="3.140625" style="44" customWidth="1"/>
    <col min="53" max="53" width="5.140625" style="44" customWidth="1"/>
    <col min="54" max="54" width="5.140625" style="46" customWidth="1"/>
    <col min="55" max="55" width="4" style="44" customWidth="1"/>
    <col min="56" max="56" width="5.140625" style="44" customWidth="1"/>
    <col min="57" max="57" width="5.140625" style="46" customWidth="1"/>
    <col min="58" max="58" width="4" style="44" customWidth="1"/>
    <col min="59" max="59" width="6" style="44" customWidth="1"/>
    <col min="60" max="60" width="6" style="46" customWidth="1"/>
    <col min="61" max="61" width="6.85546875" style="44" customWidth="1"/>
    <col min="62" max="62" width="1.42578125" style="44" customWidth="1"/>
    <col min="63" max="63" width="3" style="44" customWidth="1"/>
    <col min="64" max="64" width="23.5703125" style="44" customWidth="1"/>
    <col min="65" max="65" width="2.85546875" style="44" customWidth="1"/>
    <col min="66" max="66" width="6.140625" style="44" customWidth="1"/>
    <col min="67" max="68" width="6.140625" style="46" customWidth="1"/>
    <col min="69" max="71" width="5.7109375" style="46" customWidth="1"/>
    <col min="72" max="72" width="5.28515625" style="46" customWidth="1"/>
    <col min="73" max="73" width="6.5703125" style="46" customWidth="1"/>
    <col min="74" max="74" width="4.85546875" style="46" customWidth="1"/>
    <col min="75" max="75" width="5.85546875" style="46" customWidth="1"/>
    <col min="76" max="76" width="5.7109375" style="46" customWidth="1"/>
    <col min="77" max="77" width="6" style="46" customWidth="1"/>
    <col min="78" max="78" width="3" style="383" customWidth="1"/>
    <col min="79" max="79" width="5.42578125" style="44" customWidth="1"/>
    <col min="80" max="80" width="5.42578125" style="46" customWidth="1"/>
    <col min="81" max="82" width="5.140625" style="44" customWidth="1"/>
    <col min="83" max="83" width="5.140625" style="46" customWidth="1"/>
    <col min="84" max="84" width="3.7109375" style="44" customWidth="1"/>
    <col min="85" max="85" width="5.140625" style="44" customWidth="1"/>
    <col min="86" max="86" width="5.140625" style="46" customWidth="1"/>
    <col min="87" max="87" width="5" style="44" customWidth="1"/>
    <col min="88" max="88" width="5.140625" style="44" customWidth="1"/>
    <col min="89" max="89" width="5.140625" style="46" customWidth="1"/>
    <col min="90" max="90" width="5" style="44" customWidth="1"/>
    <col min="91" max="91" width="5.140625" style="44" customWidth="1"/>
    <col min="92" max="92" width="5.140625" style="46" customWidth="1"/>
    <col min="93" max="93" width="5" style="44" customWidth="1"/>
    <col min="94" max="94" width="6.140625" style="124" customWidth="1"/>
    <col min="95" max="95" width="6.140625" style="307" customWidth="1"/>
    <col min="96" max="96" width="5.7109375" style="124" customWidth="1"/>
    <col min="97" max="98" width="5.7109375" style="46" customWidth="1"/>
    <col min="99" max="99" width="7.7109375" style="46" customWidth="1"/>
    <col min="100" max="100" width="3.42578125" style="44" customWidth="1"/>
    <col min="101" max="101" width="3" style="44" customWidth="1"/>
    <col min="102" max="102" width="23.5703125" style="44" customWidth="1"/>
    <col min="103" max="103" width="2.85546875" style="44" customWidth="1"/>
    <col min="104" max="104" width="5.28515625" style="44" customWidth="1"/>
    <col min="105" max="105" width="5.28515625" style="46" customWidth="1"/>
    <col min="106" max="106" width="5.42578125" style="44" customWidth="1"/>
    <col min="107" max="107" width="5.140625" style="26" customWidth="1"/>
    <col min="108" max="108" width="5.140625" style="46" customWidth="1"/>
    <col min="109" max="109" width="4" style="26" customWidth="1"/>
    <col min="110" max="110" width="5.140625" style="44" customWidth="1"/>
    <col min="111" max="111" width="5.140625" style="46" customWidth="1"/>
    <col min="112" max="112" width="5" style="44" customWidth="1"/>
    <col min="113" max="113" width="5.140625" style="44" customWidth="1"/>
    <col min="114" max="114" width="5.140625" style="46" customWidth="1"/>
    <col min="115" max="115" width="4" style="44" customWidth="1"/>
    <col min="116" max="116" width="6.28515625" style="44" customWidth="1"/>
    <col min="117" max="117" width="6.28515625" style="46" customWidth="1"/>
    <col min="118" max="118" width="6.28515625" style="44" customWidth="1"/>
    <col min="119" max="119" width="6.42578125" style="46" customWidth="1"/>
    <col min="120" max="120" width="5.28515625" style="46" customWidth="1"/>
    <col min="121" max="121" width="5.42578125" style="46" customWidth="1"/>
    <col min="122" max="122" width="2.7109375" style="44" customWidth="1"/>
    <col min="123" max="123" width="3" style="44" customWidth="1"/>
    <col min="124" max="124" width="23.5703125" style="44" customWidth="1"/>
    <col min="125" max="125" width="2.85546875" style="44" customWidth="1"/>
    <col min="126" max="126" width="5.140625" style="44" customWidth="1"/>
    <col min="127" max="127" width="5.140625" style="46" customWidth="1"/>
    <col min="128" max="128" width="3.7109375" style="44" customWidth="1"/>
    <col min="129" max="129" width="5.140625" style="44" customWidth="1"/>
    <col min="130" max="130" width="5.140625" style="46" customWidth="1"/>
    <col min="131" max="131" width="3.5703125" style="44" customWidth="1"/>
    <col min="132" max="132" width="5.28515625" style="44" customWidth="1"/>
    <col min="133" max="133" width="5.28515625" style="46" customWidth="1"/>
    <col min="134" max="134" width="5.28515625" style="44" customWidth="1"/>
    <col min="135" max="135" width="5.28515625" style="46" customWidth="1"/>
    <col min="136" max="136" width="5.28515625" style="44" customWidth="1"/>
    <col min="137" max="137" width="5.28515625" style="46" customWidth="1"/>
    <col min="138" max="138" width="6.85546875" style="44" customWidth="1"/>
    <col min="139" max="139" width="5.7109375" style="24" customWidth="1"/>
    <col min="140" max="140" width="7.140625" style="44" customWidth="1"/>
    <col min="141" max="141" width="2.85546875" style="44" customWidth="1"/>
    <col min="142" max="142" width="3.85546875" style="44" customWidth="1"/>
    <col min="143" max="143" width="30.42578125" style="44" customWidth="1"/>
    <col min="144" max="144" width="4" style="44" customWidth="1"/>
    <col min="145" max="145" width="8.85546875" style="46" customWidth="1"/>
    <col min="146" max="151" width="9.42578125" style="46" customWidth="1"/>
    <col min="152" max="153" width="9" style="46" customWidth="1"/>
    <col min="154" max="154" width="6.140625" style="46" customWidth="1"/>
    <col min="155" max="155" width="8.140625" style="46" customWidth="1"/>
    <col min="156" max="156" width="9.28515625" style="46" customWidth="1"/>
    <col min="157" max="157" width="6.140625" style="46" customWidth="1"/>
    <col min="158" max="158" width="7" style="46" customWidth="1"/>
    <col min="159" max="159" width="8" style="46" customWidth="1"/>
    <col min="160" max="160" width="7.140625" style="46" customWidth="1"/>
    <col min="161" max="161" width="8.85546875" style="46" customWidth="1"/>
    <col min="162" max="16384" width="9.140625" style="44"/>
  </cols>
  <sheetData>
    <row r="1" spans="1:163" s="46" customFormat="1" ht="17.25" customHeight="1">
      <c r="A1" s="120" t="s">
        <v>487</v>
      </c>
      <c r="X1" s="610"/>
      <c r="Y1" s="610"/>
      <c r="Z1" s="610"/>
      <c r="AA1" s="610"/>
      <c r="AB1" s="610"/>
      <c r="AC1" s="610"/>
      <c r="AD1" s="610"/>
      <c r="AE1" s="610"/>
      <c r="AF1" s="610"/>
      <c r="AG1" s="610"/>
      <c r="AI1" s="120" t="s">
        <v>158</v>
      </c>
      <c r="BK1" s="120" t="s">
        <v>241</v>
      </c>
      <c r="BZ1" s="383"/>
      <c r="CT1" s="217"/>
      <c r="CU1" s="217"/>
      <c r="CV1" s="217"/>
      <c r="CW1" s="611" t="s">
        <v>287</v>
      </c>
      <c r="CX1" s="611"/>
      <c r="CY1" s="611"/>
      <c r="CZ1" s="611"/>
      <c r="DA1" s="611"/>
      <c r="DB1" s="611"/>
      <c r="DC1" s="611"/>
      <c r="DL1" s="175"/>
      <c r="DM1" s="175"/>
      <c r="DN1" s="175"/>
      <c r="DO1" s="175"/>
      <c r="DP1" s="175"/>
      <c r="DQ1" s="175"/>
      <c r="DS1" s="120" t="s">
        <v>69</v>
      </c>
      <c r="EI1" s="24"/>
      <c r="EL1" s="120" t="s">
        <v>527</v>
      </c>
    </row>
    <row r="2" spans="1:163" s="27" customFormat="1" ht="17.25" customHeight="1">
      <c r="A2" s="586" t="s">
        <v>18</v>
      </c>
      <c r="B2" s="597" t="s">
        <v>56</v>
      </c>
      <c r="C2" s="586" t="s">
        <v>20</v>
      </c>
      <c r="D2" s="586" t="s">
        <v>486</v>
      </c>
      <c r="E2" s="586"/>
      <c r="F2" s="598" t="s">
        <v>306</v>
      </c>
      <c r="G2" s="586"/>
      <c r="H2" s="596"/>
      <c r="I2" s="586" t="s">
        <v>319</v>
      </c>
      <c r="J2" s="586"/>
      <c r="K2" s="586"/>
      <c r="L2" s="586"/>
      <c r="M2" s="586"/>
      <c r="N2" s="586"/>
      <c r="O2" s="586" t="s">
        <v>327</v>
      </c>
      <c r="P2" s="586"/>
      <c r="Q2" s="586"/>
      <c r="R2" s="598" t="s">
        <v>390</v>
      </c>
      <c r="S2" s="586"/>
      <c r="T2" s="586"/>
      <c r="U2" s="586" t="s">
        <v>280</v>
      </c>
      <c r="V2" s="586"/>
      <c r="W2" s="586"/>
      <c r="X2" s="586"/>
      <c r="Y2" s="586"/>
      <c r="Z2" s="586"/>
      <c r="AA2" s="586"/>
      <c r="AB2" s="586"/>
      <c r="AC2" s="586"/>
      <c r="AD2" s="586"/>
      <c r="AE2" s="586"/>
      <c r="AF2" s="586"/>
      <c r="AG2" s="586"/>
      <c r="AI2" s="586" t="s">
        <v>18</v>
      </c>
      <c r="AJ2" s="597" t="s">
        <v>56</v>
      </c>
      <c r="AK2" s="586" t="s">
        <v>20</v>
      </c>
      <c r="AL2" s="586" t="s">
        <v>155</v>
      </c>
      <c r="AM2" s="586"/>
      <c r="AN2" s="586"/>
      <c r="AO2" s="586" t="s">
        <v>156</v>
      </c>
      <c r="AP2" s="586"/>
      <c r="AQ2" s="586"/>
      <c r="AR2" s="586" t="s">
        <v>157</v>
      </c>
      <c r="AS2" s="586"/>
      <c r="AT2" s="586"/>
      <c r="AU2" s="586"/>
      <c r="AV2" s="586"/>
      <c r="AW2" s="586"/>
      <c r="AX2" s="586" t="s">
        <v>254</v>
      </c>
      <c r="AY2" s="586"/>
      <c r="AZ2" s="586"/>
      <c r="BA2" s="586" t="s">
        <v>70</v>
      </c>
      <c r="BB2" s="586"/>
      <c r="BC2" s="586"/>
      <c r="BD2" s="586"/>
      <c r="BE2" s="586"/>
      <c r="BF2" s="586"/>
      <c r="BG2" s="586" t="s">
        <v>246</v>
      </c>
      <c r="BH2" s="586"/>
      <c r="BI2" s="586"/>
      <c r="BK2" s="586" t="s">
        <v>18</v>
      </c>
      <c r="BL2" s="597" t="s">
        <v>56</v>
      </c>
      <c r="BM2" s="586" t="s">
        <v>20</v>
      </c>
      <c r="BN2" s="586" t="s">
        <v>307</v>
      </c>
      <c r="BO2" s="586"/>
      <c r="BP2" s="586"/>
      <c r="BQ2" s="566" t="s">
        <v>52</v>
      </c>
      <c r="BR2" s="566"/>
      <c r="BS2" s="566"/>
      <c r="BT2" s="566"/>
      <c r="BU2" s="566"/>
      <c r="BV2" s="566"/>
      <c r="BW2" s="566" t="s">
        <v>109</v>
      </c>
      <c r="BX2" s="566"/>
      <c r="BY2" s="566"/>
      <c r="BZ2" s="630" t="s">
        <v>68</v>
      </c>
      <c r="CA2" s="598" t="s">
        <v>148</v>
      </c>
      <c r="CB2" s="586"/>
      <c r="CC2" s="596"/>
      <c r="CD2" s="587" t="s">
        <v>153</v>
      </c>
      <c r="CE2" s="588"/>
      <c r="CF2" s="589"/>
      <c r="CG2" s="587" t="s">
        <v>346</v>
      </c>
      <c r="CH2" s="588"/>
      <c r="CI2" s="589"/>
      <c r="CJ2" s="612" t="s">
        <v>321</v>
      </c>
      <c r="CK2" s="613"/>
      <c r="CL2" s="614"/>
      <c r="CM2" s="587" t="s">
        <v>393</v>
      </c>
      <c r="CN2" s="588"/>
      <c r="CO2" s="589"/>
      <c r="CP2" s="621" t="s">
        <v>378</v>
      </c>
      <c r="CQ2" s="622"/>
      <c r="CR2" s="623"/>
      <c r="CS2" s="586" t="s">
        <v>470</v>
      </c>
      <c r="CT2" s="586"/>
      <c r="CU2" s="586"/>
      <c r="CV2" s="164"/>
      <c r="CW2" s="598" t="s">
        <v>18</v>
      </c>
      <c r="CX2" s="597" t="s">
        <v>56</v>
      </c>
      <c r="CY2" s="586" t="s">
        <v>20</v>
      </c>
      <c r="CZ2" s="587" t="s">
        <v>159</v>
      </c>
      <c r="DA2" s="588"/>
      <c r="DB2" s="589"/>
      <c r="DC2" s="587" t="s">
        <v>245</v>
      </c>
      <c r="DD2" s="588"/>
      <c r="DE2" s="589"/>
      <c r="DF2" s="586" t="s">
        <v>288</v>
      </c>
      <c r="DG2" s="586"/>
      <c r="DH2" s="586"/>
      <c r="DI2" s="586"/>
      <c r="DJ2" s="586"/>
      <c r="DK2" s="586"/>
      <c r="DL2" s="586" t="s">
        <v>322</v>
      </c>
      <c r="DM2" s="586"/>
      <c r="DN2" s="586"/>
      <c r="DO2" s="586" t="s">
        <v>323</v>
      </c>
      <c r="DP2" s="586"/>
      <c r="DQ2" s="586"/>
      <c r="DS2" s="586" t="s">
        <v>18</v>
      </c>
      <c r="DT2" s="586" t="s">
        <v>56</v>
      </c>
      <c r="DU2" s="586" t="s">
        <v>20</v>
      </c>
      <c r="DV2" s="586" t="s">
        <v>154</v>
      </c>
      <c r="DW2" s="586"/>
      <c r="DX2" s="586"/>
      <c r="DY2" s="586" t="s">
        <v>324</v>
      </c>
      <c r="DZ2" s="586"/>
      <c r="EA2" s="586"/>
      <c r="EB2" s="587" t="s">
        <v>255</v>
      </c>
      <c r="EC2" s="588"/>
      <c r="ED2" s="586" t="s">
        <v>182</v>
      </c>
      <c r="EE2" s="586"/>
      <c r="EF2" s="586"/>
      <c r="EG2" s="586"/>
      <c r="EH2" s="587" t="s">
        <v>211</v>
      </c>
      <c r="EI2" s="588"/>
      <c r="EJ2" s="589"/>
      <c r="EL2" s="586" t="s">
        <v>18</v>
      </c>
      <c r="EM2" s="597" t="s">
        <v>56</v>
      </c>
      <c r="EN2" s="586" t="s">
        <v>20</v>
      </c>
      <c r="EO2" s="658" t="s">
        <v>336</v>
      </c>
      <c r="EP2" s="659" t="s">
        <v>106</v>
      </c>
      <c r="EQ2" s="660"/>
      <c r="ER2" s="660"/>
      <c r="ES2" s="660"/>
      <c r="ET2" s="660"/>
      <c r="EU2" s="661"/>
      <c r="EV2" s="658" t="s">
        <v>325</v>
      </c>
      <c r="EW2" s="662" t="s">
        <v>394</v>
      </c>
      <c r="EX2" s="663"/>
      <c r="EY2" s="663"/>
      <c r="EZ2" s="663"/>
      <c r="FA2" s="663"/>
      <c r="FB2" s="663"/>
      <c r="FC2" s="663"/>
      <c r="FD2" s="663"/>
      <c r="FE2" s="664"/>
    </row>
    <row r="3" spans="1:163" s="27" customFormat="1" ht="17.25" customHeight="1">
      <c r="A3" s="586"/>
      <c r="B3" s="597"/>
      <c r="C3" s="586"/>
      <c r="D3" s="586"/>
      <c r="E3" s="586"/>
      <c r="F3" s="598"/>
      <c r="G3" s="586"/>
      <c r="H3" s="596"/>
      <c r="I3" s="586" t="s">
        <v>320</v>
      </c>
      <c r="J3" s="586"/>
      <c r="K3" s="586"/>
      <c r="L3" s="586" t="s">
        <v>558</v>
      </c>
      <c r="M3" s="586"/>
      <c r="N3" s="586"/>
      <c r="O3" s="586"/>
      <c r="P3" s="586"/>
      <c r="Q3" s="586"/>
      <c r="R3" s="598"/>
      <c r="S3" s="586"/>
      <c r="T3" s="586"/>
      <c r="U3" s="587" t="s">
        <v>391</v>
      </c>
      <c r="V3" s="588"/>
      <c r="W3" s="589"/>
      <c r="X3" s="587" t="s">
        <v>279</v>
      </c>
      <c r="Y3" s="588"/>
      <c r="Z3" s="589"/>
      <c r="AA3" s="587" t="s">
        <v>344</v>
      </c>
      <c r="AB3" s="588"/>
      <c r="AC3" s="589"/>
      <c r="AD3" s="586" t="s">
        <v>328</v>
      </c>
      <c r="AE3" s="586"/>
      <c r="AF3" s="586"/>
      <c r="AG3" s="586"/>
      <c r="AI3" s="586"/>
      <c r="AJ3" s="597"/>
      <c r="AK3" s="586"/>
      <c r="AL3" s="586"/>
      <c r="AM3" s="586"/>
      <c r="AN3" s="586"/>
      <c r="AO3" s="586"/>
      <c r="AP3" s="586"/>
      <c r="AQ3" s="586"/>
      <c r="AR3" s="586" t="s">
        <v>334</v>
      </c>
      <c r="AS3" s="586"/>
      <c r="AT3" s="586"/>
      <c r="AU3" s="586" t="s">
        <v>392</v>
      </c>
      <c r="AV3" s="586"/>
      <c r="AW3" s="586"/>
      <c r="AX3" s="586"/>
      <c r="AY3" s="586"/>
      <c r="AZ3" s="586"/>
      <c r="BA3" s="586" t="s">
        <v>227</v>
      </c>
      <c r="BB3" s="586"/>
      <c r="BC3" s="586"/>
      <c r="BD3" s="586" t="s">
        <v>226</v>
      </c>
      <c r="BE3" s="586"/>
      <c r="BF3" s="586"/>
      <c r="BG3" s="586"/>
      <c r="BH3" s="586"/>
      <c r="BI3" s="586"/>
      <c r="BK3" s="586"/>
      <c r="BL3" s="597"/>
      <c r="BM3" s="586"/>
      <c r="BN3" s="586"/>
      <c r="BO3" s="586"/>
      <c r="BP3" s="586"/>
      <c r="BQ3" s="566" t="s">
        <v>197</v>
      </c>
      <c r="BR3" s="566"/>
      <c r="BS3" s="566"/>
      <c r="BT3" s="633" t="s">
        <v>198</v>
      </c>
      <c r="BU3" s="634"/>
      <c r="BV3" s="635"/>
      <c r="BW3" s="566"/>
      <c r="BX3" s="566"/>
      <c r="BY3" s="566"/>
      <c r="BZ3" s="631"/>
      <c r="CA3" s="598"/>
      <c r="CB3" s="586"/>
      <c r="CC3" s="596"/>
      <c r="CD3" s="590"/>
      <c r="CE3" s="591"/>
      <c r="CF3" s="592"/>
      <c r="CG3" s="590"/>
      <c r="CH3" s="591"/>
      <c r="CI3" s="592"/>
      <c r="CJ3" s="615"/>
      <c r="CK3" s="616"/>
      <c r="CL3" s="617"/>
      <c r="CM3" s="590"/>
      <c r="CN3" s="591"/>
      <c r="CO3" s="592"/>
      <c r="CP3" s="624"/>
      <c r="CQ3" s="625"/>
      <c r="CR3" s="626"/>
      <c r="CS3" s="586"/>
      <c r="CT3" s="586"/>
      <c r="CU3" s="586"/>
      <c r="CV3" s="165"/>
      <c r="CW3" s="598"/>
      <c r="CX3" s="597"/>
      <c r="CY3" s="586"/>
      <c r="CZ3" s="590"/>
      <c r="DA3" s="591"/>
      <c r="DB3" s="592"/>
      <c r="DC3" s="590"/>
      <c r="DD3" s="591"/>
      <c r="DE3" s="592"/>
      <c r="DF3" s="586" t="s">
        <v>289</v>
      </c>
      <c r="DG3" s="586"/>
      <c r="DH3" s="586"/>
      <c r="DI3" s="586" t="s">
        <v>290</v>
      </c>
      <c r="DJ3" s="586"/>
      <c r="DK3" s="586"/>
      <c r="DL3" s="586"/>
      <c r="DM3" s="586"/>
      <c r="DN3" s="586"/>
      <c r="DO3" s="586"/>
      <c r="DP3" s="586"/>
      <c r="DQ3" s="586"/>
      <c r="DS3" s="586"/>
      <c r="DT3" s="586"/>
      <c r="DU3" s="586"/>
      <c r="DV3" s="586"/>
      <c r="DW3" s="586"/>
      <c r="DX3" s="586"/>
      <c r="DY3" s="586"/>
      <c r="DZ3" s="586"/>
      <c r="EA3" s="586"/>
      <c r="EB3" s="590"/>
      <c r="EC3" s="591"/>
      <c r="ED3" s="586" t="s">
        <v>183</v>
      </c>
      <c r="EE3" s="586"/>
      <c r="EF3" s="586" t="s">
        <v>201</v>
      </c>
      <c r="EG3" s="586"/>
      <c r="EH3" s="590"/>
      <c r="EI3" s="591"/>
      <c r="EJ3" s="592"/>
      <c r="EL3" s="586"/>
      <c r="EM3" s="597"/>
      <c r="EN3" s="586"/>
      <c r="EO3" s="658"/>
      <c r="EP3" s="566" t="s">
        <v>218</v>
      </c>
      <c r="EQ3" s="566" t="s">
        <v>222</v>
      </c>
      <c r="ER3" s="566" t="s">
        <v>374</v>
      </c>
      <c r="ES3" s="651" t="s">
        <v>229</v>
      </c>
      <c r="ET3" s="652"/>
      <c r="EU3" s="653" t="s">
        <v>364</v>
      </c>
      <c r="EV3" s="658"/>
      <c r="EW3" s="650" t="s">
        <v>395</v>
      </c>
      <c r="EX3" s="566" t="s">
        <v>401</v>
      </c>
      <c r="EY3" s="566" t="s">
        <v>397</v>
      </c>
      <c r="EZ3" s="566" t="s">
        <v>326</v>
      </c>
      <c r="FA3" s="650" t="s">
        <v>403</v>
      </c>
      <c r="FB3" s="630" t="s">
        <v>404</v>
      </c>
      <c r="FC3" s="630" t="s">
        <v>405</v>
      </c>
      <c r="FD3" s="630" t="s">
        <v>406</v>
      </c>
      <c r="FE3" s="630" t="s">
        <v>407</v>
      </c>
    </row>
    <row r="4" spans="1:163" s="27" customFormat="1" ht="20.25" customHeight="1">
      <c r="A4" s="586"/>
      <c r="B4" s="597"/>
      <c r="C4" s="586"/>
      <c r="D4" s="586"/>
      <c r="E4" s="586"/>
      <c r="F4" s="598"/>
      <c r="G4" s="586"/>
      <c r="H4" s="596"/>
      <c r="I4" s="586"/>
      <c r="J4" s="586"/>
      <c r="K4" s="586"/>
      <c r="L4" s="586"/>
      <c r="M4" s="586"/>
      <c r="N4" s="586"/>
      <c r="O4" s="586"/>
      <c r="P4" s="586"/>
      <c r="Q4" s="586"/>
      <c r="R4" s="598"/>
      <c r="S4" s="586"/>
      <c r="T4" s="586"/>
      <c r="U4" s="590"/>
      <c r="V4" s="591"/>
      <c r="W4" s="592"/>
      <c r="X4" s="590"/>
      <c r="Y4" s="591"/>
      <c r="Z4" s="592"/>
      <c r="AA4" s="590"/>
      <c r="AB4" s="591"/>
      <c r="AC4" s="592"/>
      <c r="AD4" s="586"/>
      <c r="AE4" s="586"/>
      <c r="AF4" s="586"/>
      <c r="AG4" s="586"/>
      <c r="AI4" s="586"/>
      <c r="AJ4" s="597"/>
      <c r="AK4" s="586"/>
      <c r="AL4" s="586"/>
      <c r="AM4" s="586"/>
      <c r="AN4" s="586"/>
      <c r="AO4" s="586"/>
      <c r="AP4" s="586"/>
      <c r="AQ4" s="586"/>
      <c r="AR4" s="586"/>
      <c r="AS4" s="586"/>
      <c r="AT4" s="586"/>
      <c r="AU4" s="586"/>
      <c r="AV4" s="586"/>
      <c r="AW4" s="586"/>
      <c r="AX4" s="586"/>
      <c r="AY4" s="586"/>
      <c r="AZ4" s="586"/>
      <c r="BA4" s="586"/>
      <c r="BB4" s="586"/>
      <c r="BC4" s="586"/>
      <c r="BD4" s="586"/>
      <c r="BE4" s="586"/>
      <c r="BF4" s="586"/>
      <c r="BG4" s="586"/>
      <c r="BH4" s="586"/>
      <c r="BI4" s="586"/>
      <c r="BK4" s="586"/>
      <c r="BL4" s="597"/>
      <c r="BM4" s="586"/>
      <c r="BN4" s="586"/>
      <c r="BO4" s="586"/>
      <c r="BP4" s="586"/>
      <c r="BQ4" s="566"/>
      <c r="BR4" s="566"/>
      <c r="BS4" s="566"/>
      <c r="BT4" s="636"/>
      <c r="BU4" s="637"/>
      <c r="BV4" s="638"/>
      <c r="BW4" s="566"/>
      <c r="BX4" s="566"/>
      <c r="BY4" s="566"/>
      <c r="BZ4" s="631"/>
      <c r="CA4" s="598"/>
      <c r="CB4" s="586"/>
      <c r="CC4" s="596"/>
      <c r="CD4" s="590"/>
      <c r="CE4" s="591"/>
      <c r="CF4" s="592"/>
      <c r="CG4" s="590"/>
      <c r="CH4" s="591"/>
      <c r="CI4" s="592"/>
      <c r="CJ4" s="615"/>
      <c r="CK4" s="616"/>
      <c r="CL4" s="617"/>
      <c r="CM4" s="590"/>
      <c r="CN4" s="591"/>
      <c r="CO4" s="592"/>
      <c r="CP4" s="624"/>
      <c r="CQ4" s="625"/>
      <c r="CR4" s="626"/>
      <c r="CS4" s="586"/>
      <c r="CT4" s="586"/>
      <c r="CU4" s="586"/>
      <c r="CV4" s="165"/>
      <c r="CW4" s="598"/>
      <c r="CX4" s="597"/>
      <c r="CY4" s="586"/>
      <c r="CZ4" s="590"/>
      <c r="DA4" s="591"/>
      <c r="DB4" s="592"/>
      <c r="DC4" s="590"/>
      <c r="DD4" s="591"/>
      <c r="DE4" s="592"/>
      <c r="DF4" s="586"/>
      <c r="DG4" s="586"/>
      <c r="DH4" s="586"/>
      <c r="DI4" s="586"/>
      <c r="DJ4" s="586"/>
      <c r="DK4" s="586"/>
      <c r="DL4" s="586"/>
      <c r="DM4" s="586"/>
      <c r="DN4" s="586"/>
      <c r="DO4" s="586"/>
      <c r="DP4" s="586"/>
      <c r="DQ4" s="586"/>
      <c r="DS4" s="586"/>
      <c r="DT4" s="586"/>
      <c r="DU4" s="586"/>
      <c r="DV4" s="586"/>
      <c r="DW4" s="586"/>
      <c r="DX4" s="586"/>
      <c r="DY4" s="586"/>
      <c r="DZ4" s="586"/>
      <c r="EA4" s="586"/>
      <c r="EB4" s="590"/>
      <c r="EC4" s="591"/>
      <c r="ED4" s="586"/>
      <c r="EE4" s="586"/>
      <c r="EF4" s="586"/>
      <c r="EG4" s="586"/>
      <c r="EH4" s="590"/>
      <c r="EI4" s="591"/>
      <c r="EJ4" s="592"/>
      <c r="EL4" s="586"/>
      <c r="EM4" s="597"/>
      <c r="EN4" s="586"/>
      <c r="EO4" s="658"/>
      <c r="EP4" s="566"/>
      <c r="EQ4" s="566"/>
      <c r="ER4" s="566"/>
      <c r="ES4" s="665" t="s">
        <v>305</v>
      </c>
      <c r="ET4" s="630" t="s">
        <v>220</v>
      </c>
      <c r="EU4" s="654"/>
      <c r="EV4" s="658"/>
      <c r="EW4" s="650"/>
      <c r="EX4" s="566"/>
      <c r="EY4" s="566"/>
      <c r="EZ4" s="566"/>
      <c r="FA4" s="650"/>
      <c r="FB4" s="631"/>
      <c r="FC4" s="631"/>
      <c r="FD4" s="631"/>
      <c r="FE4" s="631"/>
    </row>
    <row r="5" spans="1:163" s="27" customFormat="1" ht="60.75" customHeight="1">
      <c r="A5" s="586"/>
      <c r="B5" s="597"/>
      <c r="C5" s="586"/>
      <c r="D5" s="586"/>
      <c r="E5" s="586"/>
      <c r="F5" s="598"/>
      <c r="G5" s="586"/>
      <c r="H5" s="596"/>
      <c r="I5" s="586"/>
      <c r="J5" s="586"/>
      <c r="K5" s="586"/>
      <c r="L5" s="586"/>
      <c r="M5" s="586"/>
      <c r="N5" s="586"/>
      <c r="O5" s="586"/>
      <c r="P5" s="586"/>
      <c r="Q5" s="586"/>
      <c r="R5" s="598"/>
      <c r="S5" s="586"/>
      <c r="T5" s="586"/>
      <c r="U5" s="593"/>
      <c r="V5" s="594"/>
      <c r="W5" s="595"/>
      <c r="X5" s="593"/>
      <c r="Y5" s="594"/>
      <c r="Z5" s="595"/>
      <c r="AA5" s="593"/>
      <c r="AB5" s="594"/>
      <c r="AC5" s="595"/>
      <c r="AD5" s="586" t="s">
        <v>329</v>
      </c>
      <c r="AE5" s="586"/>
      <c r="AF5" s="586" t="s">
        <v>417</v>
      </c>
      <c r="AG5" s="586"/>
      <c r="AI5" s="586"/>
      <c r="AJ5" s="597"/>
      <c r="AK5" s="586"/>
      <c r="AL5" s="586"/>
      <c r="AM5" s="586"/>
      <c r="AN5" s="586"/>
      <c r="AO5" s="586"/>
      <c r="AP5" s="586"/>
      <c r="AQ5" s="586"/>
      <c r="AR5" s="586"/>
      <c r="AS5" s="586"/>
      <c r="AT5" s="586"/>
      <c r="AU5" s="586"/>
      <c r="AV5" s="586"/>
      <c r="AW5" s="586"/>
      <c r="AX5" s="586"/>
      <c r="AY5" s="586"/>
      <c r="AZ5" s="586"/>
      <c r="BA5" s="586"/>
      <c r="BB5" s="586"/>
      <c r="BC5" s="586"/>
      <c r="BD5" s="586"/>
      <c r="BE5" s="586"/>
      <c r="BF5" s="586"/>
      <c r="BG5" s="586"/>
      <c r="BH5" s="586"/>
      <c r="BI5" s="586"/>
      <c r="BK5" s="586"/>
      <c r="BL5" s="597"/>
      <c r="BM5" s="586"/>
      <c r="BN5" s="586"/>
      <c r="BO5" s="586"/>
      <c r="BP5" s="586"/>
      <c r="BQ5" s="566"/>
      <c r="BR5" s="566"/>
      <c r="BS5" s="566"/>
      <c r="BT5" s="639"/>
      <c r="BU5" s="640"/>
      <c r="BV5" s="641"/>
      <c r="BW5" s="566"/>
      <c r="BX5" s="566"/>
      <c r="BY5" s="566"/>
      <c r="BZ5" s="631"/>
      <c r="CA5" s="598"/>
      <c r="CB5" s="586"/>
      <c r="CC5" s="596"/>
      <c r="CD5" s="593"/>
      <c r="CE5" s="594"/>
      <c r="CF5" s="595"/>
      <c r="CG5" s="593"/>
      <c r="CH5" s="594"/>
      <c r="CI5" s="595"/>
      <c r="CJ5" s="618"/>
      <c r="CK5" s="619"/>
      <c r="CL5" s="620"/>
      <c r="CM5" s="593"/>
      <c r="CN5" s="594"/>
      <c r="CO5" s="595"/>
      <c r="CP5" s="627"/>
      <c r="CQ5" s="628"/>
      <c r="CR5" s="629"/>
      <c r="CS5" s="586"/>
      <c r="CT5" s="586"/>
      <c r="CU5" s="586"/>
      <c r="CV5" s="165"/>
      <c r="CW5" s="598"/>
      <c r="CX5" s="597"/>
      <c r="CY5" s="586"/>
      <c r="CZ5" s="593"/>
      <c r="DA5" s="594"/>
      <c r="DB5" s="595"/>
      <c r="DC5" s="593"/>
      <c r="DD5" s="594"/>
      <c r="DE5" s="595"/>
      <c r="DF5" s="586"/>
      <c r="DG5" s="586"/>
      <c r="DH5" s="586"/>
      <c r="DI5" s="586"/>
      <c r="DJ5" s="586"/>
      <c r="DK5" s="586"/>
      <c r="DL5" s="586"/>
      <c r="DM5" s="586"/>
      <c r="DN5" s="586"/>
      <c r="DO5" s="586"/>
      <c r="DP5" s="586"/>
      <c r="DQ5" s="586"/>
      <c r="DS5" s="586"/>
      <c r="DT5" s="586"/>
      <c r="DU5" s="586"/>
      <c r="DV5" s="586"/>
      <c r="DW5" s="586"/>
      <c r="DX5" s="586"/>
      <c r="DY5" s="586"/>
      <c r="DZ5" s="586"/>
      <c r="EA5" s="586"/>
      <c r="EB5" s="593"/>
      <c r="EC5" s="594"/>
      <c r="ED5" s="586"/>
      <c r="EE5" s="586"/>
      <c r="EF5" s="586"/>
      <c r="EG5" s="586"/>
      <c r="EH5" s="593"/>
      <c r="EI5" s="594"/>
      <c r="EJ5" s="595"/>
      <c r="EL5" s="586"/>
      <c r="EM5" s="597"/>
      <c r="EN5" s="586"/>
      <c r="EO5" s="658"/>
      <c r="EP5" s="566"/>
      <c r="EQ5" s="566"/>
      <c r="ER5" s="566"/>
      <c r="ES5" s="666"/>
      <c r="ET5" s="631"/>
      <c r="EU5" s="654"/>
      <c r="EV5" s="658"/>
      <c r="EW5" s="650"/>
      <c r="EX5" s="566"/>
      <c r="EY5" s="566"/>
      <c r="EZ5" s="566"/>
      <c r="FA5" s="650"/>
      <c r="FB5" s="631"/>
      <c r="FC5" s="631"/>
      <c r="FD5" s="631"/>
      <c r="FE5" s="631"/>
      <c r="FG5" s="177"/>
    </row>
    <row r="6" spans="1:163" s="27" customFormat="1" ht="15" customHeight="1">
      <c r="A6" s="586"/>
      <c r="B6" s="597"/>
      <c r="C6" s="586"/>
      <c r="D6" s="425">
        <v>2022</v>
      </c>
      <c r="E6" s="424">
        <v>2023</v>
      </c>
      <c r="F6" s="425">
        <v>2022</v>
      </c>
      <c r="G6" s="424">
        <v>2023</v>
      </c>
      <c r="H6" s="138" t="s">
        <v>48</v>
      </c>
      <c r="I6" s="425">
        <v>2022</v>
      </c>
      <c r="J6" s="424">
        <v>2023</v>
      </c>
      <c r="K6" s="139" t="s">
        <v>48</v>
      </c>
      <c r="L6" s="425">
        <v>2022</v>
      </c>
      <c r="M6" s="424">
        <v>2023</v>
      </c>
      <c r="N6" s="139" t="s">
        <v>48</v>
      </c>
      <c r="O6" s="425">
        <v>2022</v>
      </c>
      <c r="P6" s="424">
        <v>2023</v>
      </c>
      <c r="Q6" s="139" t="s">
        <v>48</v>
      </c>
      <c r="R6" s="425">
        <v>2022</v>
      </c>
      <c r="S6" s="424">
        <v>2023</v>
      </c>
      <c r="T6" s="138" t="s">
        <v>48</v>
      </c>
      <c r="U6" s="425">
        <v>2022</v>
      </c>
      <c r="V6" s="424">
        <v>2023</v>
      </c>
      <c r="W6" s="139" t="s">
        <v>48</v>
      </c>
      <c r="X6" s="425">
        <v>2022</v>
      </c>
      <c r="Y6" s="424">
        <v>2023</v>
      </c>
      <c r="Z6" s="139" t="s">
        <v>48</v>
      </c>
      <c r="AA6" s="425">
        <v>2022</v>
      </c>
      <c r="AB6" s="424">
        <v>2023</v>
      </c>
      <c r="AC6" s="139" t="s">
        <v>48</v>
      </c>
      <c r="AD6" s="425">
        <v>2022</v>
      </c>
      <c r="AE6" s="424">
        <v>2023</v>
      </c>
      <c r="AF6" s="425">
        <v>2022</v>
      </c>
      <c r="AG6" s="424">
        <v>2023</v>
      </c>
      <c r="AI6" s="586"/>
      <c r="AJ6" s="597"/>
      <c r="AK6" s="586"/>
      <c r="AL6" s="425">
        <v>2022</v>
      </c>
      <c r="AM6" s="424">
        <v>2023</v>
      </c>
      <c r="AN6" s="139" t="s">
        <v>48</v>
      </c>
      <c r="AO6" s="425">
        <v>2022</v>
      </c>
      <c r="AP6" s="424">
        <v>2023</v>
      </c>
      <c r="AQ6" s="139" t="s">
        <v>48</v>
      </c>
      <c r="AR6" s="425">
        <v>2022</v>
      </c>
      <c r="AS6" s="424">
        <v>2023</v>
      </c>
      <c r="AT6" s="139" t="s">
        <v>48</v>
      </c>
      <c r="AU6" s="425">
        <v>2022</v>
      </c>
      <c r="AV6" s="424">
        <v>2023</v>
      </c>
      <c r="AW6" s="139" t="s">
        <v>48</v>
      </c>
      <c r="AX6" s="425">
        <v>2022</v>
      </c>
      <c r="AY6" s="424">
        <v>2023</v>
      </c>
      <c r="AZ6" s="139" t="s">
        <v>48</v>
      </c>
      <c r="BA6" s="425">
        <v>2022</v>
      </c>
      <c r="BB6" s="424">
        <v>2023</v>
      </c>
      <c r="BC6" s="138" t="s">
        <v>48</v>
      </c>
      <c r="BD6" s="425">
        <v>2022</v>
      </c>
      <c r="BE6" s="424">
        <v>2023</v>
      </c>
      <c r="BF6" s="139" t="s">
        <v>48</v>
      </c>
      <c r="BG6" s="425">
        <v>2022</v>
      </c>
      <c r="BH6" s="424">
        <v>2023</v>
      </c>
      <c r="BI6" s="139" t="s">
        <v>48</v>
      </c>
      <c r="BK6" s="586"/>
      <c r="BL6" s="597"/>
      <c r="BM6" s="586"/>
      <c r="BN6" s="425">
        <v>2022</v>
      </c>
      <c r="BO6" s="424">
        <v>2023</v>
      </c>
      <c r="BP6" s="20" t="s">
        <v>48</v>
      </c>
      <c r="BQ6" s="425">
        <v>2022</v>
      </c>
      <c r="BR6" s="424">
        <v>2023</v>
      </c>
      <c r="BS6" s="20" t="s">
        <v>48</v>
      </c>
      <c r="BT6" s="425">
        <v>2022</v>
      </c>
      <c r="BU6" s="424">
        <v>2023</v>
      </c>
      <c r="BV6" s="20" t="s">
        <v>48</v>
      </c>
      <c r="BW6" s="425">
        <v>2022</v>
      </c>
      <c r="BX6" s="424">
        <v>2023</v>
      </c>
      <c r="BY6" s="20" t="s">
        <v>48</v>
      </c>
      <c r="BZ6" s="632"/>
      <c r="CA6" s="425">
        <v>2022</v>
      </c>
      <c r="CB6" s="424">
        <v>2023</v>
      </c>
      <c r="CC6" s="138" t="s">
        <v>48</v>
      </c>
      <c r="CD6" s="425">
        <v>2022</v>
      </c>
      <c r="CE6" s="424">
        <v>2023</v>
      </c>
      <c r="CF6" s="139" t="s">
        <v>48</v>
      </c>
      <c r="CG6" s="425">
        <v>2022</v>
      </c>
      <c r="CH6" s="424">
        <v>2023</v>
      </c>
      <c r="CI6" s="139" t="s">
        <v>48</v>
      </c>
      <c r="CJ6" s="425">
        <v>2022</v>
      </c>
      <c r="CK6" s="424">
        <v>2023</v>
      </c>
      <c r="CL6" s="425" t="s">
        <v>48</v>
      </c>
      <c r="CM6" s="425">
        <v>2022</v>
      </c>
      <c r="CN6" s="424">
        <v>2023</v>
      </c>
      <c r="CO6" s="425" t="s">
        <v>48</v>
      </c>
      <c r="CP6" s="425">
        <v>2022</v>
      </c>
      <c r="CQ6" s="424">
        <v>2023</v>
      </c>
      <c r="CR6" s="436" t="s">
        <v>48</v>
      </c>
      <c r="CS6" s="425">
        <v>2022</v>
      </c>
      <c r="CT6" s="424">
        <v>2023</v>
      </c>
      <c r="CU6" s="139" t="s">
        <v>48</v>
      </c>
      <c r="CV6" s="166"/>
      <c r="CW6" s="598"/>
      <c r="CX6" s="597"/>
      <c r="CY6" s="586"/>
      <c r="CZ6" s="425">
        <v>2022</v>
      </c>
      <c r="DA6" s="424">
        <v>2023</v>
      </c>
      <c r="DB6" s="139" t="s">
        <v>48</v>
      </c>
      <c r="DC6" s="425">
        <v>2022</v>
      </c>
      <c r="DD6" s="424">
        <v>2023</v>
      </c>
      <c r="DE6" s="139" t="s">
        <v>48</v>
      </c>
      <c r="DF6" s="425">
        <v>2022</v>
      </c>
      <c r="DG6" s="424">
        <v>2023</v>
      </c>
      <c r="DH6" s="139" t="s">
        <v>48</v>
      </c>
      <c r="DI6" s="425">
        <v>2022</v>
      </c>
      <c r="DJ6" s="424">
        <v>2023</v>
      </c>
      <c r="DK6" s="139" t="s">
        <v>48</v>
      </c>
      <c r="DL6" s="425">
        <v>2022</v>
      </c>
      <c r="DM6" s="424">
        <v>2023</v>
      </c>
      <c r="DN6" s="138" t="s">
        <v>48</v>
      </c>
      <c r="DO6" s="425">
        <v>2022</v>
      </c>
      <c r="DP6" s="424">
        <v>2023</v>
      </c>
      <c r="DQ6" s="139" t="s">
        <v>48</v>
      </c>
      <c r="DS6" s="586"/>
      <c r="DT6" s="586"/>
      <c r="DU6" s="586"/>
      <c r="DV6" s="425">
        <v>2022</v>
      </c>
      <c r="DW6" s="424">
        <v>2023</v>
      </c>
      <c r="DX6" s="139" t="s">
        <v>48</v>
      </c>
      <c r="DY6" s="425">
        <v>2022</v>
      </c>
      <c r="DZ6" s="424">
        <v>2023</v>
      </c>
      <c r="EA6" s="139" t="s">
        <v>48</v>
      </c>
      <c r="EB6" s="425">
        <v>2022</v>
      </c>
      <c r="EC6" s="424">
        <v>2023</v>
      </c>
      <c r="ED6" s="425">
        <v>2022</v>
      </c>
      <c r="EE6" s="424">
        <v>2023</v>
      </c>
      <c r="EF6" s="425">
        <v>2022</v>
      </c>
      <c r="EG6" s="424">
        <v>2023</v>
      </c>
      <c r="EH6" s="425">
        <v>2022</v>
      </c>
      <c r="EI6" s="425">
        <v>2023</v>
      </c>
      <c r="EJ6" s="139" t="s">
        <v>48</v>
      </c>
      <c r="EL6" s="586"/>
      <c r="EM6" s="597"/>
      <c r="EN6" s="586"/>
      <c r="EO6" s="658"/>
      <c r="EP6" s="566"/>
      <c r="EQ6" s="566"/>
      <c r="ER6" s="566"/>
      <c r="ES6" s="667"/>
      <c r="ET6" s="632"/>
      <c r="EU6" s="655"/>
      <c r="EV6" s="658"/>
      <c r="EW6" s="650"/>
      <c r="EX6" s="566"/>
      <c r="EY6" s="566"/>
      <c r="EZ6" s="566"/>
      <c r="FA6" s="650"/>
      <c r="FB6" s="632"/>
      <c r="FC6" s="632"/>
      <c r="FD6" s="632"/>
      <c r="FE6" s="632"/>
      <c r="FG6" s="177"/>
    </row>
    <row r="7" spans="1:163" s="32" customFormat="1" ht="11.25">
      <c r="A7" s="176"/>
      <c r="B7" s="134"/>
      <c r="C7" s="176">
        <v>1</v>
      </c>
      <c r="D7" s="176">
        <v>2</v>
      </c>
      <c r="E7" s="256">
        <v>3</v>
      </c>
      <c r="F7" s="176">
        <v>4</v>
      </c>
      <c r="G7" s="176">
        <v>5</v>
      </c>
      <c r="H7" s="176">
        <v>6</v>
      </c>
      <c r="I7" s="256">
        <v>7</v>
      </c>
      <c r="J7" s="176">
        <v>8</v>
      </c>
      <c r="K7" s="176">
        <v>9</v>
      </c>
      <c r="L7" s="176">
        <v>10</v>
      </c>
      <c r="M7" s="256">
        <v>11</v>
      </c>
      <c r="N7" s="176">
        <v>12</v>
      </c>
      <c r="O7" s="176">
        <v>13</v>
      </c>
      <c r="P7" s="176">
        <v>14</v>
      </c>
      <c r="Q7" s="256">
        <v>15</v>
      </c>
      <c r="R7" s="176">
        <v>16</v>
      </c>
      <c r="S7" s="176">
        <v>17</v>
      </c>
      <c r="T7" s="176">
        <v>18</v>
      </c>
      <c r="U7" s="256">
        <v>19</v>
      </c>
      <c r="V7" s="176">
        <v>20</v>
      </c>
      <c r="W7" s="176">
        <v>21</v>
      </c>
      <c r="X7" s="176">
        <v>22</v>
      </c>
      <c r="Y7" s="256">
        <v>23</v>
      </c>
      <c r="Z7" s="176">
        <v>24</v>
      </c>
      <c r="AA7" s="176">
        <v>25</v>
      </c>
      <c r="AB7" s="176">
        <v>26</v>
      </c>
      <c r="AC7" s="256">
        <v>27</v>
      </c>
      <c r="AD7" s="176">
        <v>28</v>
      </c>
      <c r="AE7" s="176">
        <v>29</v>
      </c>
      <c r="AF7" s="176">
        <v>30</v>
      </c>
      <c r="AG7" s="256">
        <v>31</v>
      </c>
      <c r="AI7" s="176"/>
      <c r="AJ7" s="134"/>
      <c r="AK7" s="176">
        <v>1</v>
      </c>
      <c r="AL7" s="176">
        <v>2</v>
      </c>
      <c r="AM7" s="256">
        <v>3</v>
      </c>
      <c r="AN7" s="176">
        <v>4</v>
      </c>
      <c r="AO7" s="176">
        <v>5</v>
      </c>
      <c r="AP7" s="176">
        <v>6</v>
      </c>
      <c r="AQ7" s="256">
        <v>7</v>
      </c>
      <c r="AR7" s="176">
        <v>8</v>
      </c>
      <c r="AS7" s="176">
        <v>9</v>
      </c>
      <c r="AT7" s="176">
        <v>10</v>
      </c>
      <c r="AU7" s="256">
        <v>11</v>
      </c>
      <c r="AV7" s="176">
        <v>12</v>
      </c>
      <c r="AW7" s="176">
        <v>13</v>
      </c>
      <c r="AX7" s="176">
        <v>14</v>
      </c>
      <c r="AY7" s="256">
        <v>15</v>
      </c>
      <c r="AZ7" s="176">
        <v>16</v>
      </c>
      <c r="BA7" s="176">
        <v>17</v>
      </c>
      <c r="BB7" s="176">
        <v>18</v>
      </c>
      <c r="BC7" s="256">
        <v>19</v>
      </c>
      <c r="BD7" s="176">
        <v>20</v>
      </c>
      <c r="BE7" s="176">
        <v>21</v>
      </c>
      <c r="BF7" s="176">
        <v>22</v>
      </c>
      <c r="BG7" s="256">
        <v>23</v>
      </c>
      <c r="BH7" s="176">
        <v>24</v>
      </c>
      <c r="BI7" s="176">
        <v>25</v>
      </c>
      <c r="BK7" s="176"/>
      <c r="BL7" s="134"/>
      <c r="BM7" s="176">
        <v>1</v>
      </c>
      <c r="BN7" s="176">
        <v>2</v>
      </c>
      <c r="BO7" s="256">
        <v>3</v>
      </c>
      <c r="BP7" s="176">
        <v>4</v>
      </c>
      <c r="BQ7" s="176">
        <v>5</v>
      </c>
      <c r="BR7" s="176">
        <v>6</v>
      </c>
      <c r="BS7" s="256">
        <v>7</v>
      </c>
      <c r="BT7" s="176">
        <v>8</v>
      </c>
      <c r="BU7" s="176">
        <v>9</v>
      </c>
      <c r="BV7" s="176">
        <v>10</v>
      </c>
      <c r="BW7" s="256">
        <v>11</v>
      </c>
      <c r="BX7" s="176">
        <v>12</v>
      </c>
      <c r="BY7" s="176">
        <v>13</v>
      </c>
      <c r="BZ7" s="176">
        <v>14</v>
      </c>
      <c r="CA7" s="256">
        <v>15</v>
      </c>
      <c r="CB7" s="176">
        <v>16</v>
      </c>
      <c r="CC7" s="176">
        <v>17</v>
      </c>
      <c r="CD7" s="176">
        <v>18</v>
      </c>
      <c r="CE7" s="256">
        <v>19</v>
      </c>
      <c r="CF7" s="176">
        <v>20</v>
      </c>
      <c r="CG7" s="176">
        <v>21</v>
      </c>
      <c r="CH7" s="176">
        <v>22</v>
      </c>
      <c r="CI7" s="256">
        <v>23</v>
      </c>
      <c r="CJ7" s="176">
        <v>24</v>
      </c>
      <c r="CK7" s="176">
        <v>25</v>
      </c>
      <c r="CL7" s="176">
        <v>26</v>
      </c>
      <c r="CM7" s="256">
        <v>27</v>
      </c>
      <c r="CN7" s="176">
        <v>28</v>
      </c>
      <c r="CO7" s="176">
        <v>29</v>
      </c>
      <c r="CP7" s="176">
        <v>30</v>
      </c>
      <c r="CQ7" s="256">
        <v>31</v>
      </c>
      <c r="CR7" s="176">
        <v>32</v>
      </c>
      <c r="CS7" s="176">
        <v>33</v>
      </c>
      <c r="CT7" s="176">
        <v>34</v>
      </c>
      <c r="CU7" s="256">
        <v>35</v>
      </c>
      <c r="CV7" s="167"/>
      <c r="CW7" s="160"/>
      <c r="CX7" s="134"/>
      <c r="CY7" s="176">
        <v>1</v>
      </c>
      <c r="CZ7" s="176">
        <v>2</v>
      </c>
      <c r="DA7" s="256">
        <v>3</v>
      </c>
      <c r="DB7" s="176">
        <v>4</v>
      </c>
      <c r="DC7" s="176">
        <v>5</v>
      </c>
      <c r="DD7" s="176">
        <v>6</v>
      </c>
      <c r="DE7" s="176">
        <v>7</v>
      </c>
      <c r="DF7" s="256">
        <v>8</v>
      </c>
      <c r="DG7" s="176">
        <v>9</v>
      </c>
      <c r="DH7" s="176">
        <v>10</v>
      </c>
      <c r="DI7" s="176">
        <v>11</v>
      </c>
      <c r="DJ7" s="176">
        <v>12</v>
      </c>
      <c r="DK7" s="256">
        <v>13</v>
      </c>
      <c r="DL7" s="176">
        <v>14</v>
      </c>
      <c r="DM7" s="176">
        <v>15</v>
      </c>
      <c r="DN7" s="176">
        <v>16</v>
      </c>
      <c r="DO7" s="176">
        <v>17</v>
      </c>
      <c r="DP7" s="256">
        <v>18</v>
      </c>
      <c r="DQ7" s="176">
        <v>19</v>
      </c>
      <c r="DS7" s="176"/>
      <c r="DT7" s="176"/>
      <c r="DU7" s="176">
        <v>1</v>
      </c>
      <c r="DV7" s="176">
        <v>2</v>
      </c>
      <c r="DW7" s="256">
        <v>3</v>
      </c>
      <c r="DX7" s="176">
        <v>4</v>
      </c>
      <c r="DY7" s="176">
        <v>5</v>
      </c>
      <c r="DZ7" s="176">
        <v>6</v>
      </c>
      <c r="EA7" s="256">
        <v>7</v>
      </c>
      <c r="EB7" s="176">
        <v>8</v>
      </c>
      <c r="EC7" s="176">
        <v>9</v>
      </c>
      <c r="ED7" s="176">
        <v>10</v>
      </c>
      <c r="EE7" s="256">
        <v>11</v>
      </c>
      <c r="EF7" s="176">
        <v>12</v>
      </c>
      <c r="EG7" s="176">
        <v>13</v>
      </c>
      <c r="EH7" s="176">
        <v>14</v>
      </c>
      <c r="EI7" s="256">
        <v>15</v>
      </c>
      <c r="EJ7" s="176">
        <v>16</v>
      </c>
      <c r="EL7" s="176"/>
      <c r="EM7" s="134"/>
      <c r="EN7" s="176">
        <v>1</v>
      </c>
      <c r="EO7" s="309">
        <v>2</v>
      </c>
      <c r="EP7" s="256">
        <v>3</v>
      </c>
      <c r="EQ7" s="309">
        <v>4</v>
      </c>
      <c r="ER7" s="176">
        <v>5</v>
      </c>
      <c r="ES7" s="309">
        <v>6</v>
      </c>
      <c r="ET7" s="256">
        <v>7</v>
      </c>
      <c r="EU7" s="309">
        <v>8</v>
      </c>
      <c r="EV7" s="176">
        <v>9</v>
      </c>
      <c r="EW7" s="309">
        <v>10</v>
      </c>
      <c r="EX7" s="256">
        <v>11</v>
      </c>
      <c r="EY7" s="309">
        <v>12</v>
      </c>
      <c r="EZ7" s="176">
        <v>13</v>
      </c>
      <c r="FA7" s="309">
        <v>14</v>
      </c>
      <c r="FB7" s="256">
        <v>15</v>
      </c>
      <c r="FC7" s="309">
        <v>16</v>
      </c>
      <c r="FD7" s="176">
        <v>17</v>
      </c>
      <c r="FE7" s="309">
        <v>18</v>
      </c>
    </row>
    <row r="8" spans="1:163" s="24" customFormat="1" ht="51.75" customHeight="1">
      <c r="A8" s="131" t="s">
        <v>66</v>
      </c>
      <c r="B8" s="127" t="s">
        <v>190</v>
      </c>
      <c r="C8" s="126" t="s">
        <v>21</v>
      </c>
      <c r="D8" s="102" t="s">
        <v>281</v>
      </c>
      <c r="E8" s="375" t="s">
        <v>281</v>
      </c>
      <c r="F8" s="391">
        <f>SUM(F10:F14)</f>
        <v>271395</v>
      </c>
      <c r="G8" s="271">
        <f>SUM(G10:G14)</f>
        <v>272167</v>
      </c>
      <c r="H8" s="391">
        <f>G8-F8</f>
        <v>772</v>
      </c>
      <c r="I8" s="391">
        <f>SUM(I10:I14)</f>
        <v>232110</v>
      </c>
      <c r="J8" s="271">
        <f>SUM(J10:J14)</f>
        <v>232871</v>
      </c>
      <c r="K8" s="391">
        <f>J8-I8</f>
        <v>761</v>
      </c>
      <c r="L8" s="391">
        <f>SUM(L10:L14)</f>
        <v>39285</v>
      </c>
      <c r="M8" s="271">
        <f>SUM(M10:M14)</f>
        <v>39296</v>
      </c>
      <c r="N8" s="391">
        <f>M8-L8</f>
        <v>11</v>
      </c>
      <c r="O8" s="391">
        <f>SUM(O10:O14)</f>
        <v>48259</v>
      </c>
      <c r="P8" s="271">
        <f>SUM(P10:P14)</f>
        <v>48134</v>
      </c>
      <c r="Q8" s="391">
        <f>P8-O8</f>
        <v>-125</v>
      </c>
      <c r="R8" s="391">
        <f>SUM(R10:R14)</f>
        <v>141</v>
      </c>
      <c r="S8" s="271">
        <f>SUM(S10:S14)</f>
        <v>128</v>
      </c>
      <c r="T8" s="391">
        <f>S8-R8</f>
        <v>-13</v>
      </c>
      <c r="U8" s="391">
        <f>SUM(U10:U14)</f>
        <v>85514</v>
      </c>
      <c r="V8" s="271">
        <f>SUM(V10:V14)</f>
        <v>115946</v>
      </c>
      <c r="W8" s="391">
        <f>V8-U8</f>
        <v>30432</v>
      </c>
      <c r="X8" s="391">
        <f>SUM(X10:X14)</f>
        <v>71712</v>
      </c>
      <c r="Y8" s="271">
        <f>SUM(Y10:Y14)</f>
        <v>98234</v>
      </c>
      <c r="Z8" s="391">
        <f>Y8-X8</f>
        <v>26522</v>
      </c>
      <c r="AA8" s="391">
        <f>SUM(AA10:AA14)</f>
        <v>55405</v>
      </c>
      <c r="AB8" s="271">
        <f>SUM(AB10:AB14)</f>
        <v>92539</v>
      </c>
      <c r="AC8" s="391">
        <f>AB8-AA8</f>
        <v>37134</v>
      </c>
      <c r="AD8" s="391">
        <f>SUM(AD10:AD14)</f>
        <v>5</v>
      </c>
      <c r="AE8" s="271">
        <f>SUM(AE10:AE14)</f>
        <v>5</v>
      </c>
      <c r="AF8" s="391">
        <f>SUM(AF10:AF14)</f>
        <v>5</v>
      </c>
      <c r="AG8" s="271">
        <f>SUM(AG10:AG14)</f>
        <v>5</v>
      </c>
      <c r="AI8" s="131" t="s">
        <v>66</v>
      </c>
      <c r="AJ8" s="127" t="s">
        <v>190</v>
      </c>
      <c r="AK8" s="126" t="s">
        <v>21</v>
      </c>
      <c r="AL8" s="456">
        <f>SUM(AL10:AL14)</f>
        <v>5.0900000000000007</v>
      </c>
      <c r="AM8" s="517">
        <f>SUM(AM10:AM14)</f>
        <v>9.4400000000000013</v>
      </c>
      <c r="AN8" s="456">
        <f>AM8-AL8</f>
        <v>4.3500000000000005</v>
      </c>
      <c r="AO8" s="459">
        <f>SUM(AO10:AO14)</f>
        <v>9510</v>
      </c>
      <c r="AP8" s="518">
        <f>SUM(AP10:AP14)</f>
        <v>9510</v>
      </c>
      <c r="AQ8" s="391">
        <f>AP8-AO8</f>
        <v>0</v>
      </c>
      <c r="AR8" s="459">
        <f>SUM(AR10:AR14)</f>
        <v>3367</v>
      </c>
      <c r="AS8" s="518">
        <f>SUM(AS10:AS14)</f>
        <v>3367</v>
      </c>
      <c r="AT8" s="391">
        <f>AS8-AR8</f>
        <v>0</v>
      </c>
      <c r="AU8" s="459">
        <f>SUM(AU10:AU14)</f>
        <v>2253</v>
      </c>
      <c r="AV8" s="518">
        <f>SUM(AV10:AV14)</f>
        <v>2253</v>
      </c>
      <c r="AW8" s="391">
        <f>AV8-AU8</f>
        <v>0</v>
      </c>
      <c r="AX8" s="459">
        <f>SUM(AX10:AX14)</f>
        <v>20</v>
      </c>
      <c r="AY8" s="518">
        <f>SUM(AY10:AY14)</f>
        <v>20</v>
      </c>
      <c r="AZ8" s="391">
        <f>AY8-AX8</f>
        <v>0</v>
      </c>
      <c r="BA8" s="459">
        <f>SUM(BA10:BA14)</f>
        <v>6</v>
      </c>
      <c r="BB8" s="518">
        <f>SUM(BB10:BB14)</f>
        <v>6</v>
      </c>
      <c r="BC8" s="391">
        <f>BB8-BA8</f>
        <v>0</v>
      </c>
      <c r="BD8" s="459">
        <f>SUM(BD10:BD14)</f>
        <v>1</v>
      </c>
      <c r="BE8" s="518">
        <f>SUM(BE10:BE14)</f>
        <v>2</v>
      </c>
      <c r="BF8" s="391">
        <f>BE8-BD8</f>
        <v>1</v>
      </c>
      <c r="BG8" s="467">
        <f>ROUND((BA8+BD8)/AX8*100,1)</f>
        <v>35</v>
      </c>
      <c r="BH8" s="519">
        <f>ROUND((BB8+BE8)/AY8*100,1)</f>
        <v>40</v>
      </c>
      <c r="BI8" s="453">
        <f>BH8-BG8</f>
        <v>5</v>
      </c>
      <c r="BK8" s="131" t="s">
        <v>66</v>
      </c>
      <c r="BL8" s="127" t="s">
        <v>190</v>
      </c>
      <c r="BM8" s="126" t="s">
        <v>21</v>
      </c>
      <c r="BN8" s="467">
        <f>SUM(BN10:BN14)</f>
        <v>128.6</v>
      </c>
      <c r="BO8" s="519">
        <f>SUM(BO10:BO14)</f>
        <v>281.00000000000006</v>
      </c>
      <c r="BP8" s="520">
        <f>BO8-BN8</f>
        <v>152.40000000000006</v>
      </c>
      <c r="BQ8" s="519">
        <f>SUM(BQ10:BQ14)</f>
        <v>113.3</v>
      </c>
      <c r="BR8" s="519">
        <f>SUM(BR10:BR14)</f>
        <v>249.1</v>
      </c>
      <c r="BS8" s="520">
        <f>BR8-BQ8</f>
        <v>135.80000000000001</v>
      </c>
      <c r="BT8" s="519">
        <f>SUM(BT10:BT14)</f>
        <v>15.3</v>
      </c>
      <c r="BU8" s="519">
        <f>SUM(BU10:BU14)</f>
        <v>31.9</v>
      </c>
      <c r="BV8" s="520">
        <f>BU8-BT8</f>
        <v>16.599999999999998</v>
      </c>
      <c r="BW8" s="519">
        <f>ROUND(BT8/BN8*100,1)</f>
        <v>11.9</v>
      </c>
      <c r="BX8" s="519">
        <f>ROUND(BU8/BO8*100,1)</f>
        <v>11.4</v>
      </c>
      <c r="BY8" s="520">
        <f>BX8-BW8</f>
        <v>-0.5</v>
      </c>
      <c r="BZ8" s="521"/>
      <c r="CA8" s="522">
        <f>SUM(CA10:CA14)</f>
        <v>1497</v>
      </c>
      <c r="CB8" s="523">
        <f>SUM(CB10:CB14)</f>
        <v>2132</v>
      </c>
      <c r="CC8" s="391">
        <f>CB8-CA8</f>
        <v>635</v>
      </c>
      <c r="CD8" s="522">
        <f>SUM(CD10:CD14)</f>
        <v>76</v>
      </c>
      <c r="CE8" s="523">
        <f>SUM(CE10:CE14)</f>
        <v>127</v>
      </c>
      <c r="CF8" s="391">
        <f>CE8-CD8</f>
        <v>51</v>
      </c>
      <c r="CG8" s="467">
        <f>SUM(CG10:CG14)</f>
        <v>14.899999999999999</v>
      </c>
      <c r="CH8" s="519">
        <f>SUM(CH10:CH14)</f>
        <v>29.3</v>
      </c>
      <c r="CI8" s="453">
        <f>CH8-CG8</f>
        <v>14.400000000000002</v>
      </c>
      <c r="CJ8" s="522">
        <f>SUM(CJ10:CJ14)</f>
        <v>1504</v>
      </c>
      <c r="CK8" s="523">
        <f>SUM(CK10:CK14)</f>
        <v>1583</v>
      </c>
      <c r="CL8" s="459">
        <f>CK8-CJ8</f>
        <v>79</v>
      </c>
      <c r="CM8" s="467">
        <f>SUM(CM10:CM14)</f>
        <v>24.599999999999998</v>
      </c>
      <c r="CN8" s="519">
        <f>SUM(CN10:CN14)</f>
        <v>27.9</v>
      </c>
      <c r="CO8" s="453">
        <f>CN8-CM8</f>
        <v>3.3000000000000007</v>
      </c>
      <c r="CP8" s="467">
        <f>SUM(CP10:CP14)</f>
        <v>168.1</v>
      </c>
      <c r="CQ8" s="519">
        <f>SUM(CQ10:CQ14)</f>
        <v>338.2</v>
      </c>
      <c r="CR8" s="453">
        <f>CQ8-CP8</f>
        <v>170.1</v>
      </c>
      <c r="CS8" s="453">
        <f t="shared" ref="CS8:CT8" si="0">SUM(CS10:CS14)</f>
        <v>219.5</v>
      </c>
      <c r="CT8" s="520">
        <f t="shared" si="0"/>
        <v>52.7</v>
      </c>
      <c r="CU8" s="453">
        <f>CT8-CS8</f>
        <v>-166.8</v>
      </c>
      <c r="CV8" s="168"/>
      <c r="CW8" s="524" t="s">
        <v>66</v>
      </c>
      <c r="CX8" s="127" t="s">
        <v>190</v>
      </c>
      <c r="CY8" s="126" t="s">
        <v>21</v>
      </c>
      <c r="CZ8" s="522">
        <f t="shared" ref="CZ8:DA8" si="1">SUM(CZ10:CZ14)</f>
        <v>240</v>
      </c>
      <c r="DA8" s="523">
        <f t="shared" si="1"/>
        <v>232</v>
      </c>
      <c r="DB8" s="391">
        <f>DA8-CZ8</f>
        <v>-8</v>
      </c>
      <c r="DC8" s="522">
        <f t="shared" ref="DC8:DD8" si="2">SUM(DC10:DC14)</f>
        <v>190</v>
      </c>
      <c r="DD8" s="523">
        <f t="shared" si="2"/>
        <v>180</v>
      </c>
      <c r="DE8" s="391">
        <f>DD8-DC8</f>
        <v>-10</v>
      </c>
      <c r="DF8" s="522">
        <f t="shared" ref="DF8:DG8" si="3">SUM(DF10:DF14)</f>
        <v>176</v>
      </c>
      <c r="DG8" s="523">
        <f t="shared" si="3"/>
        <v>180</v>
      </c>
      <c r="DH8" s="391">
        <f>DG8-DF8</f>
        <v>4</v>
      </c>
      <c r="DI8" s="522">
        <f t="shared" ref="DI8:DJ8" si="4">SUM(DI10:DI14)</f>
        <v>64</v>
      </c>
      <c r="DJ8" s="523">
        <f t="shared" si="4"/>
        <v>52</v>
      </c>
      <c r="DK8" s="391">
        <f>DJ8-DI8</f>
        <v>-12</v>
      </c>
      <c r="DL8" s="522">
        <f t="shared" ref="DL8:DM8" si="5">SUM(DL10:DL14)</f>
        <v>6324</v>
      </c>
      <c r="DM8" s="523">
        <f t="shared" si="5"/>
        <v>6301</v>
      </c>
      <c r="DN8" s="391">
        <f>DM8-DL8</f>
        <v>-23</v>
      </c>
      <c r="DO8" s="453">
        <f>ROUND(DL8/I8*100,1)</f>
        <v>2.7</v>
      </c>
      <c r="DP8" s="520">
        <f>ROUND(DM8/J8*100,1)</f>
        <v>2.7</v>
      </c>
      <c r="DQ8" s="453">
        <f>DP8-DO8</f>
        <v>0</v>
      </c>
      <c r="DS8" s="131" t="s">
        <v>66</v>
      </c>
      <c r="DT8" s="127" t="s">
        <v>190</v>
      </c>
      <c r="DU8" s="126" t="s">
        <v>21</v>
      </c>
      <c r="DV8" s="522">
        <f t="shared" ref="DV8:DW8" si="6">SUM(DV10:DV14)</f>
        <v>160</v>
      </c>
      <c r="DW8" s="523">
        <f t="shared" si="6"/>
        <v>201</v>
      </c>
      <c r="DX8" s="391">
        <f>DW8-DV8</f>
        <v>41</v>
      </c>
      <c r="DY8" s="522">
        <f t="shared" ref="DY8:DZ8" si="7">SUM(DY10:DY14)</f>
        <v>200</v>
      </c>
      <c r="DZ8" s="523">
        <f t="shared" si="7"/>
        <v>243</v>
      </c>
      <c r="EA8" s="391">
        <f>DZ8-DY8</f>
        <v>43</v>
      </c>
      <c r="EB8" s="522">
        <f t="shared" ref="EB8:EG8" si="8">SUM(EB10:EB14)</f>
        <v>99</v>
      </c>
      <c r="EC8" s="523">
        <f t="shared" si="8"/>
        <v>118</v>
      </c>
      <c r="ED8" s="522">
        <f t="shared" si="8"/>
        <v>64</v>
      </c>
      <c r="EE8" s="523">
        <f t="shared" si="8"/>
        <v>112</v>
      </c>
      <c r="EF8" s="522">
        <f t="shared" si="8"/>
        <v>18</v>
      </c>
      <c r="EG8" s="523">
        <f t="shared" si="8"/>
        <v>3</v>
      </c>
      <c r="EH8" s="453">
        <f>ROUND((ED8+EF8)/EB8*100,1)</f>
        <v>82.8</v>
      </c>
      <c r="EI8" s="453">
        <f>ROUND((EE8+EG8)/EC8*100,1)</f>
        <v>97.5</v>
      </c>
      <c r="EJ8" s="453">
        <f>EI8-EH8</f>
        <v>14.700000000000003</v>
      </c>
      <c r="EL8" s="435" t="s">
        <v>66</v>
      </c>
      <c r="EM8" s="79" t="s">
        <v>195</v>
      </c>
      <c r="EN8" s="86" t="s">
        <v>21</v>
      </c>
      <c r="EO8" s="525">
        <f>EP8+EQ8+ER8</f>
        <v>185095</v>
      </c>
      <c r="EP8" s="408">
        <v>129734</v>
      </c>
      <c r="EQ8" s="409">
        <v>22913</v>
      </c>
      <c r="ER8" s="409">
        <v>32448</v>
      </c>
      <c r="ES8" s="409">
        <v>3120</v>
      </c>
      <c r="ET8" s="410"/>
      <c r="EU8" s="526">
        <f>ROUND((EP8+EQ8)/EO8*100,1)</f>
        <v>82.5</v>
      </c>
      <c r="EV8" s="413">
        <v>171908</v>
      </c>
      <c r="EW8" s="409">
        <v>100410</v>
      </c>
      <c r="EX8" s="410"/>
      <c r="EY8" s="409">
        <v>26996</v>
      </c>
      <c r="EZ8" s="410"/>
      <c r="FA8" s="410"/>
      <c r="FB8" s="409">
        <v>2156</v>
      </c>
      <c r="FC8" s="410"/>
      <c r="FD8" s="409">
        <v>1042</v>
      </c>
      <c r="FE8" s="408">
        <v>4875</v>
      </c>
    </row>
    <row r="9" spans="1:163" s="46" customFormat="1" ht="12" customHeight="1">
      <c r="A9" s="75"/>
      <c r="B9" s="136" t="s">
        <v>91</v>
      </c>
      <c r="C9" s="86" t="s">
        <v>22</v>
      </c>
      <c r="D9" s="157"/>
      <c r="E9" s="157"/>
      <c r="F9" s="33"/>
      <c r="G9" s="33"/>
      <c r="H9" s="53"/>
      <c r="I9" s="33"/>
      <c r="J9" s="33"/>
      <c r="K9" s="53"/>
      <c r="L9" s="33"/>
      <c r="M9" s="33"/>
      <c r="N9" s="53"/>
      <c r="O9" s="33"/>
      <c r="P9" s="33"/>
      <c r="Q9" s="53"/>
      <c r="R9" s="33"/>
      <c r="S9" s="33"/>
      <c r="T9" s="53"/>
      <c r="U9" s="33"/>
      <c r="V9" s="33"/>
      <c r="W9" s="33"/>
      <c r="X9" s="33"/>
      <c r="Y9" s="33"/>
      <c r="Z9" s="53"/>
      <c r="AA9" s="33"/>
      <c r="AB9" s="33"/>
      <c r="AC9" s="53"/>
      <c r="AD9" s="33"/>
      <c r="AE9" s="33"/>
      <c r="AF9" s="33"/>
      <c r="AG9" s="33"/>
      <c r="AH9" s="26"/>
      <c r="AI9" s="75"/>
      <c r="AJ9" s="136" t="s">
        <v>91</v>
      </c>
      <c r="AK9" s="86" t="s">
        <v>22</v>
      </c>
      <c r="AL9" s="158"/>
      <c r="AM9" s="158"/>
      <c r="AN9" s="448"/>
      <c r="AO9" s="80"/>
      <c r="AP9" s="80"/>
      <c r="AQ9" s="53"/>
      <c r="AR9" s="80"/>
      <c r="AS9" s="80"/>
      <c r="AT9" s="53"/>
      <c r="AU9" s="80"/>
      <c r="AV9" s="93"/>
      <c r="AW9" s="53"/>
      <c r="AX9" s="80"/>
      <c r="AY9" s="80"/>
      <c r="AZ9" s="53"/>
      <c r="BA9" s="80"/>
      <c r="BB9" s="80"/>
      <c r="BC9" s="53"/>
      <c r="BD9" s="80"/>
      <c r="BE9" s="80"/>
      <c r="BF9" s="53"/>
      <c r="BG9" s="529"/>
      <c r="BH9" s="529"/>
      <c r="BI9" s="151"/>
      <c r="BJ9" s="26"/>
      <c r="BK9" s="75"/>
      <c r="BL9" s="136" t="s">
        <v>91</v>
      </c>
      <c r="BM9" s="86" t="s">
        <v>22</v>
      </c>
      <c r="BN9" s="529"/>
      <c r="BO9" s="529"/>
      <c r="BP9" s="151"/>
      <c r="BQ9" s="531"/>
      <c r="BR9" s="531"/>
      <c r="BS9" s="151"/>
      <c r="BT9" s="531"/>
      <c r="BU9" s="531"/>
      <c r="BV9" s="151"/>
      <c r="BW9" s="529"/>
      <c r="BX9" s="529"/>
      <c r="BY9" s="151"/>
      <c r="BZ9" s="123"/>
      <c r="CA9" s="80"/>
      <c r="CB9" s="80"/>
      <c r="CC9" s="53"/>
      <c r="CD9" s="80"/>
      <c r="CE9" s="80"/>
      <c r="CF9" s="53"/>
      <c r="CG9" s="531"/>
      <c r="CH9" s="531"/>
      <c r="CI9" s="151"/>
      <c r="CJ9" s="553"/>
      <c r="CK9" s="471"/>
      <c r="CL9" s="54"/>
      <c r="CM9" s="529"/>
      <c r="CN9" s="529"/>
      <c r="CO9" s="151"/>
      <c r="CP9" s="531"/>
      <c r="CQ9" s="531"/>
      <c r="CR9" s="151"/>
      <c r="CS9" s="531"/>
      <c r="CT9" s="531"/>
      <c r="CU9" s="151"/>
      <c r="CV9" s="169"/>
      <c r="CW9" s="554"/>
      <c r="CX9" s="136" t="s">
        <v>91</v>
      </c>
      <c r="CY9" s="86" t="s">
        <v>22</v>
      </c>
      <c r="CZ9" s="80"/>
      <c r="DA9" s="80"/>
      <c r="DB9" s="53"/>
      <c r="DC9" s="54"/>
      <c r="DD9" s="54"/>
      <c r="DE9" s="53"/>
      <c r="DF9" s="53"/>
      <c r="DG9" s="53"/>
      <c r="DH9" s="53"/>
      <c r="DI9" s="53"/>
      <c r="DJ9" s="53"/>
      <c r="DK9" s="53"/>
      <c r="DL9" s="33"/>
      <c r="DM9" s="33"/>
      <c r="DN9" s="53"/>
      <c r="DO9" s="151"/>
      <c r="DP9" s="151"/>
      <c r="DQ9" s="151"/>
      <c r="DR9" s="26"/>
      <c r="DS9" s="75"/>
      <c r="DT9" s="136" t="s">
        <v>91</v>
      </c>
      <c r="DU9" s="86" t="s">
        <v>22</v>
      </c>
      <c r="DV9" s="33"/>
      <c r="DW9" s="33"/>
      <c r="DX9" s="53"/>
      <c r="DY9" s="33"/>
      <c r="DZ9" s="33"/>
      <c r="EA9" s="53"/>
      <c r="EB9" s="33"/>
      <c r="EC9" s="33"/>
      <c r="ED9" s="33"/>
      <c r="EE9" s="33"/>
      <c r="EF9" s="33"/>
      <c r="EG9" s="33"/>
      <c r="EH9" s="151"/>
      <c r="EI9" s="151"/>
      <c r="EJ9" s="151"/>
      <c r="EK9" s="63"/>
      <c r="EL9" s="672" t="s">
        <v>65</v>
      </c>
      <c r="EM9" s="673" t="s">
        <v>172</v>
      </c>
      <c r="EN9" s="675" t="s">
        <v>22</v>
      </c>
      <c r="EO9" s="677">
        <f t="shared" ref="EO9" si="9">EP9+EQ9+ER9</f>
        <v>68069</v>
      </c>
      <c r="EP9" s="670">
        <v>60671</v>
      </c>
      <c r="EQ9" s="648"/>
      <c r="ER9" s="670">
        <v>7398</v>
      </c>
      <c r="ES9" s="648"/>
      <c r="ET9" s="648"/>
      <c r="EU9" s="642">
        <f>ROUND((EP9+EQ9)/EO9*100,1)</f>
        <v>89.1</v>
      </c>
      <c r="EV9" s="644">
        <v>66529</v>
      </c>
      <c r="EW9" s="646">
        <v>50673</v>
      </c>
      <c r="EX9" s="648"/>
      <c r="EY9" s="646">
        <v>747</v>
      </c>
      <c r="EZ9" s="656"/>
      <c r="FA9" s="668">
        <v>45</v>
      </c>
      <c r="FB9" s="668">
        <v>994</v>
      </c>
      <c r="FC9" s="668">
        <v>5</v>
      </c>
      <c r="FD9" s="668">
        <v>841</v>
      </c>
      <c r="FE9" s="670">
        <v>2927</v>
      </c>
    </row>
    <row r="10" spans="1:163" s="24" customFormat="1" ht="27" customHeight="1">
      <c r="A10" s="154" t="s">
        <v>61</v>
      </c>
      <c r="B10" s="136" t="s">
        <v>193</v>
      </c>
      <c r="C10" s="86" t="s">
        <v>23</v>
      </c>
      <c r="D10" s="157" t="s">
        <v>123</v>
      </c>
      <c r="E10" s="157" t="s">
        <v>123</v>
      </c>
      <c r="F10" s="53">
        <f>I10+L10</f>
        <v>209248</v>
      </c>
      <c r="G10" s="53">
        <f>J10+M10</f>
        <v>210104</v>
      </c>
      <c r="H10" s="53">
        <f t="shared" ref="H10:H32" si="10">G10-F10</f>
        <v>856</v>
      </c>
      <c r="I10" s="82">
        <v>196512</v>
      </c>
      <c r="J10" s="82">
        <v>197360</v>
      </c>
      <c r="K10" s="53">
        <f t="shared" ref="K10:K32" si="11">J10-I10</f>
        <v>848</v>
      </c>
      <c r="L10" s="82">
        <v>12736</v>
      </c>
      <c r="M10" s="82">
        <v>12744</v>
      </c>
      <c r="N10" s="53">
        <f t="shared" ref="N10:N32" si="12">M10-L10</f>
        <v>8</v>
      </c>
      <c r="O10" s="82">
        <v>47219</v>
      </c>
      <c r="P10" s="82">
        <v>47091</v>
      </c>
      <c r="Q10" s="53">
        <f t="shared" ref="Q10:Q32" si="13">P10-O10</f>
        <v>-128</v>
      </c>
      <c r="R10" s="33">
        <v>141</v>
      </c>
      <c r="S10" s="93">
        <v>128</v>
      </c>
      <c r="T10" s="53">
        <f t="shared" ref="T10:T32" si="14">S10-R10</f>
        <v>-13</v>
      </c>
      <c r="U10" s="82">
        <v>77146</v>
      </c>
      <c r="V10" s="82">
        <v>105343</v>
      </c>
      <c r="W10" s="53">
        <f>V10-U10</f>
        <v>28197</v>
      </c>
      <c r="X10" s="82">
        <v>63616</v>
      </c>
      <c r="Y10" s="82">
        <v>87909</v>
      </c>
      <c r="Z10" s="53">
        <f t="shared" ref="Z10:Z32" si="15">Y10-X10</f>
        <v>24293</v>
      </c>
      <c r="AA10" s="82">
        <v>47959</v>
      </c>
      <c r="AB10" s="82">
        <v>82729</v>
      </c>
      <c r="AC10" s="53">
        <f t="shared" ref="AC10:AC32" si="16">AB10-AA10</f>
        <v>34770</v>
      </c>
      <c r="AD10" s="33">
        <v>1</v>
      </c>
      <c r="AE10" s="33">
        <v>1</v>
      </c>
      <c r="AF10" s="33">
        <v>1</v>
      </c>
      <c r="AG10" s="33">
        <v>1</v>
      </c>
      <c r="AH10" s="26"/>
      <c r="AI10" s="154" t="s">
        <v>61</v>
      </c>
      <c r="AJ10" s="136" t="s">
        <v>193</v>
      </c>
      <c r="AK10" s="86" t="s">
        <v>23</v>
      </c>
      <c r="AL10" s="158">
        <v>3.95</v>
      </c>
      <c r="AM10" s="158">
        <v>8.3000000000000007</v>
      </c>
      <c r="AN10" s="448">
        <f t="shared" ref="AN10:AN32" si="17">AM10-AL10</f>
        <v>4.3500000000000005</v>
      </c>
      <c r="AO10" s="80">
        <v>7231</v>
      </c>
      <c r="AP10" s="80">
        <v>7231</v>
      </c>
      <c r="AQ10" s="53">
        <f t="shared" ref="AQ10:AQ32" si="18">AP10-AO10</f>
        <v>0</v>
      </c>
      <c r="AR10" s="80">
        <v>2440</v>
      </c>
      <c r="AS10" s="80">
        <v>2440</v>
      </c>
      <c r="AT10" s="53">
        <f t="shared" ref="AT10:AT32" si="19">AS10-AR10</f>
        <v>0</v>
      </c>
      <c r="AU10" s="80">
        <v>1199</v>
      </c>
      <c r="AV10" s="93">
        <v>1199</v>
      </c>
      <c r="AW10" s="53">
        <f t="shared" ref="AW10:AW32" si="20">AV10-AU10</f>
        <v>0</v>
      </c>
      <c r="AX10" s="80">
        <v>11</v>
      </c>
      <c r="AY10" s="80">
        <v>11</v>
      </c>
      <c r="AZ10" s="53">
        <f t="shared" ref="AZ10:AZ32" si="21">AY10-AX10</f>
        <v>0</v>
      </c>
      <c r="BA10" s="80">
        <v>2</v>
      </c>
      <c r="BB10" s="93">
        <v>2</v>
      </c>
      <c r="BC10" s="53">
        <f t="shared" ref="BC10:BC32" si="22">BB10-BA10</f>
        <v>0</v>
      </c>
      <c r="BD10" s="80">
        <v>1</v>
      </c>
      <c r="BE10" s="80">
        <v>2</v>
      </c>
      <c r="BF10" s="53">
        <f t="shared" ref="BF10:BF32" si="23">BE10-BD10</f>
        <v>1</v>
      </c>
      <c r="BG10" s="529">
        <f t="shared" ref="BG10:BH32" si="24">ROUND((BA10+BD10)/AX10*100,1)</f>
        <v>27.3</v>
      </c>
      <c r="BH10" s="529">
        <f t="shared" si="24"/>
        <v>36.4</v>
      </c>
      <c r="BI10" s="151">
        <f t="shared" ref="BI10:BI32" si="25">BH10-BG10</f>
        <v>9.0999999999999979</v>
      </c>
      <c r="BJ10" s="26"/>
      <c r="BK10" s="154" t="s">
        <v>61</v>
      </c>
      <c r="BL10" s="136" t="s">
        <v>193</v>
      </c>
      <c r="BM10" s="86" t="s">
        <v>23</v>
      </c>
      <c r="BN10" s="529">
        <f>BQ10+BT10</f>
        <v>88.9</v>
      </c>
      <c r="BO10" s="151">
        <f>BR10+BU10</f>
        <v>210.8</v>
      </c>
      <c r="BP10" s="151">
        <f t="shared" ref="BP10:BP32" si="26">BO10-BN10</f>
        <v>121.9</v>
      </c>
      <c r="BQ10" s="99">
        <v>79.900000000000006</v>
      </c>
      <c r="BR10" s="99">
        <v>187.8</v>
      </c>
      <c r="BS10" s="151">
        <f t="shared" ref="BS10:BS32" si="27">BR10-BQ10</f>
        <v>107.9</v>
      </c>
      <c r="BT10" s="99">
        <v>9</v>
      </c>
      <c r="BU10" s="99">
        <v>23</v>
      </c>
      <c r="BV10" s="151">
        <f t="shared" ref="BV10:BV32" si="28">BU10-BT10</f>
        <v>14</v>
      </c>
      <c r="BW10" s="529">
        <f t="shared" ref="BW10:BX32" si="29">ROUND(BT10/BN10*100,1)</f>
        <v>10.1</v>
      </c>
      <c r="BX10" s="529">
        <f t="shared" si="29"/>
        <v>10.9</v>
      </c>
      <c r="BY10" s="151">
        <f t="shared" ref="BY10:BY32" si="30">BX10-BW10</f>
        <v>0.80000000000000071</v>
      </c>
      <c r="BZ10" s="123">
        <v>13</v>
      </c>
      <c r="CA10" s="82">
        <v>1190</v>
      </c>
      <c r="CB10" s="82">
        <v>1738</v>
      </c>
      <c r="CC10" s="53">
        <f t="shared" ref="CC10:CC32" si="31">CB10-CA10</f>
        <v>548</v>
      </c>
      <c r="CD10" s="82">
        <v>38</v>
      </c>
      <c r="CE10" s="82">
        <v>52</v>
      </c>
      <c r="CF10" s="53">
        <f t="shared" ref="CF10:CF32" si="32">CE10-CD10</f>
        <v>14</v>
      </c>
      <c r="CG10" s="255">
        <v>13.7</v>
      </c>
      <c r="CH10" s="255">
        <v>20</v>
      </c>
      <c r="CI10" s="151">
        <f t="shared" ref="CI10:CI32" si="33">CH10-CG10</f>
        <v>6.3000000000000007</v>
      </c>
      <c r="CJ10" s="82">
        <v>1279</v>
      </c>
      <c r="CK10" s="82">
        <v>1206</v>
      </c>
      <c r="CL10" s="54">
        <f t="shared" ref="CL10:CL32" si="34">CK10-CJ10</f>
        <v>-73</v>
      </c>
      <c r="CM10" s="99">
        <v>20.9</v>
      </c>
      <c r="CN10" s="99">
        <v>20.9</v>
      </c>
      <c r="CO10" s="151">
        <f t="shared" ref="CO10:CO32" si="35">CN10-CM10</f>
        <v>0</v>
      </c>
      <c r="CP10" s="531">
        <f>BN10+CG10+CM10</f>
        <v>123.5</v>
      </c>
      <c r="CQ10" s="531">
        <f>BO10+CH10+CN10</f>
        <v>251.70000000000002</v>
      </c>
      <c r="CR10" s="151">
        <f t="shared" ref="CR10:CR32" si="36">CQ10-CP10</f>
        <v>128.20000000000002</v>
      </c>
      <c r="CS10" s="99">
        <v>200</v>
      </c>
      <c r="CT10" s="99">
        <v>37.1</v>
      </c>
      <c r="CU10" s="151">
        <f t="shared" ref="CU10:CU32" si="37">CT10-CS10</f>
        <v>-162.9</v>
      </c>
      <c r="CV10" s="169"/>
      <c r="CW10" s="162" t="s">
        <v>61</v>
      </c>
      <c r="CX10" s="156" t="s">
        <v>193</v>
      </c>
      <c r="CY10" s="86" t="s">
        <v>23</v>
      </c>
      <c r="CZ10" s="80">
        <v>119</v>
      </c>
      <c r="DA10" s="80">
        <v>118</v>
      </c>
      <c r="DB10" s="53">
        <f t="shared" ref="DB10:DB32" si="38">DA10-CZ10</f>
        <v>-1</v>
      </c>
      <c r="DC10" s="82">
        <v>87</v>
      </c>
      <c r="DD10" s="82">
        <v>78</v>
      </c>
      <c r="DE10" s="53">
        <f t="shared" ref="DE10:DE32" si="39">DD10-DC10</f>
        <v>-9</v>
      </c>
      <c r="DF10" s="53">
        <v>83</v>
      </c>
      <c r="DG10" s="53">
        <v>90</v>
      </c>
      <c r="DH10" s="53">
        <f t="shared" ref="DH10:DH32" si="40">DG10-DF10</f>
        <v>7</v>
      </c>
      <c r="DI10" s="82">
        <v>36</v>
      </c>
      <c r="DJ10" s="82">
        <v>28</v>
      </c>
      <c r="DK10" s="53">
        <f t="shared" ref="DK10:DK32" si="41">DJ10-DI10</f>
        <v>-8</v>
      </c>
      <c r="DL10" s="82">
        <v>3461</v>
      </c>
      <c r="DM10" s="82">
        <v>3569</v>
      </c>
      <c r="DN10" s="53">
        <f t="shared" ref="DN10:DN32" si="42">DM10-DL10</f>
        <v>108</v>
      </c>
      <c r="DO10" s="151">
        <f t="shared" ref="DO10:DP26" si="43">ROUND(DL10/I10*100,1)</f>
        <v>1.8</v>
      </c>
      <c r="DP10" s="151">
        <f t="shared" si="43"/>
        <v>1.8</v>
      </c>
      <c r="DQ10" s="151">
        <f t="shared" ref="DQ10:DQ32" si="44">DP10-DO10</f>
        <v>0</v>
      </c>
      <c r="DR10" s="26"/>
      <c r="DS10" s="154" t="s">
        <v>61</v>
      </c>
      <c r="DT10" s="136" t="s">
        <v>193</v>
      </c>
      <c r="DU10" s="86" t="s">
        <v>23</v>
      </c>
      <c r="DV10" s="82">
        <v>127</v>
      </c>
      <c r="DW10" s="82">
        <v>168</v>
      </c>
      <c r="DX10" s="53">
        <f t="shared" ref="DX10:DX32" si="45">DW10-DV10</f>
        <v>41</v>
      </c>
      <c r="DY10" s="82">
        <v>160</v>
      </c>
      <c r="DZ10" s="82">
        <v>203</v>
      </c>
      <c r="EA10" s="53">
        <f t="shared" ref="EA10:EA32" si="46">DZ10-DY10</f>
        <v>43</v>
      </c>
      <c r="EB10" s="82">
        <v>81</v>
      </c>
      <c r="EC10" s="82">
        <v>99</v>
      </c>
      <c r="ED10" s="82">
        <v>54</v>
      </c>
      <c r="EE10" s="82">
        <v>99</v>
      </c>
      <c r="EF10" s="82">
        <v>15</v>
      </c>
      <c r="EG10" s="82">
        <v>0</v>
      </c>
      <c r="EH10" s="151">
        <f t="shared" ref="EH10:EI32" si="47">ROUND((ED10+EF10)/EB10*100,1)</f>
        <v>85.2</v>
      </c>
      <c r="EI10" s="151">
        <f t="shared" si="47"/>
        <v>100</v>
      </c>
      <c r="EJ10" s="151">
        <f t="shared" ref="EJ10:EJ32" si="48">EI10-EH10</f>
        <v>14.799999999999997</v>
      </c>
      <c r="EK10" s="25"/>
      <c r="EL10" s="672"/>
      <c r="EM10" s="674"/>
      <c r="EN10" s="676"/>
      <c r="EO10" s="678"/>
      <c r="EP10" s="671"/>
      <c r="EQ10" s="649"/>
      <c r="ER10" s="671"/>
      <c r="ES10" s="649"/>
      <c r="ET10" s="649"/>
      <c r="EU10" s="643"/>
      <c r="EV10" s="645"/>
      <c r="EW10" s="647"/>
      <c r="EX10" s="649"/>
      <c r="EY10" s="647"/>
      <c r="EZ10" s="657"/>
      <c r="FA10" s="669"/>
      <c r="FB10" s="669"/>
      <c r="FC10" s="669"/>
      <c r="FD10" s="669"/>
      <c r="FE10" s="671"/>
    </row>
    <row r="11" spans="1:163" s="46" customFormat="1" ht="39.75" customHeight="1">
      <c r="A11" s="154" t="s">
        <v>62</v>
      </c>
      <c r="B11" s="136" t="s">
        <v>58</v>
      </c>
      <c r="C11" s="86" t="s">
        <v>24</v>
      </c>
      <c r="D11" s="157" t="s">
        <v>85</v>
      </c>
      <c r="E11" s="157" t="s">
        <v>85</v>
      </c>
      <c r="F11" s="53">
        <f t="shared" ref="F11:G14" si="49">I11+L11</f>
        <v>13106</v>
      </c>
      <c r="G11" s="53">
        <f t="shared" si="49"/>
        <v>13106</v>
      </c>
      <c r="H11" s="53">
        <f t="shared" si="10"/>
        <v>0</v>
      </c>
      <c r="I11" s="82">
        <v>10997</v>
      </c>
      <c r="J11" s="82">
        <v>10997</v>
      </c>
      <c r="K11" s="53">
        <f t="shared" si="11"/>
        <v>0</v>
      </c>
      <c r="L11" s="82">
        <v>2109</v>
      </c>
      <c r="M11" s="82">
        <v>2109</v>
      </c>
      <c r="N11" s="53">
        <f t="shared" si="12"/>
        <v>0</v>
      </c>
      <c r="O11" s="82">
        <v>690</v>
      </c>
      <c r="P11" s="82">
        <v>690</v>
      </c>
      <c r="Q11" s="53">
        <f t="shared" si="13"/>
        <v>0</v>
      </c>
      <c r="R11" s="33"/>
      <c r="S11" s="33"/>
      <c r="T11" s="53">
        <f t="shared" si="14"/>
        <v>0</v>
      </c>
      <c r="U11" s="82">
        <v>720</v>
      </c>
      <c r="V11" s="82">
        <v>1472</v>
      </c>
      <c r="W11" s="53">
        <f t="shared" ref="W11:W32" si="50">V11-U11</f>
        <v>752</v>
      </c>
      <c r="X11" s="82">
        <v>658</v>
      </c>
      <c r="Y11" s="82">
        <v>1358</v>
      </c>
      <c r="Z11" s="53">
        <f t="shared" si="15"/>
        <v>700</v>
      </c>
      <c r="AA11" s="82">
        <v>332</v>
      </c>
      <c r="AB11" s="82">
        <v>904</v>
      </c>
      <c r="AC11" s="53">
        <f t="shared" si="16"/>
        <v>572</v>
      </c>
      <c r="AD11" s="33">
        <v>1</v>
      </c>
      <c r="AE11" s="33">
        <v>1</v>
      </c>
      <c r="AF11" s="33">
        <v>1</v>
      </c>
      <c r="AG11" s="33">
        <v>1</v>
      </c>
      <c r="AH11" s="26"/>
      <c r="AI11" s="154" t="s">
        <v>62</v>
      </c>
      <c r="AJ11" s="136" t="s">
        <v>58</v>
      </c>
      <c r="AK11" s="86" t="s">
        <v>24</v>
      </c>
      <c r="AL11" s="313">
        <v>0.08</v>
      </c>
      <c r="AM11" s="313">
        <v>0.08</v>
      </c>
      <c r="AN11" s="448">
        <f t="shared" si="17"/>
        <v>0</v>
      </c>
      <c r="AO11" s="33">
        <v>283</v>
      </c>
      <c r="AP11" s="33">
        <v>283</v>
      </c>
      <c r="AQ11" s="53">
        <f t="shared" si="18"/>
        <v>0</v>
      </c>
      <c r="AR11" s="33">
        <v>125</v>
      </c>
      <c r="AS11" s="33">
        <v>125</v>
      </c>
      <c r="AT11" s="53">
        <f t="shared" si="19"/>
        <v>0</v>
      </c>
      <c r="AU11" s="33">
        <v>97</v>
      </c>
      <c r="AV11" s="82">
        <v>97</v>
      </c>
      <c r="AW11" s="53">
        <f t="shared" si="20"/>
        <v>0</v>
      </c>
      <c r="AX11" s="33">
        <v>1</v>
      </c>
      <c r="AY11" s="33">
        <v>1</v>
      </c>
      <c r="AZ11" s="53">
        <f t="shared" si="21"/>
        <v>0</v>
      </c>
      <c r="BA11" s="33"/>
      <c r="BB11" s="82"/>
      <c r="BC11" s="53">
        <f t="shared" si="22"/>
        <v>0</v>
      </c>
      <c r="BD11" s="33"/>
      <c r="BE11" s="33"/>
      <c r="BF11" s="53">
        <f t="shared" si="23"/>
        <v>0</v>
      </c>
      <c r="BG11" s="529">
        <f t="shared" si="24"/>
        <v>0</v>
      </c>
      <c r="BH11" s="529">
        <f t="shared" si="24"/>
        <v>0</v>
      </c>
      <c r="BI11" s="151">
        <f t="shared" si="25"/>
        <v>0</v>
      </c>
      <c r="BJ11" s="26"/>
      <c r="BK11" s="154" t="s">
        <v>62</v>
      </c>
      <c r="BL11" s="136" t="s">
        <v>58</v>
      </c>
      <c r="BM11" s="86" t="s">
        <v>24</v>
      </c>
      <c r="BN11" s="529">
        <f t="shared" ref="BN11:BO14" si="51">BQ11+BT11</f>
        <v>12</v>
      </c>
      <c r="BO11" s="151">
        <f t="shared" si="51"/>
        <v>6.4</v>
      </c>
      <c r="BP11" s="151">
        <f t="shared" si="26"/>
        <v>-5.6</v>
      </c>
      <c r="BQ11" s="99">
        <v>11.8</v>
      </c>
      <c r="BR11" s="99">
        <v>6.2</v>
      </c>
      <c r="BS11" s="151">
        <f t="shared" si="27"/>
        <v>-5.6000000000000005</v>
      </c>
      <c r="BT11" s="99">
        <v>0.2</v>
      </c>
      <c r="BU11" s="99">
        <v>0.2</v>
      </c>
      <c r="BV11" s="151">
        <f t="shared" si="28"/>
        <v>0</v>
      </c>
      <c r="BW11" s="529">
        <f t="shared" si="29"/>
        <v>1.7</v>
      </c>
      <c r="BX11" s="529">
        <f t="shared" si="29"/>
        <v>3.1</v>
      </c>
      <c r="BY11" s="151">
        <f t="shared" si="30"/>
        <v>1.4000000000000001</v>
      </c>
      <c r="BZ11" s="122">
        <v>17</v>
      </c>
      <c r="CA11" s="82">
        <v>14</v>
      </c>
      <c r="CB11" s="82">
        <v>20</v>
      </c>
      <c r="CC11" s="53">
        <f t="shared" si="31"/>
        <v>6</v>
      </c>
      <c r="CD11" s="82">
        <v>16</v>
      </c>
      <c r="CE11" s="82">
        <v>36</v>
      </c>
      <c r="CF11" s="53">
        <f t="shared" si="32"/>
        <v>20</v>
      </c>
      <c r="CG11" s="255">
        <v>0.2</v>
      </c>
      <c r="CH11" s="255">
        <v>4.2</v>
      </c>
      <c r="CI11" s="151">
        <f t="shared" si="33"/>
        <v>4</v>
      </c>
      <c r="CJ11" s="82">
        <v>22</v>
      </c>
      <c r="CK11" s="82">
        <v>41</v>
      </c>
      <c r="CL11" s="54">
        <f t="shared" si="34"/>
        <v>19</v>
      </c>
      <c r="CM11" s="99">
        <v>0.5</v>
      </c>
      <c r="CN11" s="99">
        <v>1.7</v>
      </c>
      <c r="CO11" s="151">
        <f t="shared" si="35"/>
        <v>1.2</v>
      </c>
      <c r="CP11" s="531">
        <f t="shared" ref="CP11:CQ14" si="52">BN11+CG11+CM11</f>
        <v>12.7</v>
      </c>
      <c r="CQ11" s="531">
        <f t="shared" si="52"/>
        <v>12.3</v>
      </c>
      <c r="CR11" s="151">
        <f t="shared" si="36"/>
        <v>-0.39999999999999858</v>
      </c>
      <c r="CS11" s="99"/>
      <c r="CT11" s="99">
        <v>2.1</v>
      </c>
      <c r="CU11" s="151">
        <f t="shared" si="37"/>
        <v>2.1</v>
      </c>
      <c r="CV11" s="169"/>
      <c r="CW11" s="162" t="s">
        <v>62</v>
      </c>
      <c r="CX11" s="136" t="s">
        <v>58</v>
      </c>
      <c r="CY11" s="86" t="s">
        <v>24</v>
      </c>
      <c r="CZ11" s="33">
        <v>38</v>
      </c>
      <c r="DA11" s="33">
        <v>32</v>
      </c>
      <c r="DB11" s="53">
        <f t="shared" si="38"/>
        <v>-6</v>
      </c>
      <c r="DC11" s="82">
        <v>33</v>
      </c>
      <c r="DD11" s="82">
        <v>30</v>
      </c>
      <c r="DE11" s="53">
        <f t="shared" si="39"/>
        <v>-3</v>
      </c>
      <c r="DF11" s="53">
        <v>38</v>
      </c>
      <c r="DG11" s="53">
        <v>28</v>
      </c>
      <c r="DH11" s="53">
        <f t="shared" si="40"/>
        <v>-10</v>
      </c>
      <c r="DI11" s="82"/>
      <c r="DJ11" s="82">
        <v>4</v>
      </c>
      <c r="DK11" s="53">
        <f t="shared" si="41"/>
        <v>4</v>
      </c>
      <c r="DL11" s="82">
        <v>599</v>
      </c>
      <c r="DM11" s="82">
        <v>431</v>
      </c>
      <c r="DN11" s="53">
        <f t="shared" si="42"/>
        <v>-168</v>
      </c>
      <c r="DO11" s="151">
        <f t="shared" si="43"/>
        <v>5.4</v>
      </c>
      <c r="DP11" s="151">
        <f t="shared" si="43"/>
        <v>3.9</v>
      </c>
      <c r="DQ11" s="151">
        <f t="shared" si="44"/>
        <v>-1.5000000000000004</v>
      </c>
      <c r="DR11" s="26"/>
      <c r="DS11" s="154" t="s">
        <v>62</v>
      </c>
      <c r="DT11" s="136" t="s">
        <v>58</v>
      </c>
      <c r="DU11" s="86" t="s">
        <v>24</v>
      </c>
      <c r="DV11" s="82">
        <v>6</v>
      </c>
      <c r="DW11" s="82">
        <v>6</v>
      </c>
      <c r="DX11" s="53">
        <f t="shared" si="45"/>
        <v>0</v>
      </c>
      <c r="DY11" s="82">
        <v>8</v>
      </c>
      <c r="DZ11" s="82">
        <v>8</v>
      </c>
      <c r="EA11" s="53">
        <f t="shared" si="46"/>
        <v>0</v>
      </c>
      <c r="EB11" s="82">
        <v>4</v>
      </c>
      <c r="EC11" s="82">
        <v>4</v>
      </c>
      <c r="ED11" s="82">
        <v>2</v>
      </c>
      <c r="EE11" s="82">
        <v>3</v>
      </c>
      <c r="EF11" s="82">
        <v>1</v>
      </c>
      <c r="EG11" s="82">
        <v>1</v>
      </c>
      <c r="EH11" s="151">
        <f>ROUND((ED11+EF11)/EB11*100,1)</f>
        <v>75</v>
      </c>
      <c r="EI11" s="151">
        <f t="shared" si="47"/>
        <v>100</v>
      </c>
      <c r="EJ11" s="151">
        <f t="shared" si="48"/>
        <v>25</v>
      </c>
      <c r="EK11" s="63"/>
      <c r="EL11" s="100" t="s">
        <v>67</v>
      </c>
      <c r="EM11" s="57" t="s">
        <v>526</v>
      </c>
      <c r="EN11" s="533" t="s">
        <v>23</v>
      </c>
      <c r="EO11" s="534">
        <f t="shared" ref="EO11:EO16" si="53">EP11+EQ11+ER11</f>
        <v>4844</v>
      </c>
      <c r="EP11" s="409">
        <v>1790</v>
      </c>
      <c r="EQ11" s="409">
        <v>3054</v>
      </c>
      <c r="ER11" s="410"/>
      <c r="ES11" s="410"/>
      <c r="ET11" s="410"/>
      <c r="EU11" s="535">
        <f t="shared" ref="EU11:EU16" si="54">ROUND((EP11+EQ11)/EO11*100,1)</f>
        <v>100</v>
      </c>
      <c r="EV11" s="413">
        <v>4843</v>
      </c>
      <c r="EW11" s="409">
        <v>4541</v>
      </c>
      <c r="EX11" s="410"/>
      <c r="EY11" s="409"/>
      <c r="EZ11" s="410"/>
      <c r="FA11" s="410"/>
      <c r="FB11" s="409"/>
      <c r="FC11" s="410"/>
      <c r="FD11" s="409"/>
      <c r="FE11" s="409"/>
    </row>
    <row r="12" spans="1:163" s="46" customFormat="1" ht="26.25" customHeight="1">
      <c r="A12" s="154" t="s">
        <v>63</v>
      </c>
      <c r="B12" s="136" t="s">
        <v>57</v>
      </c>
      <c r="C12" s="86" t="s">
        <v>25</v>
      </c>
      <c r="D12" s="157" t="s">
        <v>85</v>
      </c>
      <c r="E12" s="157" t="s">
        <v>85</v>
      </c>
      <c r="F12" s="53">
        <f t="shared" si="49"/>
        <v>33439</v>
      </c>
      <c r="G12" s="53">
        <f t="shared" si="49"/>
        <v>33457</v>
      </c>
      <c r="H12" s="53">
        <f t="shared" si="10"/>
        <v>18</v>
      </c>
      <c r="I12" s="128">
        <v>17503</v>
      </c>
      <c r="J12" s="128">
        <v>17518</v>
      </c>
      <c r="K12" s="53">
        <f t="shared" si="11"/>
        <v>15</v>
      </c>
      <c r="L12" s="128">
        <v>15936</v>
      </c>
      <c r="M12" s="128">
        <v>15939</v>
      </c>
      <c r="N12" s="53">
        <f t="shared" si="12"/>
        <v>3</v>
      </c>
      <c r="O12" s="128">
        <v>110</v>
      </c>
      <c r="P12" s="128">
        <v>110</v>
      </c>
      <c r="Q12" s="53">
        <f t="shared" si="13"/>
        <v>0</v>
      </c>
      <c r="R12" s="33"/>
      <c r="S12" s="33"/>
      <c r="T12" s="53">
        <f t="shared" si="14"/>
        <v>0</v>
      </c>
      <c r="U12" s="343">
        <v>3019</v>
      </c>
      <c r="V12" s="343">
        <v>4157</v>
      </c>
      <c r="W12" s="53">
        <f t="shared" si="50"/>
        <v>1138</v>
      </c>
      <c r="X12" s="128">
        <v>2881</v>
      </c>
      <c r="Y12" s="128">
        <v>4095</v>
      </c>
      <c r="Z12" s="53">
        <f t="shared" si="15"/>
        <v>1214</v>
      </c>
      <c r="AA12" s="82">
        <v>2827</v>
      </c>
      <c r="AB12" s="82">
        <v>4092</v>
      </c>
      <c r="AC12" s="53">
        <f t="shared" si="16"/>
        <v>1265</v>
      </c>
      <c r="AD12" s="33">
        <v>1</v>
      </c>
      <c r="AE12" s="33">
        <v>1</v>
      </c>
      <c r="AF12" s="33">
        <v>1</v>
      </c>
      <c r="AG12" s="33">
        <v>1</v>
      </c>
      <c r="AH12" s="26"/>
      <c r="AI12" s="154" t="s">
        <v>63</v>
      </c>
      <c r="AJ12" s="136" t="s">
        <v>57</v>
      </c>
      <c r="AK12" s="86" t="s">
        <v>25</v>
      </c>
      <c r="AL12" s="555">
        <v>0.41</v>
      </c>
      <c r="AM12" s="555">
        <v>0.41</v>
      </c>
      <c r="AN12" s="448">
        <f t="shared" si="17"/>
        <v>0</v>
      </c>
      <c r="AO12" s="556">
        <v>1560</v>
      </c>
      <c r="AP12" s="556">
        <v>1560</v>
      </c>
      <c r="AQ12" s="53">
        <f t="shared" si="18"/>
        <v>0</v>
      </c>
      <c r="AR12" s="556">
        <v>460</v>
      </c>
      <c r="AS12" s="556">
        <v>460</v>
      </c>
      <c r="AT12" s="53">
        <f t="shared" si="19"/>
        <v>0</v>
      </c>
      <c r="AU12" s="556">
        <v>923</v>
      </c>
      <c r="AV12" s="128">
        <v>923</v>
      </c>
      <c r="AW12" s="53">
        <f t="shared" si="20"/>
        <v>0</v>
      </c>
      <c r="AX12" s="556">
        <v>4</v>
      </c>
      <c r="AY12" s="556">
        <v>4</v>
      </c>
      <c r="AZ12" s="53">
        <f t="shared" si="21"/>
        <v>0</v>
      </c>
      <c r="BA12" s="556">
        <v>1</v>
      </c>
      <c r="BB12" s="128">
        <v>1</v>
      </c>
      <c r="BC12" s="53">
        <f t="shared" si="22"/>
        <v>0</v>
      </c>
      <c r="BD12" s="556"/>
      <c r="BE12" s="556"/>
      <c r="BF12" s="53">
        <f t="shared" si="23"/>
        <v>0</v>
      </c>
      <c r="BG12" s="529">
        <f t="shared" si="24"/>
        <v>25</v>
      </c>
      <c r="BH12" s="529">
        <f t="shared" si="24"/>
        <v>25</v>
      </c>
      <c r="BI12" s="151">
        <f t="shared" si="25"/>
        <v>0</v>
      </c>
      <c r="BJ12" s="26"/>
      <c r="BK12" s="154" t="s">
        <v>63</v>
      </c>
      <c r="BL12" s="136" t="s">
        <v>57</v>
      </c>
      <c r="BM12" s="86" t="s">
        <v>25</v>
      </c>
      <c r="BN12" s="529">
        <f t="shared" si="51"/>
        <v>14.1</v>
      </c>
      <c r="BO12" s="151">
        <f t="shared" si="51"/>
        <v>41.5</v>
      </c>
      <c r="BP12" s="151">
        <f t="shared" si="26"/>
        <v>27.4</v>
      </c>
      <c r="BQ12" s="346">
        <v>13.6</v>
      </c>
      <c r="BR12" s="346">
        <v>41.1</v>
      </c>
      <c r="BS12" s="151">
        <f t="shared" si="27"/>
        <v>27.5</v>
      </c>
      <c r="BT12" s="346">
        <v>0.5</v>
      </c>
      <c r="BU12" s="346">
        <v>0.4</v>
      </c>
      <c r="BV12" s="151">
        <f t="shared" si="28"/>
        <v>-9.9999999999999978E-2</v>
      </c>
      <c r="BW12" s="529">
        <f t="shared" si="29"/>
        <v>3.5</v>
      </c>
      <c r="BX12" s="529">
        <f t="shared" si="29"/>
        <v>1</v>
      </c>
      <c r="BY12" s="151">
        <f t="shared" si="30"/>
        <v>-2.5</v>
      </c>
      <c r="BZ12" s="552">
        <v>18</v>
      </c>
      <c r="CA12" s="128">
        <v>48</v>
      </c>
      <c r="CB12" s="128">
        <v>91</v>
      </c>
      <c r="CC12" s="53">
        <f t="shared" si="31"/>
        <v>43</v>
      </c>
      <c r="CD12" s="128">
        <v>10</v>
      </c>
      <c r="CE12" s="128">
        <v>21</v>
      </c>
      <c r="CF12" s="53">
        <f t="shared" si="32"/>
        <v>11</v>
      </c>
      <c r="CG12" s="267">
        <v>0.4</v>
      </c>
      <c r="CH12" s="267">
        <v>1.9</v>
      </c>
      <c r="CI12" s="151">
        <f t="shared" si="33"/>
        <v>1.5</v>
      </c>
      <c r="CJ12" s="128">
        <v>130</v>
      </c>
      <c r="CK12" s="128">
        <v>230</v>
      </c>
      <c r="CL12" s="54">
        <f t="shared" si="34"/>
        <v>100</v>
      </c>
      <c r="CM12" s="346">
        <v>1.9</v>
      </c>
      <c r="CN12" s="346">
        <v>3.1</v>
      </c>
      <c r="CO12" s="151">
        <f t="shared" si="35"/>
        <v>1.2000000000000002</v>
      </c>
      <c r="CP12" s="531">
        <f t="shared" si="52"/>
        <v>16.399999999999999</v>
      </c>
      <c r="CQ12" s="531">
        <f t="shared" si="52"/>
        <v>46.5</v>
      </c>
      <c r="CR12" s="151">
        <f t="shared" si="36"/>
        <v>30.1</v>
      </c>
      <c r="CS12" s="270">
        <v>2.5</v>
      </c>
      <c r="CT12" s="270">
        <v>4.5</v>
      </c>
      <c r="CU12" s="151">
        <f t="shared" si="37"/>
        <v>2</v>
      </c>
      <c r="CV12" s="169"/>
      <c r="CW12" s="162" t="s">
        <v>63</v>
      </c>
      <c r="CX12" s="136" t="s">
        <v>57</v>
      </c>
      <c r="CY12" s="86" t="s">
        <v>25</v>
      </c>
      <c r="CZ12" s="556">
        <v>27</v>
      </c>
      <c r="DA12" s="556">
        <v>31</v>
      </c>
      <c r="DB12" s="53">
        <f t="shared" si="38"/>
        <v>4</v>
      </c>
      <c r="DC12" s="82">
        <v>20</v>
      </c>
      <c r="DD12" s="82">
        <v>25</v>
      </c>
      <c r="DE12" s="53">
        <f t="shared" si="39"/>
        <v>5</v>
      </c>
      <c r="DF12" s="53">
        <v>21</v>
      </c>
      <c r="DG12" s="53">
        <v>25</v>
      </c>
      <c r="DH12" s="53">
        <f t="shared" si="40"/>
        <v>4</v>
      </c>
      <c r="DI12" s="82">
        <v>6</v>
      </c>
      <c r="DJ12" s="82">
        <v>6</v>
      </c>
      <c r="DK12" s="53">
        <f t="shared" si="41"/>
        <v>0</v>
      </c>
      <c r="DL12" s="128">
        <v>1512</v>
      </c>
      <c r="DM12" s="128">
        <v>1366</v>
      </c>
      <c r="DN12" s="53">
        <f t="shared" si="42"/>
        <v>-146</v>
      </c>
      <c r="DO12" s="151">
        <f t="shared" si="43"/>
        <v>8.6</v>
      </c>
      <c r="DP12" s="151">
        <f t="shared" si="43"/>
        <v>7.8</v>
      </c>
      <c r="DQ12" s="151">
        <f t="shared" si="44"/>
        <v>-0.79999999999999982</v>
      </c>
      <c r="DR12" s="26"/>
      <c r="DS12" s="154" t="s">
        <v>63</v>
      </c>
      <c r="DT12" s="136" t="s">
        <v>57</v>
      </c>
      <c r="DU12" s="86" t="s">
        <v>25</v>
      </c>
      <c r="DV12" s="82">
        <v>12</v>
      </c>
      <c r="DW12" s="82">
        <v>13</v>
      </c>
      <c r="DX12" s="53">
        <f t="shared" si="45"/>
        <v>1</v>
      </c>
      <c r="DY12" s="82">
        <v>15</v>
      </c>
      <c r="DZ12" s="82">
        <v>15</v>
      </c>
      <c r="EA12" s="53">
        <f t="shared" si="46"/>
        <v>0</v>
      </c>
      <c r="EB12" s="82">
        <v>8</v>
      </c>
      <c r="EC12" s="82">
        <v>9</v>
      </c>
      <c r="ED12" s="82">
        <v>4</v>
      </c>
      <c r="EE12" s="82">
        <v>5</v>
      </c>
      <c r="EF12" s="82"/>
      <c r="EG12" s="82">
        <v>1</v>
      </c>
      <c r="EH12" s="151">
        <f t="shared" si="47"/>
        <v>50</v>
      </c>
      <c r="EI12" s="151">
        <f t="shared" si="47"/>
        <v>66.7</v>
      </c>
      <c r="EJ12" s="151">
        <f t="shared" si="48"/>
        <v>16.700000000000003</v>
      </c>
      <c r="EK12" s="63"/>
      <c r="EL12" s="379" t="s">
        <v>101</v>
      </c>
      <c r="EM12" s="434" t="s">
        <v>216</v>
      </c>
      <c r="EN12" s="86" t="s">
        <v>24</v>
      </c>
      <c r="EO12" s="525">
        <f t="shared" si="53"/>
        <v>9076</v>
      </c>
      <c r="EP12" s="409">
        <v>8812</v>
      </c>
      <c r="EQ12" s="409"/>
      <c r="ER12" s="409">
        <v>264</v>
      </c>
      <c r="ES12" s="410"/>
      <c r="ET12" s="410"/>
      <c r="EU12" s="526">
        <f t="shared" si="54"/>
        <v>97.1</v>
      </c>
      <c r="EV12" s="413">
        <v>9076</v>
      </c>
      <c r="EW12" s="409">
        <v>3850</v>
      </c>
      <c r="EX12" s="410"/>
      <c r="EY12" s="409">
        <v>137</v>
      </c>
      <c r="EZ12" s="410"/>
      <c r="FA12" s="409">
        <v>138</v>
      </c>
      <c r="FB12" s="409">
        <v>463</v>
      </c>
      <c r="FC12" s="410"/>
      <c r="FD12" s="409">
        <v>74</v>
      </c>
      <c r="FE12" s="409">
        <v>417</v>
      </c>
    </row>
    <row r="13" spans="1:163" s="46" customFormat="1" ht="24.75" customHeight="1">
      <c r="A13" s="154" t="s">
        <v>64</v>
      </c>
      <c r="B13" s="136" t="s">
        <v>126</v>
      </c>
      <c r="C13" s="86" t="s">
        <v>26</v>
      </c>
      <c r="D13" s="157" t="s">
        <v>85</v>
      </c>
      <c r="E13" s="157" t="s">
        <v>85</v>
      </c>
      <c r="F13" s="53">
        <f t="shared" si="49"/>
        <v>6831</v>
      </c>
      <c r="G13" s="53">
        <f t="shared" si="49"/>
        <v>6720</v>
      </c>
      <c r="H13" s="53">
        <f t="shared" si="10"/>
        <v>-111</v>
      </c>
      <c r="I13" s="82">
        <v>3558</v>
      </c>
      <c r="J13" s="82">
        <v>3447</v>
      </c>
      <c r="K13" s="53">
        <f t="shared" si="11"/>
        <v>-111</v>
      </c>
      <c r="L13" s="82">
        <v>3273</v>
      </c>
      <c r="M13" s="82">
        <v>3273</v>
      </c>
      <c r="N13" s="53">
        <f t="shared" si="12"/>
        <v>0</v>
      </c>
      <c r="O13" s="82">
        <v>11</v>
      </c>
      <c r="P13" s="82">
        <v>14</v>
      </c>
      <c r="Q13" s="53">
        <f t="shared" si="13"/>
        <v>3</v>
      </c>
      <c r="R13" s="33"/>
      <c r="S13" s="33"/>
      <c r="T13" s="53">
        <f t="shared" si="14"/>
        <v>0</v>
      </c>
      <c r="U13" s="82">
        <v>1089</v>
      </c>
      <c r="V13" s="82">
        <v>1425</v>
      </c>
      <c r="W13" s="53">
        <f t="shared" si="50"/>
        <v>336</v>
      </c>
      <c r="X13" s="82">
        <v>1019</v>
      </c>
      <c r="Y13" s="82">
        <v>1327</v>
      </c>
      <c r="Z13" s="53">
        <f t="shared" si="15"/>
        <v>308</v>
      </c>
      <c r="AA13" s="82">
        <v>804</v>
      </c>
      <c r="AB13" s="82">
        <v>1269</v>
      </c>
      <c r="AC13" s="53">
        <f t="shared" si="16"/>
        <v>465</v>
      </c>
      <c r="AD13" s="33">
        <v>1</v>
      </c>
      <c r="AE13" s="33">
        <v>1</v>
      </c>
      <c r="AF13" s="33">
        <v>1</v>
      </c>
      <c r="AG13" s="33">
        <v>1</v>
      </c>
      <c r="AH13" s="26"/>
      <c r="AI13" s="154" t="s">
        <v>64</v>
      </c>
      <c r="AJ13" s="136" t="s">
        <v>126</v>
      </c>
      <c r="AK13" s="86" t="s">
        <v>26</v>
      </c>
      <c r="AL13" s="313">
        <v>0.65</v>
      </c>
      <c r="AM13" s="313">
        <v>0.65</v>
      </c>
      <c r="AN13" s="448">
        <f t="shared" si="17"/>
        <v>0</v>
      </c>
      <c r="AO13" s="33">
        <v>236</v>
      </c>
      <c r="AP13" s="33">
        <v>236</v>
      </c>
      <c r="AQ13" s="53">
        <f t="shared" si="18"/>
        <v>0</v>
      </c>
      <c r="AR13" s="33">
        <v>204</v>
      </c>
      <c r="AS13" s="33">
        <v>204</v>
      </c>
      <c r="AT13" s="53">
        <f t="shared" si="19"/>
        <v>0</v>
      </c>
      <c r="AU13" s="33">
        <v>11</v>
      </c>
      <c r="AV13" s="82">
        <v>11</v>
      </c>
      <c r="AW13" s="53">
        <f t="shared" si="20"/>
        <v>0</v>
      </c>
      <c r="AX13" s="33">
        <v>3</v>
      </c>
      <c r="AY13" s="33">
        <v>3</v>
      </c>
      <c r="AZ13" s="53">
        <f t="shared" si="21"/>
        <v>0</v>
      </c>
      <c r="BA13" s="33">
        <v>3</v>
      </c>
      <c r="BB13" s="82">
        <v>3</v>
      </c>
      <c r="BC13" s="53">
        <f t="shared" si="22"/>
        <v>0</v>
      </c>
      <c r="BD13" s="33"/>
      <c r="BE13" s="33"/>
      <c r="BF13" s="53">
        <f t="shared" si="23"/>
        <v>0</v>
      </c>
      <c r="BG13" s="529">
        <f t="shared" si="24"/>
        <v>100</v>
      </c>
      <c r="BH13" s="529">
        <f t="shared" si="24"/>
        <v>100</v>
      </c>
      <c r="BI13" s="151">
        <f t="shared" si="25"/>
        <v>0</v>
      </c>
      <c r="BJ13" s="26"/>
      <c r="BK13" s="154" t="s">
        <v>64</v>
      </c>
      <c r="BL13" s="136" t="s">
        <v>126</v>
      </c>
      <c r="BM13" s="86" t="s">
        <v>26</v>
      </c>
      <c r="BN13" s="529">
        <f t="shared" si="51"/>
        <v>6</v>
      </c>
      <c r="BO13" s="151">
        <f t="shared" si="51"/>
        <v>10.199999999999999</v>
      </c>
      <c r="BP13" s="151">
        <f t="shared" si="26"/>
        <v>4.1999999999999993</v>
      </c>
      <c r="BQ13" s="99">
        <v>1.2</v>
      </c>
      <c r="BR13" s="99">
        <v>2.4</v>
      </c>
      <c r="BS13" s="151">
        <f t="shared" si="27"/>
        <v>1.2</v>
      </c>
      <c r="BT13" s="99">
        <v>4.8</v>
      </c>
      <c r="BU13" s="99">
        <v>7.8</v>
      </c>
      <c r="BV13" s="151">
        <f t="shared" si="28"/>
        <v>3</v>
      </c>
      <c r="BW13" s="529">
        <f t="shared" si="29"/>
        <v>80</v>
      </c>
      <c r="BX13" s="529">
        <f t="shared" si="29"/>
        <v>76.5</v>
      </c>
      <c r="BY13" s="151">
        <f t="shared" si="30"/>
        <v>-3.5</v>
      </c>
      <c r="BZ13" s="122">
        <v>1</v>
      </c>
      <c r="CA13" s="82">
        <v>151</v>
      </c>
      <c r="CB13" s="82">
        <v>189</v>
      </c>
      <c r="CC13" s="53">
        <f t="shared" si="31"/>
        <v>38</v>
      </c>
      <c r="CD13" s="82">
        <v>3</v>
      </c>
      <c r="CE13" s="82">
        <v>8</v>
      </c>
      <c r="CF13" s="53">
        <f t="shared" si="32"/>
        <v>5</v>
      </c>
      <c r="CG13" s="268">
        <v>0.1</v>
      </c>
      <c r="CH13" s="268">
        <v>2.6</v>
      </c>
      <c r="CI13" s="151">
        <f t="shared" si="33"/>
        <v>2.5</v>
      </c>
      <c r="CJ13" s="82">
        <v>43</v>
      </c>
      <c r="CK13" s="82">
        <v>16</v>
      </c>
      <c r="CL13" s="54">
        <f t="shared" si="34"/>
        <v>-27</v>
      </c>
      <c r="CM13" s="99">
        <v>0.6</v>
      </c>
      <c r="CN13" s="99">
        <v>0.9</v>
      </c>
      <c r="CO13" s="151">
        <f t="shared" si="35"/>
        <v>0.30000000000000004</v>
      </c>
      <c r="CP13" s="531">
        <f t="shared" si="52"/>
        <v>6.6999999999999993</v>
      </c>
      <c r="CQ13" s="531">
        <f t="shared" si="52"/>
        <v>13.7</v>
      </c>
      <c r="CR13" s="151">
        <f t="shared" si="36"/>
        <v>7</v>
      </c>
      <c r="CS13" s="193">
        <v>9.6</v>
      </c>
      <c r="CT13" s="193">
        <v>4.4000000000000004</v>
      </c>
      <c r="CU13" s="151">
        <f t="shared" si="37"/>
        <v>-5.1999999999999993</v>
      </c>
      <c r="CV13" s="169"/>
      <c r="CW13" s="162" t="s">
        <v>64</v>
      </c>
      <c r="CX13" s="136" t="s">
        <v>126</v>
      </c>
      <c r="CY13" s="86" t="s">
        <v>26</v>
      </c>
      <c r="CZ13" s="33">
        <v>33</v>
      </c>
      <c r="DA13" s="33">
        <v>24</v>
      </c>
      <c r="DB13" s="53">
        <f t="shared" si="38"/>
        <v>-9</v>
      </c>
      <c r="DC13" s="82">
        <v>31</v>
      </c>
      <c r="DD13" s="82">
        <v>23</v>
      </c>
      <c r="DE13" s="53">
        <f t="shared" si="39"/>
        <v>-8</v>
      </c>
      <c r="DF13" s="53">
        <v>16</v>
      </c>
      <c r="DG13" s="53">
        <v>14</v>
      </c>
      <c r="DH13" s="53">
        <f t="shared" si="40"/>
        <v>-2</v>
      </c>
      <c r="DI13" s="82">
        <v>17</v>
      </c>
      <c r="DJ13" s="82">
        <v>10</v>
      </c>
      <c r="DK13" s="53">
        <f t="shared" si="41"/>
        <v>-7</v>
      </c>
      <c r="DL13" s="82">
        <v>432</v>
      </c>
      <c r="DM13" s="82">
        <v>485</v>
      </c>
      <c r="DN13" s="53">
        <f t="shared" si="42"/>
        <v>53</v>
      </c>
      <c r="DO13" s="151">
        <f t="shared" si="43"/>
        <v>12.1</v>
      </c>
      <c r="DP13" s="151">
        <f t="shared" si="43"/>
        <v>14.1</v>
      </c>
      <c r="DQ13" s="151">
        <f t="shared" si="44"/>
        <v>2</v>
      </c>
      <c r="DR13" s="26"/>
      <c r="DS13" s="154" t="s">
        <v>64</v>
      </c>
      <c r="DT13" s="136" t="s">
        <v>126</v>
      </c>
      <c r="DU13" s="86" t="s">
        <v>26</v>
      </c>
      <c r="DV13" s="82">
        <v>11</v>
      </c>
      <c r="DW13" s="82">
        <v>10</v>
      </c>
      <c r="DX13" s="53">
        <f t="shared" si="45"/>
        <v>-1</v>
      </c>
      <c r="DY13" s="82">
        <v>12</v>
      </c>
      <c r="DZ13" s="82">
        <v>12</v>
      </c>
      <c r="EA13" s="53">
        <f t="shared" si="46"/>
        <v>0</v>
      </c>
      <c r="EB13" s="82">
        <v>4</v>
      </c>
      <c r="EC13" s="82">
        <v>4</v>
      </c>
      <c r="ED13" s="82">
        <v>2</v>
      </c>
      <c r="EE13" s="82">
        <v>3</v>
      </c>
      <c r="EF13" s="82">
        <v>2</v>
      </c>
      <c r="EG13" s="82">
        <v>1</v>
      </c>
      <c r="EH13" s="151">
        <f t="shared" si="47"/>
        <v>100</v>
      </c>
      <c r="EI13" s="151">
        <f t="shared" si="47"/>
        <v>100</v>
      </c>
      <c r="EJ13" s="151">
        <f t="shared" si="48"/>
        <v>0</v>
      </c>
      <c r="EK13" s="63"/>
      <c r="EL13" s="379" t="s">
        <v>127</v>
      </c>
      <c r="EM13" s="79" t="s">
        <v>191</v>
      </c>
      <c r="EN13" s="86" t="s">
        <v>25</v>
      </c>
      <c r="EO13" s="525">
        <f t="shared" si="53"/>
        <v>8865</v>
      </c>
      <c r="EP13" s="409">
        <v>2704</v>
      </c>
      <c r="EQ13" s="409">
        <v>6026</v>
      </c>
      <c r="ER13" s="409">
        <v>135</v>
      </c>
      <c r="ES13" s="409">
        <v>81</v>
      </c>
      <c r="ET13" s="410"/>
      <c r="EU13" s="526">
        <f t="shared" si="54"/>
        <v>98.5</v>
      </c>
      <c r="EV13" s="413">
        <v>8874</v>
      </c>
      <c r="EW13" s="409">
        <v>2587</v>
      </c>
      <c r="EX13" s="410"/>
      <c r="EY13" s="409">
        <v>4334</v>
      </c>
      <c r="EZ13" s="409">
        <v>99</v>
      </c>
      <c r="FA13" s="410"/>
      <c r="FB13" s="409">
        <v>171</v>
      </c>
      <c r="FC13" s="410"/>
      <c r="FD13" s="409"/>
      <c r="FE13" s="409">
        <v>28</v>
      </c>
    </row>
    <row r="14" spans="1:163" s="46" customFormat="1" ht="25.5" customHeight="1">
      <c r="A14" s="154" t="s">
        <v>143</v>
      </c>
      <c r="B14" s="136" t="s">
        <v>496</v>
      </c>
      <c r="C14" s="86" t="s">
        <v>27</v>
      </c>
      <c r="D14" s="157" t="s">
        <v>85</v>
      </c>
      <c r="E14" s="157" t="s">
        <v>85</v>
      </c>
      <c r="F14" s="53">
        <f t="shared" si="49"/>
        <v>8771</v>
      </c>
      <c r="G14" s="53">
        <f t="shared" si="49"/>
        <v>8780</v>
      </c>
      <c r="H14" s="53">
        <f t="shared" si="10"/>
        <v>9</v>
      </c>
      <c r="I14" s="82">
        <v>3540</v>
      </c>
      <c r="J14" s="82">
        <v>3549</v>
      </c>
      <c r="K14" s="53">
        <f t="shared" si="11"/>
        <v>9</v>
      </c>
      <c r="L14" s="82">
        <v>5231</v>
      </c>
      <c r="M14" s="82">
        <v>5231</v>
      </c>
      <c r="N14" s="53">
        <f t="shared" si="12"/>
        <v>0</v>
      </c>
      <c r="O14" s="82">
        <v>229</v>
      </c>
      <c r="P14" s="82">
        <v>229</v>
      </c>
      <c r="Q14" s="53">
        <f t="shared" si="13"/>
        <v>0</v>
      </c>
      <c r="R14" s="33"/>
      <c r="S14" s="33"/>
      <c r="T14" s="53">
        <f t="shared" si="14"/>
        <v>0</v>
      </c>
      <c r="U14" s="82">
        <v>3540</v>
      </c>
      <c r="V14" s="82">
        <v>3549</v>
      </c>
      <c r="W14" s="53">
        <f t="shared" si="50"/>
        <v>9</v>
      </c>
      <c r="X14" s="82">
        <v>3538</v>
      </c>
      <c r="Y14" s="82">
        <v>3545</v>
      </c>
      <c r="Z14" s="53">
        <f t="shared" si="15"/>
        <v>7</v>
      </c>
      <c r="AA14" s="82">
        <v>3483</v>
      </c>
      <c r="AB14" s="82">
        <v>3545</v>
      </c>
      <c r="AC14" s="53">
        <f t="shared" si="16"/>
        <v>62</v>
      </c>
      <c r="AD14" s="33">
        <v>1</v>
      </c>
      <c r="AE14" s="33">
        <v>1</v>
      </c>
      <c r="AF14" s="33">
        <v>1</v>
      </c>
      <c r="AG14" s="33">
        <v>1</v>
      </c>
      <c r="AH14" s="26"/>
      <c r="AI14" s="154" t="s">
        <v>143</v>
      </c>
      <c r="AJ14" s="136" t="s">
        <v>496</v>
      </c>
      <c r="AK14" s="86" t="s">
        <v>27</v>
      </c>
      <c r="AL14" s="313"/>
      <c r="AM14" s="313"/>
      <c r="AN14" s="448">
        <f t="shared" si="17"/>
        <v>0</v>
      </c>
      <c r="AO14" s="33">
        <v>200</v>
      </c>
      <c r="AP14" s="33">
        <v>200</v>
      </c>
      <c r="AQ14" s="53">
        <f t="shared" si="18"/>
        <v>0</v>
      </c>
      <c r="AR14" s="33">
        <v>138</v>
      </c>
      <c r="AS14" s="33">
        <v>138</v>
      </c>
      <c r="AT14" s="53">
        <f t="shared" si="19"/>
        <v>0</v>
      </c>
      <c r="AU14" s="33">
        <v>23</v>
      </c>
      <c r="AV14" s="82">
        <v>23</v>
      </c>
      <c r="AW14" s="53">
        <f t="shared" si="20"/>
        <v>0</v>
      </c>
      <c r="AX14" s="33">
        <v>1</v>
      </c>
      <c r="AY14" s="33">
        <v>1</v>
      </c>
      <c r="AZ14" s="53">
        <f t="shared" si="21"/>
        <v>0</v>
      </c>
      <c r="BA14" s="33"/>
      <c r="BB14" s="82"/>
      <c r="BC14" s="53">
        <f t="shared" si="22"/>
        <v>0</v>
      </c>
      <c r="BD14" s="33"/>
      <c r="BE14" s="33"/>
      <c r="BF14" s="53">
        <f t="shared" si="23"/>
        <v>0</v>
      </c>
      <c r="BG14" s="529">
        <f t="shared" si="24"/>
        <v>0</v>
      </c>
      <c r="BH14" s="529">
        <f t="shared" si="24"/>
        <v>0</v>
      </c>
      <c r="BI14" s="151">
        <f t="shared" si="25"/>
        <v>0</v>
      </c>
      <c r="BJ14" s="26"/>
      <c r="BK14" s="154" t="s">
        <v>143</v>
      </c>
      <c r="BL14" s="136" t="s">
        <v>497</v>
      </c>
      <c r="BM14" s="86" t="s">
        <v>27</v>
      </c>
      <c r="BN14" s="529">
        <f t="shared" si="51"/>
        <v>7.6</v>
      </c>
      <c r="BO14" s="151">
        <f t="shared" si="51"/>
        <v>12.1</v>
      </c>
      <c r="BP14" s="151">
        <f t="shared" si="26"/>
        <v>4.5</v>
      </c>
      <c r="BQ14" s="99">
        <v>6.8</v>
      </c>
      <c r="BR14" s="99">
        <v>11.6</v>
      </c>
      <c r="BS14" s="151">
        <f t="shared" si="27"/>
        <v>4.8</v>
      </c>
      <c r="BT14" s="99">
        <v>0.8</v>
      </c>
      <c r="BU14" s="99">
        <v>0.5</v>
      </c>
      <c r="BV14" s="151">
        <f t="shared" si="28"/>
        <v>-0.30000000000000004</v>
      </c>
      <c r="BW14" s="529">
        <f t="shared" si="29"/>
        <v>10.5</v>
      </c>
      <c r="BX14" s="529">
        <f t="shared" si="29"/>
        <v>4.0999999999999996</v>
      </c>
      <c r="BY14" s="151">
        <f t="shared" si="30"/>
        <v>-6.4</v>
      </c>
      <c r="BZ14" s="122">
        <v>16</v>
      </c>
      <c r="CA14" s="82">
        <v>94</v>
      </c>
      <c r="CB14" s="82">
        <v>94</v>
      </c>
      <c r="CC14" s="53">
        <f t="shared" si="31"/>
        <v>0</v>
      </c>
      <c r="CD14" s="82">
        <v>9</v>
      </c>
      <c r="CE14" s="82">
        <v>10</v>
      </c>
      <c r="CF14" s="53">
        <f t="shared" si="32"/>
        <v>1</v>
      </c>
      <c r="CG14" s="268">
        <v>0.5</v>
      </c>
      <c r="CH14" s="268">
        <v>0.6</v>
      </c>
      <c r="CI14" s="151">
        <f t="shared" si="33"/>
        <v>9.9999999999999978E-2</v>
      </c>
      <c r="CJ14" s="82">
        <v>30</v>
      </c>
      <c r="CK14" s="82">
        <v>90</v>
      </c>
      <c r="CL14" s="54">
        <f t="shared" si="34"/>
        <v>60</v>
      </c>
      <c r="CM14" s="99">
        <v>0.7</v>
      </c>
      <c r="CN14" s="99">
        <v>1.3</v>
      </c>
      <c r="CO14" s="151">
        <f t="shared" si="35"/>
        <v>0.60000000000000009</v>
      </c>
      <c r="CP14" s="531">
        <f t="shared" si="52"/>
        <v>8.7999999999999989</v>
      </c>
      <c r="CQ14" s="531">
        <f>BO14+CH14+CN14</f>
        <v>14</v>
      </c>
      <c r="CR14" s="151">
        <f t="shared" si="36"/>
        <v>5.2000000000000011</v>
      </c>
      <c r="CS14" s="193">
        <v>7.4</v>
      </c>
      <c r="CT14" s="193">
        <v>4.5999999999999996</v>
      </c>
      <c r="CU14" s="151">
        <f t="shared" si="37"/>
        <v>-2.8000000000000007</v>
      </c>
      <c r="CV14" s="169"/>
      <c r="CW14" s="162" t="s">
        <v>143</v>
      </c>
      <c r="CX14" s="136" t="s">
        <v>497</v>
      </c>
      <c r="CY14" s="86" t="s">
        <v>27</v>
      </c>
      <c r="CZ14" s="33">
        <v>23</v>
      </c>
      <c r="DA14" s="33">
        <v>27</v>
      </c>
      <c r="DB14" s="53">
        <f t="shared" si="38"/>
        <v>4</v>
      </c>
      <c r="DC14" s="82">
        <v>19</v>
      </c>
      <c r="DD14" s="82">
        <v>24</v>
      </c>
      <c r="DE14" s="53">
        <f t="shared" si="39"/>
        <v>5</v>
      </c>
      <c r="DF14" s="53">
        <v>18</v>
      </c>
      <c r="DG14" s="53">
        <v>23</v>
      </c>
      <c r="DH14" s="53">
        <f t="shared" si="40"/>
        <v>5</v>
      </c>
      <c r="DI14" s="82">
        <v>5</v>
      </c>
      <c r="DJ14" s="82">
        <v>4</v>
      </c>
      <c r="DK14" s="53">
        <f t="shared" si="41"/>
        <v>-1</v>
      </c>
      <c r="DL14" s="93">
        <v>320</v>
      </c>
      <c r="DM14" s="93">
        <v>450</v>
      </c>
      <c r="DN14" s="53">
        <f t="shared" si="42"/>
        <v>130</v>
      </c>
      <c r="DO14" s="151">
        <f t="shared" si="43"/>
        <v>9</v>
      </c>
      <c r="DP14" s="151">
        <f t="shared" si="43"/>
        <v>12.7</v>
      </c>
      <c r="DQ14" s="151">
        <f t="shared" si="44"/>
        <v>3.6999999999999993</v>
      </c>
      <c r="DR14" s="26"/>
      <c r="DS14" s="154" t="s">
        <v>143</v>
      </c>
      <c r="DT14" s="136" t="s">
        <v>497</v>
      </c>
      <c r="DU14" s="86" t="s">
        <v>27</v>
      </c>
      <c r="DV14" s="82">
        <v>4</v>
      </c>
      <c r="DW14" s="82">
        <v>4</v>
      </c>
      <c r="DX14" s="53">
        <f t="shared" si="45"/>
        <v>0</v>
      </c>
      <c r="DY14" s="82">
        <v>5</v>
      </c>
      <c r="DZ14" s="82">
        <v>5</v>
      </c>
      <c r="EA14" s="53">
        <f t="shared" si="46"/>
        <v>0</v>
      </c>
      <c r="EB14" s="82">
        <v>2</v>
      </c>
      <c r="EC14" s="82">
        <v>2</v>
      </c>
      <c r="ED14" s="82">
        <v>2</v>
      </c>
      <c r="EE14" s="82">
        <v>2</v>
      </c>
      <c r="EF14" s="82"/>
      <c r="EG14" s="82"/>
      <c r="EH14" s="151">
        <f t="shared" si="47"/>
        <v>100</v>
      </c>
      <c r="EI14" s="151">
        <f t="shared" si="47"/>
        <v>100</v>
      </c>
      <c r="EJ14" s="151">
        <f t="shared" si="48"/>
        <v>0</v>
      </c>
      <c r="EK14" s="63"/>
      <c r="EL14" s="379" t="s">
        <v>128</v>
      </c>
      <c r="EM14" s="434" t="s">
        <v>129</v>
      </c>
      <c r="EN14" s="86" t="s">
        <v>26</v>
      </c>
      <c r="EO14" s="525">
        <f t="shared" si="53"/>
        <v>13838</v>
      </c>
      <c r="EP14" s="409">
        <v>13107</v>
      </c>
      <c r="EQ14" s="410"/>
      <c r="ER14" s="409">
        <v>731</v>
      </c>
      <c r="ES14" s="409">
        <v>100</v>
      </c>
      <c r="ET14" s="410"/>
      <c r="EU14" s="526">
        <f t="shared" si="54"/>
        <v>94.7</v>
      </c>
      <c r="EV14" s="413">
        <v>13662</v>
      </c>
      <c r="EW14" s="409">
        <v>8871</v>
      </c>
      <c r="EX14" s="410"/>
      <c r="EY14" s="409"/>
      <c r="EZ14" s="410"/>
      <c r="FA14" s="410"/>
      <c r="FB14" s="409"/>
      <c r="FC14" s="410"/>
      <c r="FD14" s="409"/>
      <c r="FE14" s="409"/>
    </row>
    <row r="15" spans="1:163" s="24" customFormat="1" ht="52.5" customHeight="1">
      <c r="A15" s="131" t="s">
        <v>65</v>
      </c>
      <c r="B15" s="127" t="s">
        <v>144</v>
      </c>
      <c r="C15" s="126" t="s">
        <v>28</v>
      </c>
      <c r="D15" s="102" t="s">
        <v>283</v>
      </c>
      <c r="E15" s="375" t="s">
        <v>283</v>
      </c>
      <c r="F15" s="391">
        <f>SUM(F17:F19)</f>
        <v>16496</v>
      </c>
      <c r="G15" s="271">
        <f>SUM(G17:G19)</f>
        <v>16763</v>
      </c>
      <c r="H15" s="391">
        <f>G15-F15</f>
        <v>267</v>
      </c>
      <c r="I15" s="391">
        <f>SUM(I17:I19)</f>
        <v>14649</v>
      </c>
      <c r="J15" s="271">
        <f>SUM(J17:J19)</f>
        <v>14961</v>
      </c>
      <c r="K15" s="391">
        <f t="shared" si="11"/>
        <v>312</v>
      </c>
      <c r="L15" s="391">
        <f t="shared" ref="L15:M15" si="55">SUM(L17:L19)</f>
        <v>1847</v>
      </c>
      <c r="M15" s="271">
        <f t="shared" si="55"/>
        <v>1802</v>
      </c>
      <c r="N15" s="391">
        <f t="shared" si="12"/>
        <v>-45</v>
      </c>
      <c r="O15" s="391">
        <f t="shared" ref="O15:P15" si="56">SUM(O17:O19)</f>
        <v>1948</v>
      </c>
      <c r="P15" s="271">
        <f t="shared" si="56"/>
        <v>1906</v>
      </c>
      <c r="Q15" s="391">
        <f t="shared" si="13"/>
        <v>-42</v>
      </c>
      <c r="R15" s="391">
        <f t="shared" ref="R15:S15" si="57">SUM(R17:R19)</f>
        <v>61</v>
      </c>
      <c r="S15" s="271">
        <f t="shared" si="57"/>
        <v>61</v>
      </c>
      <c r="T15" s="391">
        <f t="shared" si="14"/>
        <v>0</v>
      </c>
      <c r="U15" s="391">
        <f t="shared" ref="U15:AG15" si="58">SUM(U17:U19)</f>
        <v>12169</v>
      </c>
      <c r="V15" s="271">
        <f t="shared" si="58"/>
        <v>13324</v>
      </c>
      <c r="W15" s="271">
        <f t="shared" si="50"/>
        <v>1155</v>
      </c>
      <c r="X15" s="271">
        <f t="shared" ref="X15:Y15" si="59">SUM(X17:X19)</f>
        <v>10222</v>
      </c>
      <c r="Y15" s="271">
        <f t="shared" si="59"/>
        <v>12204</v>
      </c>
      <c r="Z15" s="271">
        <f t="shared" si="15"/>
        <v>1982</v>
      </c>
      <c r="AA15" s="271">
        <f t="shared" ref="AA15:AB15" si="60">SUM(AA17:AA19)</f>
        <v>11263</v>
      </c>
      <c r="AB15" s="271">
        <f t="shared" si="60"/>
        <v>12810</v>
      </c>
      <c r="AC15" s="271">
        <f t="shared" si="16"/>
        <v>1547</v>
      </c>
      <c r="AD15" s="271">
        <f t="shared" si="58"/>
        <v>3</v>
      </c>
      <c r="AE15" s="271">
        <f t="shared" si="58"/>
        <v>3</v>
      </c>
      <c r="AF15" s="271">
        <f t="shared" si="58"/>
        <v>2</v>
      </c>
      <c r="AG15" s="271">
        <f t="shared" si="58"/>
        <v>2</v>
      </c>
      <c r="AI15" s="131" t="s">
        <v>65</v>
      </c>
      <c r="AJ15" s="127" t="s">
        <v>144</v>
      </c>
      <c r="AK15" s="126" t="s">
        <v>28</v>
      </c>
      <c r="AL15" s="456">
        <f>SUM(AL17:AL19)</f>
        <v>0.5</v>
      </c>
      <c r="AM15" s="517">
        <f>SUM(AM17:AM19)</f>
        <v>0.5</v>
      </c>
      <c r="AN15" s="456">
        <f t="shared" si="17"/>
        <v>0</v>
      </c>
      <c r="AO15" s="391">
        <f t="shared" ref="AO15:AP15" si="61">SUM(AO17:AO19)</f>
        <v>5422</v>
      </c>
      <c r="AP15" s="271">
        <f t="shared" si="61"/>
        <v>5422</v>
      </c>
      <c r="AQ15" s="391">
        <f t="shared" si="18"/>
        <v>0</v>
      </c>
      <c r="AR15" s="391">
        <f t="shared" ref="AR15:AS15" si="62">SUM(AR17:AR19)</f>
        <v>2070</v>
      </c>
      <c r="AS15" s="271">
        <f t="shared" si="62"/>
        <v>2070</v>
      </c>
      <c r="AT15" s="391">
        <f t="shared" si="19"/>
        <v>0</v>
      </c>
      <c r="AU15" s="391">
        <f t="shared" ref="AU15:AV15" si="63">SUM(AU17:AU19)</f>
        <v>715</v>
      </c>
      <c r="AV15" s="271">
        <f t="shared" si="63"/>
        <v>715</v>
      </c>
      <c r="AW15" s="391">
        <f t="shared" si="20"/>
        <v>0</v>
      </c>
      <c r="AX15" s="391">
        <f t="shared" ref="AX15:AY15" si="64">SUM(AX17:AX19)</f>
        <v>7</v>
      </c>
      <c r="AY15" s="271">
        <f t="shared" si="64"/>
        <v>7</v>
      </c>
      <c r="AZ15" s="391">
        <f t="shared" si="21"/>
        <v>0</v>
      </c>
      <c r="BA15" s="391">
        <f>SUM(BA17:BA19)</f>
        <v>5</v>
      </c>
      <c r="BB15" s="271">
        <f t="shared" ref="BB15" si="65">SUM(BB17:BB19)</f>
        <v>4</v>
      </c>
      <c r="BC15" s="391">
        <f t="shared" si="22"/>
        <v>-1</v>
      </c>
      <c r="BD15" s="391">
        <f t="shared" ref="BD15:BE15" si="66">SUM(BD17:BD19)</f>
        <v>1</v>
      </c>
      <c r="BE15" s="271">
        <f t="shared" si="66"/>
        <v>1</v>
      </c>
      <c r="BF15" s="391">
        <f t="shared" si="23"/>
        <v>0</v>
      </c>
      <c r="BG15" s="467">
        <f t="shared" si="24"/>
        <v>85.7</v>
      </c>
      <c r="BH15" s="519">
        <f t="shared" si="24"/>
        <v>71.400000000000006</v>
      </c>
      <c r="BI15" s="453">
        <f t="shared" si="25"/>
        <v>-14.299999999999997</v>
      </c>
      <c r="BK15" s="131" t="s">
        <v>65</v>
      </c>
      <c r="BL15" s="127" t="s">
        <v>144</v>
      </c>
      <c r="BM15" s="126" t="s">
        <v>28</v>
      </c>
      <c r="BN15" s="467">
        <f>SUM(BN17:BN19)</f>
        <v>130.9</v>
      </c>
      <c r="BO15" s="519">
        <f>SUM(BO17:BO19)</f>
        <v>137.29999999999998</v>
      </c>
      <c r="BP15" s="520">
        <f t="shared" si="26"/>
        <v>6.3999999999999773</v>
      </c>
      <c r="BQ15" s="519">
        <f t="shared" ref="BQ15:BR15" si="67">SUM(BQ17:BQ19)</f>
        <v>125.5</v>
      </c>
      <c r="BR15" s="519">
        <f t="shared" si="67"/>
        <v>130.20000000000002</v>
      </c>
      <c r="BS15" s="520">
        <f t="shared" si="27"/>
        <v>4.7000000000000171</v>
      </c>
      <c r="BT15" s="519">
        <f t="shared" ref="BT15:BU15" si="68">SUM(BT17:BT19)</f>
        <v>5.3999999999999995</v>
      </c>
      <c r="BU15" s="519">
        <f t="shared" si="68"/>
        <v>7.1</v>
      </c>
      <c r="BV15" s="520">
        <f t="shared" si="28"/>
        <v>1.7000000000000002</v>
      </c>
      <c r="BW15" s="519">
        <f t="shared" si="29"/>
        <v>4.0999999999999996</v>
      </c>
      <c r="BX15" s="519">
        <f t="shared" si="29"/>
        <v>5.2</v>
      </c>
      <c r="BY15" s="520">
        <f t="shared" si="30"/>
        <v>1.1000000000000005</v>
      </c>
      <c r="BZ15" s="521"/>
      <c r="CA15" s="464">
        <f>SUM(CA17:CA19)</f>
        <v>371</v>
      </c>
      <c r="CB15" s="537">
        <f>SUM(CB17:CB19)</f>
        <v>784</v>
      </c>
      <c r="CC15" s="391">
        <f t="shared" si="31"/>
        <v>413</v>
      </c>
      <c r="CD15" s="522">
        <f t="shared" ref="CD15:CE15" si="69">SUM(CD17:CD19)</f>
        <v>46</v>
      </c>
      <c r="CE15" s="523">
        <f t="shared" si="69"/>
        <v>10</v>
      </c>
      <c r="CF15" s="391">
        <f t="shared" si="32"/>
        <v>-36</v>
      </c>
      <c r="CG15" s="467">
        <f t="shared" ref="CG15:CH15" si="70">SUM(CG17:CG19)</f>
        <v>5.9</v>
      </c>
      <c r="CH15" s="519">
        <f t="shared" si="70"/>
        <v>0.9</v>
      </c>
      <c r="CI15" s="453">
        <f t="shared" si="33"/>
        <v>-5</v>
      </c>
      <c r="CJ15" s="522">
        <f>SUM(CJ17:CJ19)</f>
        <v>868</v>
      </c>
      <c r="CK15" s="523">
        <f>SUM(CK17:CK19)</f>
        <v>516</v>
      </c>
      <c r="CL15" s="459">
        <f t="shared" si="34"/>
        <v>-352</v>
      </c>
      <c r="CM15" s="467">
        <f t="shared" ref="CM15:CT15" si="71">SUM(CM17:CM19)</f>
        <v>14.6</v>
      </c>
      <c r="CN15" s="519">
        <f t="shared" si="71"/>
        <v>14.3</v>
      </c>
      <c r="CO15" s="453">
        <f t="shared" si="35"/>
        <v>-0.29999999999999893</v>
      </c>
      <c r="CP15" s="467">
        <f t="shared" si="71"/>
        <v>151.4</v>
      </c>
      <c r="CQ15" s="519">
        <f>SUM(CQ17:CQ19)</f>
        <v>152.5</v>
      </c>
      <c r="CR15" s="453">
        <f t="shared" si="36"/>
        <v>1.0999999999999943</v>
      </c>
      <c r="CS15" s="467">
        <f t="shared" si="71"/>
        <v>21.1</v>
      </c>
      <c r="CT15" s="519">
        <f t="shared" si="71"/>
        <v>43.7</v>
      </c>
      <c r="CU15" s="453">
        <f t="shared" si="37"/>
        <v>22.6</v>
      </c>
      <c r="CV15" s="168"/>
      <c r="CW15" s="524" t="s">
        <v>65</v>
      </c>
      <c r="CX15" s="127" t="s">
        <v>144</v>
      </c>
      <c r="CY15" s="126" t="s">
        <v>28</v>
      </c>
      <c r="CZ15" s="522">
        <f t="shared" ref="CZ15:DA15" si="72">SUM(CZ17:CZ19)</f>
        <v>142</v>
      </c>
      <c r="DA15" s="523">
        <f t="shared" si="72"/>
        <v>151</v>
      </c>
      <c r="DB15" s="391">
        <f t="shared" si="38"/>
        <v>9</v>
      </c>
      <c r="DC15" s="522">
        <f t="shared" ref="DC15:DD15" si="73">SUM(DC17:DC19)</f>
        <v>122</v>
      </c>
      <c r="DD15" s="523">
        <f t="shared" si="73"/>
        <v>138</v>
      </c>
      <c r="DE15" s="391">
        <f t="shared" si="39"/>
        <v>16</v>
      </c>
      <c r="DF15" s="522">
        <f t="shared" ref="DF15:DG15" si="74">SUM(DF17:DF19)</f>
        <v>129</v>
      </c>
      <c r="DG15" s="523">
        <f t="shared" si="74"/>
        <v>143</v>
      </c>
      <c r="DH15" s="391">
        <f t="shared" si="40"/>
        <v>14</v>
      </c>
      <c r="DI15" s="522">
        <f t="shared" ref="DI15:DJ15" si="75">SUM(DI17:DI19)</f>
        <v>13</v>
      </c>
      <c r="DJ15" s="523">
        <f t="shared" si="75"/>
        <v>8</v>
      </c>
      <c r="DK15" s="391">
        <f t="shared" si="41"/>
        <v>-5</v>
      </c>
      <c r="DL15" s="522">
        <f t="shared" ref="DL15:DM15" si="76">SUM(DL17:DL19)</f>
        <v>1068</v>
      </c>
      <c r="DM15" s="523">
        <f t="shared" si="76"/>
        <v>863</v>
      </c>
      <c r="DN15" s="391">
        <f t="shared" si="42"/>
        <v>-205</v>
      </c>
      <c r="DO15" s="453">
        <f t="shared" si="43"/>
        <v>7.3</v>
      </c>
      <c r="DP15" s="520">
        <f t="shared" si="43"/>
        <v>5.8</v>
      </c>
      <c r="DQ15" s="453">
        <f t="shared" si="44"/>
        <v>-1.5</v>
      </c>
      <c r="DS15" s="131" t="s">
        <v>65</v>
      </c>
      <c r="DT15" s="127" t="s">
        <v>144</v>
      </c>
      <c r="DU15" s="126" t="s">
        <v>28</v>
      </c>
      <c r="DV15" s="522">
        <f t="shared" ref="DV15:DW15" si="77">SUM(DV17:DV19)</f>
        <v>99</v>
      </c>
      <c r="DW15" s="523">
        <f t="shared" si="77"/>
        <v>91</v>
      </c>
      <c r="DX15" s="391">
        <f t="shared" si="45"/>
        <v>-8</v>
      </c>
      <c r="DY15" s="522">
        <f t="shared" ref="DY15:DZ15" si="78">SUM(DY17:DY19)</f>
        <v>93</v>
      </c>
      <c r="DZ15" s="523">
        <f t="shared" si="78"/>
        <v>93</v>
      </c>
      <c r="EA15" s="391">
        <f t="shared" si="46"/>
        <v>0</v>
      </c>
      <c r="EB15" s="522">
        <f t="shared" ref="EB15:EG15" si="79">SUM(EB17:EB19)</f>
        <v>49</v>
      </c>
      <c r="EC15" s="523">
        <f t="shared" si="79"/>
        <v>49</v>
      </c>
      <c r="ED15" s="522">
        <f t="shared" si="79"/>
        <v>40</v>
      </c>
      <c r="EE15" s="523">
        <f t="shared" si="79"/>
        <v>38</v>
      </c>
      <c r="EF15" s="522">
        <f t="shared" si="79"/>
        <v>8</v>
      </c>
      <c r="EG15" s="523">
        <f t="shared" si="79"/>
        <v>10</v>
      </c>
      <c r="EH15" s="453">
        <f t="shared" si="47"/>
        <v>98</v>
      </c>
      <c r="EI15" s="453">
        <f t="shared" si="47"/>
        <v>98</v>
      </c>
      <c r="EJ15" s="453">
        <f t="shared" si="48"/>
        <v>0</v>
      </c>
      <c r="EK15" s="25"/>
      <c r="EL15" s="379" t="s">
        <v>130</v>
      </c>
      <c r="EM15" s="434" t="s">
        <v>298</v>
      </c>
      <c r="EN15" s="86" t="s">
        <v>27</v>
      </c>
      <c r="EO15" s="525">
        <f t="shared" si="53"/>
        <v>4431</v>
      </c>
      <c r="EP15" s="409">
        <v>2109</v>
      </c>
      <c r="EQ15" s="409">
        <v>2271</v>
      </c>
      <c r="ER15" s="409">
        <v>51</v>
      </c>
      <c r="ES15" s="410"/>
      <c r="ET15" s="410"/>
      <c r="EU15" s="526">
        <f t="shared" si="54"/>
        <v>98.8</v>
      </c>
      <c r="EV15" s="413">
        <v>4391</v>
      </c>
      <c r="EW15" s="409">
        <v>3738</v>
      </c>
      <c r="EX15" s="410"/>
      <c r="EY15" s="410"/>
      <c r="EZ15" s="410"/>
      <c r="FA15" s="410"/>
      <c r="FB15" s="409"/>
      <c r="FC15" s="410"/>
      <c r="FD15" s="409"/>
      <c r="FE15" s="409"/>
    </row>
    <row r="16" spans="1:163" s="46" customFormat="1" ht="12.75" customHeight="1">
      <c r="A16" s="59"/>
      <c r="B16" s="57" t="s">
        <v>91</v>
      </c>
      <c r="C16" s="58" t="s">
        <v>29</v>
      </c>
      <c r="D16" s="64"/>
      <c r="E16" s="64"/>
      <c r="F16" s="171"/>
      <c r="G16" s="171"/>
      <c r="H16" s="53"/>
      <c r="I16" s="56"/>
      <c r="J16" s="56"/>
      <c r="K16" s="53"/>
      <c r="L16" s="33"/>
      <c r="M16" s="56"/>
      <c r="N16" s="53"/>
      <c r="O16" s="56"/>
      <c r="P16" s="56"/>
      <c r="Q16" s="53"/>
      <c r="R16" s="56"/>
      <c r="S16" s="56"/>
      <c r="T16" s="53"/>
      <c r="U16" s="33"/>
      <c r="V16" s="56"/>
      <c r="W16" s="33"/>
      <c r="X16" s="33"/>
      <c r="Y16" s="56"/>
      <c r="Z16" s="53"/>
      <c r="AA16" s="33"/>
      <c r="AB16" s="56"/>
      <c r="AC16" s="53"/>
      <c r="AD16" s="33"/>
      <c r="AE16" s="56"/>
      <c r="AF16" s="33"/>
      <c r="AG16" s="56"/>
      <c r="AI16" s="59"/>
      <c r="AJ16" s="57" t="s">
        <v>91</v>
      </c>
      <c r="AK16" s="58" t="s">
        <v>29</v>
      </c>
      <c r="AL16" s="61"/>
      <c r="AM16" s="61"/>
      <c r="AN16" s="448"/>
      <c r="AO16" s="60"/>
      <c r="AP16" s="60"/>
      <c r="AQ16" s="53"/>
      <c r="AR16" s="60"/>
      <c r="AS16" s="60"/>
      <c r="AT16" s="53"/>
      <c r="AU16" s="60"/>
      <c r="AV16" s="60"/>
      <c r="AW16" s="53"/>
      <c r="AX16" s="60"/>
      <c r="AY16" s="60"/>
      <c r="AZ16" s="53"/>
      <c r="BA16" s="60"/>
      <c r="BB16" s="60"/>
      <c r="BC16" s="53"/>
      <c r="BD16" s="60"/>
      <c r="BE16" s="60"/>
      <c r="BF16" s="53"/>
      <c r="BG16" s="529"/>
      <c r="BH16" s="189"/>
      <c r="BI16" s="151"/>
      <c r="BK16" s="59"/>
      <c r="BL16" s="57" t="s">
        <v>91</v>
      </c>
      <c r="BM16" s="58" t="s">
        <v>29</v>
      </c>
      <c r="BN16" s="189"/>
      <c r="BO16" s="189"/>
      <c r="BP16" s="530"/>
      <c r="BQ16" s="62"/>
      <c r="BR16" s="62"/>
      <c r="BS16" s="530"/>
      <c r="BT16" s="62"/>
      <c r="BU16" s="62"/>
      <c r="BV16" s="530"/>
      <c r="BW16" s="189"/>
      <c r="BX16" s="189"/>
      <c r="BY16" s="530"/>
      <c r="BZ16" s="384"/>
      <c r="CA16" s="60"/>
      <c r="CB16" s="60"/>
      <c r="CC16" s="53"/>
      <c r="CD16" s="60"/>
      <c r="CE16" s="60"/>
      <c r="CF16" s="53"/>
      <c r="CG16" s="62"/>
      <c r="CH16" s="62"/>
      <c r="CI16" s="151"/>
      <c r="CJ16" s="172"/>
      <c r="CK16" s="386"/>
      <c r="CL16" s="54"/>
      <c r="CM16" s="189"/>
      <c r="CN16" s="189"/>
      <c r="CO16" s="151"/>
      <c r="CP16" s="531"/>
      <c r="CQ16" s="62"/>
      <c r="CR16" s="151"/>
      <c r="CS16" s="62"/>
      <c r="CT16" s="62"/>
      <c r="CU16" s="151"/>
      <c r="CV16" s="169"/>
      <c r="CW16" s="161"/>
      <c r="CX16" s="57" t="s">
        <v>91</v>
      </c>
      <c r="CY16" s="58" t="s">
        <v>29</v>
      </c>
      <c r="CZ16" s="80"/>
      <c r="DA16" s="60"/>
      <c r="DB16" s="53"/>
      <c r="DC16" s="54"/>
      <c r="DD16" s="387"/>
      <c r="DE16" s="53"/>
      <c r="DF16" s="53"/>
      <c r="DG16" s="171"/>
      <c r="DH16" s="53"/>
      <c r="DI16" s="53"/>
      <c r="DJ16" s="171"/>
      <c r="DK16" s="53"/>
      <c r="DL16" s="33"/>
      <c r="DM16" s="56"/>
      <c r="DN16" s="53"/>
      <c r="DO16" s="151"/>
      <c r="DP16" s="530"/>
      <c r="DQ16" s="151"/>
      <c r="DS16" s="59"/>
      <c r="DT16" s="57" t="s">
        <v>91</v>
      </c>
      <c r="DU16" s="58" t="s">
        <v>29</v>
      </c>
      <c r="DV16" s="56"/>
      <c r="DW16" s="56"/>
      <c r="DX16" s="53"/>
      <c r="DY16" s="56"/>
      <c r="DZ16" s="56"/>
      <c r="EA16" s="53"/>
      <c r="EB16" s="56"/>
      <c r="EC16" s="56"/>
      <c r="ED16" s="56"/>
      <c r="EE16" s="56"/>
      <c r="EF16" s="56"/>
      <c r="EG16" s="56"/>
      <c r="EH16" s="151"/>
      <c r="EI16" s="151"/>
      <c r="EJ16" s="151"/>
      <c r="EK16" s="63"/>
      <c r="EL16" s="681" t="s">
        <v>131</v>
      </c>
      <c r="EM16" s="673" t="s">
        <v>132</v>
      </c>
      <c r="EN16" s="683" t="s">
        <v>28</v>
      </c>
      <c r="EO16" s="677">
        <f t="shared" si="53"/>
        <v>2463</v>
      </c>
      <c r="EP16" s="668">
        <v>1667</v>
      </c>
      <c r="EQ16" s="668">
        <v>796</v>
      </c>
      <c r="ER16" s="648"/>
      <c r="ES16" s="648"/>
      <c r="ET16" s="648"/>
      <c r="EU16" s="642">
        <f t="shared" si="54"/>
        <v>100</v>
      </c>
      <c r="EV16" s="679">
        <v>2437</v>
      </c>
      <c r="EW16" s="668">
        <v>2207</v>
      </c>
      <c r="EX16" s="648"/>
      <c r="EY16" s="648"/>
      <c r="EZ16" s="648"/>
      <c r="FA16" s="648"/>
      <c r="FB16" s="668">
        <v>9</v>
      </c>
      <c r="FC16" s="648"/>
      <c r="FD16" s="648"/>
      <c r="FE16" s="648"/>
    </row>
    <row r="17" spans="1:162" s="24" customFormat="1" ht="20.25" customHeight="1">
      <c r="A17" s="154" t="s">
        <v>61</v>
      </c>
      <c r="B17" s="136" t="s">
        <v>194</v>
      </c>
      <c r="C17" s="86" t="s">
        <v>30</v>
      </c>
      <c r="D17" s="157" t="s">
        <v>123</v>
      </c>
      <c r="E17" s="64" t="s">
        <v>123</v>
      </c>
      <c r="F17" s="53">
        <f t="shared" ref="F17:G23" si="80">I17+L17</f>
        <v>14547</v>
      </c>
      <c r="G17" s="171">
        <f t="shared" si="80"/>
        <v>14801</v>
      </c>
      <c r="H17" s="53">
        <f t="shared" si="10"/>
        <v>254</v>
      </c>
      <c r="I17" s="6">
        <v>13108</v>
      </c>
      <c r="J17" s="6">
        <v>13407</v>
      </c>
      <c r="K17" s="53">
        <f t="shared" si="11"/>
        <v>299</v>
      </c>
      <c r="L17" s="6">
        <v>1439</v>
      </c>
      <c r="M17" s="6">
        <v>1394</v>
      </c>
      <c r="N17" s="53">
        <f t="shared" si="12"/>
        <v>-45</v>
      </c>
      <c r="O17" s="6">
        <v>1577</v>
      </c>
      <c r="P17" s="6">
        <v>1535</v>
      </c>
      <c r="Q17" s="53">
        <f t="shared" si="13"/>
        <v>-42</v>
      </c>
      <c r="R17" s="33">
        <v>61</v>
      </c>
      <c r="S17" s="6">
        <v>61</v>
      </c>
      <c r="T17" s="53">
        <f t="shared" si="14"/>
        <v>0</v>
      </c>
      <c r="U17" s="82">
        <v>12169</v>
      </c>
      <c r="V17" s="6">
        <v>13324</v>
      </c>
      <c r="W17" s="53">
        <f t="shared" si="50"/>
        <v>1155</v>
      </c>
      <c r="X17" s="82">
        <v>10222</v>
      </c>
      <c r="Y17" s="6">
        <v>12204</v>
      </c>
      <c r="Z17" s="53">
        <f t="shared" si="15"/>
        <v>1982</v>
      </c>
      <c r="AA17" s="82">
        <v>9980</v>
      </c>
      <c r="AB17" s="6">
        <v>11272</v>
      </c>
      <c r="AC17" s="53">
        <f t="shared" si="16"/>
        <v>1292</v>
      </c>
      <c r="AD17" s="33">
        <v>1</v>
      </c>
      <c r="AE17" s="56">
        <v>1</v>
      </c>
      <c r="AF17" s="56">
        <v>1</v>
      </c>
      <c r="AG17" s="56">
        <v>1</v>
      </c>
      <c r="AH17" s="26"/>
      <c r="AI17" s="154" t="s">
        <v>61</v>
      </c>
      <c r="AJ17" s="136" t="s">
        <v>194</v>
      </c>
      <c r="AK17" s="86" t="s">
        <v>30</v>
      </c>
      <c r="AL17" s="65">
        <v>0.5</v>
      </c>
      <c r="AM17" s="65">
        <v>0.5</v>
      </c>
      <c r="AN17" s="448">
        <f t="shared" si="17"/>
        <v>0</v>
      </c>
      <c r="AO17" s="56">
        <v>5050</v>
      </c>
      <c r="AP17" s="56">
        <v>5050</v>
      </c>
      <c r="AQ17" s="53">
        <f t="shared" si="18"/>
        <v>0</v>
      </c>
      <c r="AR17" s="56">
        <v>1855</v>
      </c>
      <c r="AS17" s="56">
        <v>1855</v>
      </c>
      <c r="AT17" s="53">
        <f t="shared" si="19"/>
        <v>0</v>
      </c>
      <c r="AU17" s="82">
        <v>679</v>
      </c>
      <c r="AV17" s="82">
        <v>679</v>
      </c>
      <c r="AW17" s="53">
        <f t="shared" si="20"/>
        <v>0</v>
      </c>
      <c r="AX17" s="33">
        <v>5</v>
      </c>
      <c r="AY17" s="56">
        <v>5</v>
      </c>
      <c r="AZ17" s="53">
        <f t="shared" si="21"/>
        <v>0</v>
      </c>
      <c r="BA17" s="33">
        <v>4</v>
      </c>
      <c r="BB17" s="82">
        <v>4</v>
      </c>
      <c r="BC17" s="53">
        <f t="shared" si="22"/>
        <v>0</v>
      </c>
      <c r="BD17" s="33">
        <v>1</v>
      </c>
      <c r="BE17" s="56">
        <v>1</v>
      </c>
      <c r="BF17" s="53">
        <f t="shared" si="23"/>
        <v>0</v>
      </c>
      <c r="BG17" s="529">
        <f t="shared" si="24"/>
        <v>100</v>
      </c>
      <c r="BH17" s="189">
        <f t="shared" si="24"/>
        <v>100</v>
      </c>
      <c r="BI17" s="151">
        <f t="shared" si="25"/>
        <v>0</v>
      </c>
      <c r="BJ17" s="26"/>
      <c r="BK17" s="154" t="s">
        <v>61</v>
      </c>
      <c r="BL17" s="136" t="s">
        <v>193</v>
      </c>
      <c r="BM17" s="86" t="s">
        <v>30</v>
      </c>
      <c r="BN17" s="529">
        <f t="shared" ref="BN17:BO23" si="81">BQ17+BT17</f>
        <v>128.4</v>
      </c>
      <c r="BO17" s="530">
        <f t="shared" si="81"/>
        <v>132.19999999999999</v>
      </c>
      <c r="BP17" s="530">
        <f t="shared" si="26"/>
        <v>3.7999999999999829</v>
      </c>
      <c r="BQ17" s="13">
        <v>124.9</v>
      </c>
      <c r="BR17" s="13">
        <v>126.1</v>
      </c>
      <c r="BS17" s="530">
        <f t="shared" si="27"/>
        <v>1.1999999999999886</v>
      </c>
      <c r="BT17" s="13">
        <v>3.5</v>
      </c>
      <c r="BU17" s="13">
        <v>6.1</v>
      </c>
      <c r="BV17" s="530">
        <f t="shared" si="28"/>
        <v>2.5999999999999996</v>
      </c>
      <c r="BW17" s="189">
        <f t="shared" si="29"/>
        <v>2.7</v>
      </c>
      <c r="BX17" s="189">
        <f t="shared" si="29"/>
        <v>4.5999999999999996</v>
      </c>
      <c r="BY17" s="530">
        <f t="shared" si="30"/>
        <v>1.8999999999999995</v>
      </c>
      <c r="BZ17" s="384">
        <v>15</v>
      </c>
      <c r="CA17" s="82">
        <v>214</v>
      </c>
      <c r="CB17" s="82">
        <v>654</v>
      </c>
      <c r="CC17" s="53">
        <f t="shared" si="31"/>
        <v>440</v>
      </c>
      <c r="CD17" s="82">
        <v>19</v>
      </c>
      <c r="CE17" s="82">
        <v>10</v>
      </c>
      <c r="CF17" s="53">
        <f t="shared" si="32"/>
        <v>-9</v>
      </c>
      <c r="CG17" s="255">
        <v>5.5</v>
      </c>
      <c r="CH17" s="255">
        <v>0.9</v>
      </c>
      <c r="CI17" s="151">
        <f t="shared" si="33"/>
        <v>-4.5999999999999996</v>
      </c>
      <c r="CJ17" s="82">
        <v>820</v>
      </c>
      <c r="CK17" s="82">
        <v>431</v>
      </c>
      <c r="CL17" s="54">
        <f t="shared" si="34"/>
        <v>-389</v>
      </c>
      <c r="CM17" s="99">
        <v>14.1</v>
      </c>
      <c r="CN17" s="99">
        <v>12.3</v>
      </c>
      <c r="CO17" s="151">
        <f t="shared" si="35"/>
        <v>-1.7999999999999989</v>
      </c>
      <c r="CP17" s="531">
        <f>BN17+CG17+CM17</f>
        <v>148</v>
      </c>
      <c r="CQ17" s="62">
        <f>BO17+CH17+CN17</f>
        <v>145.4</v>
      </c>
      <c r="CR17" s="151">
        <f t="shared" si="36"/>
        <v>-2.5999999999999943</v>
      </c>
      <c r="CS17" s="99">
        <v>17.100000000000001</v>
      </c>
      <c r="CT17" s="99">
        <v>35.6</v>
      </c>
      <c r="CU17" s="151">
        <f t="shared" si="37"/>
        <v>18.5</v>
      </c>
      <c r="CV17" s="169"/>
      <c r="CW17" s="162" t="s">
        <v>61</v>
      </c>
      <c r="CX17" s="136" t="s">
        <v>194</v>
      </c>
      <c r="CY17" s="86" t="s">
        <v>30</v>
      </c>
      <c r="CZ17" s="56">
        <v>109</v>
      </c>
      <c r="DA17" s="56">
        <v>115</v>
      </c>
      <c r="DB17" s="53">
        <f t="shared" si="38"/>
        <v>6</v>
      </c>
      <c r="DC17" s="6">
        <v>92</v>
      </c>
      <c r="DD17" s="6">
        <v>106</v>
      </c>
      <c r="DE17" s="53">
        <f t="shared" si="39"/>
        <v>14</v>
      </c>
      <c r="DF17" s="171">
        <v>103</v>
      </c>
      <c r="DG17" s="171">
        <v>113</v>
      </c>
      <c r="DH17" s="53">
        <f t="shared" si="40"/>
        <v>10</v>
      </c>
      <c r="DI17" s="6">
        <v>6</v>
      </c>
      <c r="DJ17" s="6">
        <v>2</v>
      </c>
      <c r="DK17" s="53">
        <f t="shared" si="41"/>
        <v>-4</v>
      </c>
      <c r="DL17" s="6">
        <v>806</v>
      </c>
      <c r="DM17" s="6">
        <v>552</v>
      </c>
      <c r="DN17" s="53">
        <f t="shared" si="42"/>
        <v>-254</v>
      </c>
      <c r="DO17" s="151">
        <f t="shared" si="43"/>
        <v>6.1</v>
      </c>
      <c r="DP17" s="530">
        <f t="shared" si="43"/>
        <v>4.0999999999999996</v>
      </c>
      <c r="DQ17" s="151">
        <f t="shared" si="44"/>
        <v>-2</v>
      </c>
      <c r="DR17" s="26"/>
      <c r="DS17" s="154" t="s">
        <v>61</v>
      </c>
      <c r="DT17" s="136" t="s">
        <v>194</v>
      </c>
      <c r="DU17" s="86" t="s">
        <v>30</v>
      </c>
      <c r="DV17" s="6">
        <v>93</v>
      </c>
      <c r="DW17" s="6">
        <v>85</v>
      </c>
      <c r="DX17" s="53">
        <f t="shared" si="45"/>
        <v>-8</v>
      </c>
      <c r="DY17" s="6">
        <v>83</v>
      </c>
      <c r="DZ17" s="6">
        <v>83</v>
      </c>
      <c r="EA17" s="53">
        <f t="shared" si="46"/>
        <v>0</v>
      </c>
      <c r="EB17" s="6">
        <v>44</v>
      </c>
      <c r="EC17" s="6">
        <v>44</v>
      </c>
      <c r="ED17" s="6">
        <v>36</v>
      </c>
      <c r="EE17" s="6">
        <v>34</v>
      </c>
      <c r="EF17" s="6">
        <v>8</v>
      </c>
      <c r="EG17" s="6">
        <v>10</v>
      </c>
      <c r="EH17" s="151">
        <f t="shared" si="47"/>
        <v>100</v>
      </c>
      <c r="EI17" s="151">
        <f t="shared" si="47"/>
        <v>100</v>
      </c>
      <c r="EJ17" s="151">
        <f t="shared" si="48"/>
        <v>0</v>
      </c>
      <c r="EK17" s="25"/>
      <c r="EL17" s="682"/>
      <c r="EM17" s="674"/>
      <c r="EN17" s="683"/>
      <c r="EO17" s="684"/>
      <c r="EP17" s="669"/>
      <c r="EQ17" s="669"/>
      <c r="ER17" s="649"/>
      <c r="ES17" s="649"/>
      <c r="ET17" s="649"/>
      <c r="EU17" s="643"/>
      <c r="EV17" s="680"/>
      <c r="EW17" s="669"/>
      <c r="EX17" s="649"/>
      <c r="EY17" s="649"/>
      <c r="EZ17" s="649"/>
      <c r="FA17" s="649"/>
      <c r="FB17" s="669"/>
      <c r="FC17" s="649"/>
      <c r="FD17" s="649"/>
      <c r="FE17" s="649"/>
    </row>
    <row r="18" spans="1:162" s="46" customFormat="1" ht="38.25" customHeight="1">
      <c r="A18" s="100" t="s">
        <v>62</v>
      </c>
      <c r="B18" s="57" t="s">
        <v>59</v>
      </c>
      <c r="C18" s="58" t="s">
        <v>31</v>
      </c>
      <c r="D18" s="157" t="s">
        <v>85</v>
      </c>
      <c r="E18" s="64" t="s">
        <v>85</v>
      </c>
      <c r="F18" s="53">
        <f t="shared" si="80"/>
        <v>1246</v>
      </c>
      <c r="G18" s="171">
        <f t="shared" si="80"/>
        <v>1246</v>
      </c>
      <c r="H18" s="53">
        <f t="shared" si="10"/>
        <v>0</v>
      </c>
      <c r="I18" s="257">
        <v>962</v>
      </c>
      <c r="J18" s="257">
        <v>962</v>
      </c>
      <c r="K18" s="53">
        <f t="shared" si="11"/>
        <v>0</v>
      </c>
      <c r="L18" s="257">
        <v>284</v>
      </c>
      <c r="M18" s="257">
        <v>284</v>
      </c>
      <c r="N18" s="53">
        <f t="shared" si="12"/>
        <v>0</v>
      </c>
      <c r="O18" s="257">
        <v>1</v>
      </c>
      <c r="P18" s="257">
        <v>1</v>
      </c>
      <c r="Q18" s="53">
        <f t="shared" si="13"/>
        <v>0</v>
      </c>
      <c r="R18" s="33"/>
      <c r="S18" s="56"/>
      <c r="T18" s="53">
        <f t="shared" si="14"/>
        <v>0</v>
      </c>
      <c r="U18" s="318"/>
      <c r="V18" s="257"/>
      <c r="W18" s="53">
        <f t="shared" si="50"/>
        <v>0</v>
      </c>
      <c r="X18" s="318"/>
      <c r="Y18" s="257"/>
      <c r="Z18" s="53">
        <f t="shared" si="15"/>
        <v>0</v>
      </c>
      <c r="AA18" s="82">
        <v>820</v>
      </c>
      <c r="AB18" s="6">
        <v>962</v>
      </c>
      <c r="AC18" s="53">
        <f t="shared" si="16"/>
        <v>142</v>
      </c>
      <c r="AD18" s="33">
        <v>1</v>
      </c>
      <c r="AE18" s="56">
        <v>1</v>
      </c>
      <c r="AF18" s="56">
        <v>1</v>
      </c>
      <c r="AG18" s="56">
        <v>1</v>
      </c>
      <c r="AH18" s="63"/>
      <c r="AI18" s="100" t="s">
        <v>62</v>
      </c>
      <c r="AJ18" s="57" t="s">
        <v>59</v>
      </c>
      <c r="AK18" s="58" t="s">
        <v>31</v>
      </c>
      <c r="AL18" s="67"/>
      <c r="AM18" s="67"/>
      <c r="AN18" s="448">
        <f t="shared" si="17"/>
        <v>0</v>
      </c>
      <c r="AO18" s="66">
        <v>176</v>
      </c>
      <c r="AP18" s="66">
        <v>176</v>
      </c>
      <c r="AQ18" s="53">
        <f t="shared" si="18"/>
        <v>0</v>
      </c>
      <c r="AR18" s="66">
        <v>130</v>
      </c>
      <c r="AS18" s="66">
        <v>130</v>
      </c>
      <c r="AT18" s="53">
        <f t="shared" si="19"/>
        <v>0</v>
      </c>
      <c r="AU18" s="262">
        <v>10</v>
      </c>
      <c r="AV18" s="262">
        <v>10</v>
      </c>
      <c r="AW18" s="53">
        <f t="shared" si="20"/>
        <v>0</v>
      </c>
      <c r="AX18" s="66">
        <v>1</v>
      </c>
      <c r="AY18" s="66">
        <v>1</v>
      </c>
      <c r="AZ18" s="53">
        <f t="shared" si="21"/>
        <v>0</v>
      </c>
      <c r="BA18" s="66">
        <v>1</v>
      </c>
      <c r="BB18" s="262"/>
      <c r="BC18" s="53">
        <f t="shared" si="22"/>
        <v>-1</v>
      </c>
      <c r="BD18" s="66"/>
      <c r="BE18" s="66"/>
      <c r="BF18" s="53">
        <f t="shared" si="23"/>
        <v>0</v>
      </c>
      <c r="BG18" s="529">
        <f t="shared" si="24"/>
        <v>100</v>
      </c>
      <c r="BH18" s="189">
        <f t="shared" si="24"/>
        <v>0</v>
      </c>
      <c r="BI18" s="151">
        <f t="shared" si="25"/>
        <v>-100</v>
      </c>
      <c r="BK18" s="100" t="s">
        <v>62</v>
      </c>
      <c r="BL18" s="136" t="s">
        <v>58</v>
      </c>
      <c r="BM18" s="58" t="s">
        <v>31</v>
      </c>
      <c r="BN18" s="529">
        <f t="shared" si="81"/>
        <v>1.4000000000000001</v>
      </c>
      <c r="BO18" s="530">
        <f t="shared" si="81"/>
        <v>2.6999999999999997</v>
      </c>
      <c r="BP18" s="530">
        <f t="shared" si="26"/>
        <v>1.2999999999999996</v>
      </c>
      <c r="BQ18" s="265">
        <v>0.1</v>
      </c>
      <c r="BR18" s="265">
        <v>2.2999999999999998</v>
      </c>
      <c r="BS18" s="530">
        <f t="shared" si="27"/>
        <v>2.1999999999999997</v>
      </c>
      <c r="BT18" s="265">
        <v>1.3</v>
      </c>
      <c r="BU18" s="265">
        <v>0.4</v>
      </c>
      <c r="BV18" s="530">
        <f t="shared" si="28"/>
        <v>-0.9</v>
      </c>
      <c r="BW18" s="189">
        <f t="shared" si="29"/>
        <v>92.9</v>
      </c>
      <c r="BX18" s="189">
        <f t="shared" si="29"/>
        <v>14.8</v>
      </c>
      <c r="BY18" s="530">
        <f t="shared" si="30"/>
        <v>-78.100000000000009</v>
      </c>
      <c r="BZ18" s="532">
        <v>12</v>
      </c>
      <c r="CA18" s="128">
        <v>93</v>
      </c>
      <c r="CB18" s="128">
        <v>62</v>
      </c>
      <c r="CC18" s="53">
        <f t="shared" si="31"/>
        <v>-31</v>
      </c>
      <c r="CD18" s="128">
        <v>27</v>
      </c>
      <c r="CE18" s="128"/>
      <c r="CF18" s="53">
        <f t="shared" si="32"/>
        <v>-27</v>
      </c>
      <c r="CG18" s="267">
        <v>0.4</v>
      </c>
      <c r="CH18" s="267"/>
      <c r="CI18" s="151">
        <f t="shared" si="33"/>
        <v>-0.4</v>
      </c>
      <c r="CJ18" s="128"/>
      <c r="CK18" s="128">
        <v>50</v>
      </c>
      <c r="CL18" s="54">
        <f t="shared" si="34"/>
        <v>50</v>
      </c>
      <c r="CM18" s="346"/>
      <c r="CN18" s="346">
        <v>1.5</v>
      </c>
      <c r="CO18" s="151">
        <f t="shared" si="35"/>
        <v>1.5</v>
      </c>
      <c r="CP18" s="531">
        <f>BN18+CG18+CM18</f>
        <v>1.8000000000000003</v>
      </c>
      <c r="CQ18" s="62">
        <f t="shared" ref="CQ18:CQ22" si="82">BO18+CH18+CN18</f>
        <v>4.1999999999999993</v>
      </c>
      <c r="CR18" s="151">
        <f t="shared" si="36"/>
        <v>2.399999999999999</v>
      </c>
      <c r="CS18" s="270">
        <v>3</v>
      </c>
      <c r="CT18" s="270">
        <v>2</v>
      </c>
      <c r="CU18" s="151">
        <f t="shared" si="37"/>
        <v>-1</v>
      </c>
      <c r="CV18" s="169"/>
      <c r="CW18" s="163" t="s">
        <v>62</v>
      </c>
      <c r="CX18" s="57" t="s">
        <v>59</v>
      </c>
      <c r="CY18" s="58" t="s">
        <v>31</v>
      </c>
      <c r="CZ18" s="66">
        <v>15</v>
      </c>
      <c r="DA18" s="66">
        <v>15</v>
      </c>
      <c r="DB18" s="53">
        <f t="shared" si="38"/>
        <v>0</v>
      </c>
      <c r="DC18" s="6">
        <v>12</v>
      </c>
      <c r="DD18" s="6">
        <v>11</v>
      </c>
      <c r="DE18" s="53">
        <f t="shared" si="39"/>
        <v>-1</v>
      </c>
      <c r="DF18" s="171">
        <v>12</v>
      </c>
      <c r="DG18" s="171">
        <v>13</v>
      </c>
      <c r="DH18" s="53">
        <f t="shared" si="40"/>
        <v>1</v>
      </c>
      <c r="DI18" s="6">
        <v>3</v>
      </c>
      <c r="DJ18" s="6">
        <v>2</v>
      </c>
      <c r="DK18" s="53">
        <f t="shared" si="41"/>
        <v>-1</v>
      </c>
      <c r="DL18" s="257">
        <v>142</v>
      </c>
      <c r="DM18" s="257">
        <v>184</v>
      </c>
      <c r="DN18" s="53">
        <f t="shared" si="42"/>
        <v>42</v>
      </c>
      <c r="DO18" s="151">
        <f t="shared" si="43"/>
        <v>14.8</v>
      </c>
      <c r="DP18" s="530">
        <f t="shared" si="43"/>
        <v>19.100000000000001</v>
      </c>
      <c r="DQ18" s="151">
        <f t="shared" si="44"/>
        <v>4.3000000000000007</v>
      </c>
      <c r="DS18" s="100" t="s">
        <v>62</v>
      </c>
      <c r="DT18" s="57" t="s">
        <v>59</v>
      </c>
      <c r="DU18" s="58" t="s">
        <v>31</v>
      </c>
      <c r="DV18" s="6">
        <v>3</v>
      </c>
      <c r="DW18" s="6">
        <v>3</v>
      </c>
      <c r="DX18" s="53">
        <f t="shared" si="45"/>
        <v>0</v>
      </c>
      <c r="DY18" s="6">
        <v>5</v>
      </c>
      <c r="DZ18" s="6">
        <v>5</v>
      </c>
      <c r="EA18" s="53">
        <f t="shared" si="46"/>
        <v>0</v>
      </c>
      <c r="EB18" s="6">
        <v>2</v>
      </c>
      <c r="EC18" s="6">
        <v>2</v>
      </c>
      <c r="ED18" s="6">
        <v>2</v>
      </c>
      <c r="EE18" s="6">
        <v>2</v>
      </c>
      <c r="EF18" s="6"/>
      <c r="EG18" s="6"/>
      <c r="EH18" s="151">
        <f t="shared" si="47"/>
        <v>100</v>
      </c>
      <c r="EI18" s="151">
        <f t="shared" si="47"/>
        <v>100</v>
      </c>
      <c r="EJ18" s="151">
        <f t="shared" si="48"/>
        <v>0</v>
      </c>
      <c r="EK18" s="63"/>
      <c r="EL18" s="432" t="s">
        <v>134</v>
      </c>
      <c r="EM18" s="433" t="s">
        <v>196</v>
      </c>
      <c r="EN18" s="86" t="s">
        <v>29</v>
      </c>
      <c r="EO18" s="538">
        <f>EP18+EQ18+ER18</f>
        <v>42090</v>
      </c>
      <c r="EP18" s="411">
        <v>30942</v>
      </c>
      <c r="EQ18" s="429"/>
      <c r="ER18" s="430">
        <v>11148</v>
      </c>
      <c r="ES18" s="429"/>
      <c r="ET18" s="412"/>
      <c r="EU18" s="535">
        <f>ROUND((EP18+EQ18)/EO18*100,1)</f>
        <v>73.5</v>
      </c>
      <c r="EV18" s="414">
        <v>39346</v>
      </c>
      <c r="EW18" s="411">
        <v>23245</v>
      </c>
      <c r="EX18" s="430"/>
      <c r="EY18" s="430">
        <v>6780</v>
      </c>
      <c r="EZ18" s="429"/>
      <c r="FA18" s="430"/>
      <c r="FB18" s="430">
        <v>223</v>
      </c>
      <c r="FC18" s="430">
        <v>50</v>
      </c>
      <c r="FD18" s="430">
        <v>33</v>
      </c>
      <c r="FE18" s="430">
        <v>214</v>
      </c>
    </row>
    <row r="19" spans="1:162" s="46" customFormat="1" ht="27" customHeight="1">
      <c r="A19" s="100" t="s">
        <v>63</v>
      </c>
      <c r="B19" s="57" t="s">
        <v>60</v>
      </c>
      <c r="C19" s="58" t="s">
        <v>32</v>
      </c>
      <c r="D19" s="64" t="s">
        <v>85</v>
      </c>
      <c r="E19" s="64" t="s">
        <v>85</v>
      </c>
      <c r="F19" s="53">
        <f t="shared" si="80"/>
        <v>703</v>
      </c>
      <c r="G19" s="171">
        <f t="shared" si="80"/>
        <v>716</v>
      </c>
      <c r="H19" s="53">
        <f t="shared" si="10"/>
        <v>13</v>
      </c>
      <c r="I19" s="6">
        <v>579</v>
      </c>
      <c r="J19" s="6">
        <v>592</v>
      </c>
      <c r="K19" s="53">
        <f t="shared" si="11"/>
        <v>13</v>
      </c>
      <c r="L19" s="6">
        <v>124</v>
      </c>
      <c r="M19" s="6">
        <v>124</v>
      </c>
      <c r="N19" s="53">
        <f t="shared" si="12"/>
        <v>0</v>
      </c>
      <c r="O19" s="6">
        <v>370</v>
      </c>
      <c r="P19" s="6">
        <v>370</v>
      </c>
      <c r="Q19" s="53">
        <f t="shared" si="13"/>
        <v>0</v>
      </c>
      <c r="R19" s="56"/>
      <c r="S19" s="56"/>
      <c r="T19" s="53">
        <f t="shared" si="14"/>
        <v>0</v>
      </c>
      <c r="U19" s="140"/>
      <c r="V19" s="6"/>
      <c r="W19" s="53">
        <f t="shared" si="50"/>
        <v>0</v>
      </c>
      <c r="X19" s="140"/>
      <c r="Y19" s="6"/>
      <c r="Z19" s="53">
        <f t="shared" si="15"/>
        <v>0</v>
      </c>
      <c r="AA19" s="82">
        <v>463</v>
      </c>
      <c r="AB19" s="6">
        <v>576</v>
      </c>
      <c r="AC19" s="53">
        <f t="shared" si="16"/>
        <v>113</v>
      </c>
      <c r="AD19" s="33">
        <v>1</v>
      </c>
      <c r="AE19" s="56">
        <v>1</v>
      </c>
      <c r="AF19" s="56"/>
      <c r="AG19" s="56"/>
      <c r="AH19" s="63"/>
      <c r="AI19" s="100" t="s">
        <v>63</v>
      </c>
      <c r="AJ19" s="57" t="s">
        <v>60</v>
      </c>
      <c r="AK19" s="58" t="s">
        <v>32</v>
      </c>
      <c r="AL19" s="65"/>
      <c r="AM19" s="65"/>
      <c r="AN19" s="448">
        <f t="shared" si="17"/>
        <v>0</v>
      </c>
      <c r="AO19" s="56">
        <v>196</v>
      </c>
      <c r="AP19" s="56">
        <v>196</v>
      </c>
      <c r="AQ19" s="53">
        <f t="shared" si="18"/>
        <v>0</v>
      </c>
      <c r="AR19" s="56">
        <v>85</v>
      </c>
      <c r="AS19" s="56">
        <v>85</v>
      </c>
      <c r="AT19" s="53">
        <f t="shared" si="19"/>
        <v>0</v>
      </c>
      <c r="AU19" s="82">
        <v>26</v>
      </c>
      <c r="AV19" s="82">
        <v>26</v>
      </c>
      <c r="AW19" s="53">
        <f t="shared" si="20"/>
        <v>0</v>
      </c>
      <c r="AX19" s="56">
        <v>1</v>
      </c>
      <c r="AY19" s="56">
        <v>1</v>
      </c>
      <c r="AZ19" s="53">
        <f>AY19-AX19</f>
        <v>0</v>
      </c>
      <c r="BA19" s="56"/>
      <c r="BB19" s="82"/>
      <c r="BC19" s="53">
        <f t="shared" si="22"/>
        <v>0</v>
      </c>
      <c r="BD19" s="56"/>
      <c r="BE19" s="56"/>
      <c r="BF19" s="53">
        <f t="shared" si="23"/>
        <v>0</v>
      </c>
      <c r="BG19" s="529">
        <f t="shared" si="24"/>
        <v>0</v>
      </c>
      <c r="BH19" s="189">
        <f t="shared" si="24"/>
        <v>0</v>
      </c>
      <c r="BI19" s="151">
        <f t="shared" si="25"/>
        <v>0</v>
      </c>
      <c r="BK19" s="100" t="s">
        <v>63</v>
      </c>
      <c r="BL19" s="57" t="s">
        <v>57</v>
      </c>
      <c r="BM19" s="58" t="s">
        <v>32</v>
      </c>
      <c r="BN19" s="529">
        <f t="shared" si="81"/>
        <v>1.1000000000000001</v>
      </c>
      <c r="BO19" s="530">
        <f t="shared" si="81"/>
        <v>2.4</v>
      </c>
      <c r="BP19" s="530">
        <f t="shared" si="26"/>
        <v>1.2999999999999998</v>
      </c>
      <c r="BQ19" s="13">
        <v>0.5</v>
      </c>
      <c r="BR19" s="13">
        <v>1.8</v>
      </c>
      <c r="BS19" s="530">
        <f t="shared" si="27"/>
        <v>1.3</v>
      </c>
      <c r="BT19" s="13">
        <v>0.6</v>
      </c>
      <c r="BU19" s="13">
        <v>0.6</v>
      </c>
      <c r="BV19" s="530">
        <f t="shared" si="28"/>
        <v>0</v>
      </c>
      <c r="BW19" s="189">
        <f t="shared" si="29"/>
        <v>54.5</v>
      </c>
      <c r="BX19" s="189">
        <f t="shared" si="29"/>
        <v>25</v>
      </c>
      <c r="BY19" s="530">
        <f t="shared" si="30"/>
        <v>-29.5</v>
      </c>
      <c r="BZ19" s="536">
        <v>10</v>
      </c>
      <c r="CA19" s="82">
        <v>64</v>
      </c>
      <c r="CB19" s="82">
        <v>68</v>
      </c>
      <c r="CC19" s="53">
        <f t="shared" si="31"/>
        <v>4</v>
      </c>
      <c r="CD19" s="82"/>
      <c r="CE19" s="82"/>
      <c r="CF19" s="53">
        <f t="shared" si="32"/>
        <v>0</v>
      </c>
      <c r="CG19" s="268"/>
      <c r="CH19" s="268"/>
      <c r="CI19" s="151">
        <f t="shared" si="33"/>
        <v>0</v>
      </c>
      <c r="CJ19" s="82">
        <v>48</v>
      </c>
      <c r="CK19" s="82">
        <v>35</v>
      </c>
      <c r="CL19" s="54">
        <f t="shared" si="34"/>
        <v>-13</v>
      </c>
      <c r="CM19" s="99">
        <v>0.5</v>
      </c>
      <c r="CN19" s="99">
        <v>0.5</v>
      </c>
      <c r="CO19" s="151">
        <f t="shared" si="35"/>
        <v>0</v>
      </c>
      <c r="CP19" s="531">
        <f t="shared" ref="CP19:CP23" si="83">BN19+CG19+CM19</f>
        <v>1.6</v>
      </c>
      <c r="CQ19" s="62">
        <f t="shared" si="82"/>
        <v>2.9</v>
      </c>
      <c r="CR19" s="151">
        <f t="shared" si="36"/>
        <v>1.2999999999999998</v>
      </c>
      <c r="CS19" s="193">
        <v>1</v>
      </c>
      <c r="CT19" s="193">
        <v>6.1</v>
      </c>
      <c r="CU19" s="151">
        <f t="shared" si="37"/>
        <v>5.0999999999999996</v>
      </c>
      <c r="CV19" s="169"/>
      <c r="CW19" s="163" t="s">
        <v>63</v>
      </c>
      <c r="CX19" s="57" t="s">
        <v>60</v>
      </c>
      <c r="CY19" s="58" t="s">
        <v>32</v>
      </c>
      <c r="CZ19" s="56">
        <v>18</v>
      </c>
      <c r="DA19" s="56">
        <v>21</v>
      </c>
      <c r="DB19" s="53">
        <f t="shared" si="38"/>
        <v>3</v>
      </c>
      <c r="DC19" s="6">
        <v>18</v>
      </c>
      <c r="DD19" s="6">
        <v>21</v>
      </c>
      <c r="DE19" s="53">
        <f t="shared" si="39"/>
        <v>3</v>
      </c>
      <c r="DF19" s="171">
        <v>14</v>
      </c>
      <c r="DG19" s="171">
        <v>17</v>
      </c>
      <c r="DH19" s="53">
        <f t="shared" si="40"/>
        <v>3</v>
      </c>
      <c r="DI19" s="6">
        <v>4</v>
      </c>
      <c r="DJ19" s="6">
        <v>4</v>
      </c>
      <c r="DK19" s="53">
        <f t="shared" si="41"/>
        <v>0</v>
      </c>
      <c r="DL19" s="6">
        <v>120</v>
      </c>
      <c r="DM19" s="6">
        <v>127</v>
      </c>
      <c r="DN19" s="53">
        <f t="shared" si="42"/>
        <v>7</v>
      </c>
      <c r="DO19" s="151">
        <f t="shared" si="43"/>
        <v>20.7</v>
      </c>
      <c r="DP19" s="530">
        <f t="shared" si="43"/>
        <v>21.5</v>
      </c>
      <c r="DQ19" s="151">
        <f t="shared" si="44"/>
        <v>0.80000000000000071</v>
      </c>
      <c r="DS19" s="100" t="s">
        <v>63</v>
      </c>
      <c r="DT19" s="57" t="s">
        <v>60</v>
      </c>
      <c r="DU19" s="58" t="s">
        <v>32</v>
      </c>
      <c r="DV19" s="6">
        <v>3</v>
      </c>
      <c r="DW19" s="6">
        <v>3</v>
      </c>
      <c r="DX19" s="53">
        <f t="shared" si="45"/>
        <v>0</v>
      </c>
      <c r="DY19" s="6">
        <v>5</v>
      </c>
      <c r="DZ19" s="6">
        <v>5</v>
      </c>
      <c r="EA19" s="53">
        <f t="shared" si="46"/>
        <v>0</v>
      </c>
      <c r="EB19" s="6">
        <v>3</v>
      </c>
      <c r="EC19" s="6">
        <v>3</v>
      </c>
      <c r="ED19" s="6">
        <v>2</v>
      </c>
      <c r="EE19" s="6">
        <v>2</v>
      </c>
      <c r="EF19" s="6"/>
      <c r="EG19" s="6"/>
      <c r="EH19" s="151">
        <f t="shared" si="47"/>
        <v>66.7</v>
      </c>
      <c r="EI19" s="151">
        <f t="shared" si="47"/>
        <v>66.7</v>
      </c>
      <c r="EJ19" s="151">
        <f t="shared" si="48"/>
        <v>0</v>
      </c>
      <c r="EK19" s="63"/>
      <c r="EL19" s="379" t="s">
        <v>342</v>
      </c>
      <c r="EM19" s="79" t="s">
        <v>192</v>
      </c>
      <c r="EN19" s="86" t="s">
        <v>30</v>
      </c>
      <c r="EO19" s="534">
        <f>EP19+EQ19+ER19</f>
        <v>34260</v>
      </c>
      <c r="EP19" s="409">
        <v>29106</v>
      </c>
      <c r="EQ19" s="410"/>
      <c r="ER19" s="409">
        <v>5154</v>
      </c>
      <c r="ES19" s="409">
        <v>1686</v>
      </c>
      <c r="ET19" s="410"/>
      <c r="EU19" s="526">
        <f>ROUND((EP19+EQ19)/EO19*100,1)</f>
        <v>85</v>
      </c>
      <c r="EV19" s="431">
        <v>34041</v>
      </c>
      <c r="EW19" s="409">
        <v>26507</v>
      </c>
      <c r="EX19" s="409">
        <v>46</v>
      </c>
      <c r="EY19" s="409">
        <v>69</v>
      </c>
      <c r="EZ19" s="410"/>
      <c r="FA19" s="409">
        <v>230</v>
      </c>
      <c r="FB19" s="409">
        <v>540</v>
      </c>
      <c r="FC19" s="409"/>
      <c r="FD19" s="409">
        <v>13</v>
      </c>
      <c r="FE19" s="409"/>
    </row>
    <row r="20" spans="1:162" s="24" customFormat="1" ht="38.25" customHeight="1">
      <c r="A20" s="544" t="s">
        <v>67</v>
      </c>
      <c r="B20" s="127" t="s">
        <v>526</v>
      </c>
      <c r="C20" s="126" t="s">
        <v>33</v>
      </c>
      <c r="D20" s="102"/>
      <c r="E20" s="102" t="s">
        <v>123</v>
      </c>
      <c r="F20" s="391">
        <f t="shared" si="80"/>
        <v>0</v>
      </c>
      <c r="G20" s="391">
        <f t="shared" si="80"/>
        <v>8823</v>
      </c>
      <c r="H20" s="391">
        <f t="shared" si="10"/>
        <v>8823</v>
      </c>
      <c r="I20" s="17"/>
      <c r="J20" s="17">
        <v>8188</v>
      </c>
      <c r="K20" s="391">
        <f t="shared" si="11"/>
        <v>8188</v>
      </c>
      <c r="L20" s="17"/>
      <c r="M20" s="17">
        <v>635</v>
      </c>
      <c r="N20" s="391">
        <f t="shared" si="12"/>
        <v>635</v>
      </c>
      <c r="O20" s="17"/>
      <c r="P20" s="17"/>
      <c r="Q20" s="391">
        <f t="shared" si="13"/>
        <v>0</v>
      </c>
      <c r="R20" s="73"/>
      <c r="S20" s="73"/>
      <c r="T20" s="391">
        <f t="shared" si="14"/>
        <v>0</v>
      </c>
      <c r="U20" s="12"/>
      <c r="V20" s="12"/>
      <c r="W20" s="391">
        <f t="shared" si="50"/>
        <v>0</v>
      </c>
      <c r="X20" s="17"/>
      <c r="Y20" s="17"/>
      <c r="Z20" s="391">
        <f t="shared" si="15"/>
        <v>0</v>
      </c>
      <c r="AA20" s="12"/>
      <c r="AB20" s="12"/>
      <c r="AC20" s="391">
        <f t="shared" si="16"/>
        <v>0</v>
      </c>
      <c r="AD20" s="73"/>
      <c r="AE20" s="73">
        <v>1</v>
      </c>
      <c r="AF20" s="73"/>
      <c r="AG20" s="73">
        <v>1</v>
      </c>
      <c r="AH20" s="25"/>
      <c r="AI20" s="544" t="s">
        <v>67</v>
      </c>
      <c r="AJ20" s="127" t="s">
        <v>526</v>
      </c>
      <c r="AK20" s="126" t="s">
        <v>33</v>
      </c>
      <c r="AL20" s="545"/>
      <c r="AM20" s="545"/>
      <c r="AN20" s="456">
        <f t="shared" si="17"/>
        <v>0</v>
      </c>
      <c r="AO20" s="73"/>
      <c r="AP20" s="73">
        <v>183</v>
      </c>
      <c r="AQ20" s="391">
        <f t="shared" si="18"/>
        <v>183</v>
      </c>
      <c r="AR20" s="73"/>
      <c r="AS20" s="73">
        <v>158</v>
      </c>
      <c r="AT20" s="391">
        <f t="shared" si="19"/>
        <v>158</v>
      </c>
      <c r="AU20" s="12"/>
      <c r="AV20" s="12">
        <v>12</v>
      </c>
      <c r="AW20" s="391">
        <f t="shared" si="20"/>
        <v>12</v>
      </c>
      <c r="AX20" s="73"/>
      <c r="AY20" s="73">
        <v>1</v>
      </c>
      <c r="AZ20" s="391">
        <f>AY20-AX20</f>
        <v>1</v>
      </c>
      <c r="BA20" s="73"/>
      <c r="BB20" s="12"/>
      <c r="BC20" s="391">
        <f t="shared" si="22"/>
        <v>0</v>
      </c>
      <c r="BD20" s="73"/>
      <c r="BE20" s="73"/>
      <c r="BF20" s="391">
        <f t="shared" si="23"/>
        <v>0</v>
      </c>
      <c r="BG20" s="95">
        <v>0</v>
      </c>
      <c r="BH20" s="467">
        <f t="shared" si="24"/>
        <v>0</v>
      </c>
      <c r="BI20" s="453">
        <f t="shared" si="25"/>
        <v>0</v>
      </c>
      <c r="BK20" s="544" t="s">
        <v>67</v>
      </c>
      <c r="BL20" s="127" t="s">
        <v>526</v>
      </c>
      <c r="BM20" s="126" t="s">
        <v>33</v>
      </c>
      <c r="BN20" s="467">
        <f t="shared" si="81"/>
        <v>0</v>
      </c>
      <c r="BO20" s="453">
        <f t="shared" si="81"/>
        <v>1.7999999999999998</v>
      </c>
      <c r="BP20" s="453">
        <f t="shared" si="26"/>
        <v>1.7999999999999998</v>
      </c>
      <c r="BQ20" s="342"/>
      <c r="BR20" s="342">
        <v>0.6</v>
      </c>
      <c r="BS20" s="453">
        <f t="shared" si="27"/>
        <v>0.6</v>
      </c>
      <c r="BT20" s="342"/>
      <c r="BU20" s="342">
        <v>1.2</v>
      </c>
      <c r="BV20" s="453">
        <f t="shared" si="28"/>
        <v>1.2</v>
      </c>
      <c r="BW20" s="95">
        <v>0</v>
      </c>
      <c r="BX20" s="467">
        <f t="shared" si="29"/>
        <v>66.7</v>
      </c>
      <c r="BY20" s="453">
        <f t="shared" si="30"/>
        <v>66.7</v>
      </c>
      <c r="BZ20" s="546">
        <v>4</v>
      </c>
      <c r="CA20" s="12"/>
      <c r="CB20" s="12">
        <v>191</v>
      </c>
      <c r="CC20" s="391">
        <f t="shared" si="31"/>
        <v>191</v>
      </c>
      <c r="CD20" s="12"/>
      <c r="CE20" s="12">
        <v>5</v>
      </c>
      <c r="CF20" s="391">
        <f t="shared" si="32"/>
        <v>5</v>
      </c>
      <c r="CG20" s="269"/>
      <c r="CH20" s="269">
        <v>2.5</v>
      </c>
      <c r="CI20" s="453">
        <f t="shared" si="33"/>
        <v>2.5</v>
      </c>
      <c r="CJ20" s="12"/>
      <c r="CK20" s="12">
        <v>73</v>
      </c>
      <c r="CL20" s="459">
        <f t="shared" si="34"/>
        <v>73</v>
      </c>
      <c r="CM20" s="342"/>
      <c r="CN20" s="342">
        <v>1.2</v>
      </c>
      <c r="CO20" s="453">
        <f t="shared" si="35"/>
        <v>1.2</v>
      </c>
      <c r="CP20" s="527">
        <f t="shared" si="83"/>
        <v>0</v>
      </c>
      <c r="CQ20" s="527">
        <f t="shared" si="82"/>
        <v>5.5</v>
      </c>
      <c r="CR20" s="453">
        <f t="shared" si="36"/>
        <v>5.5</v>
      </c>
      <c r="CS20" s="190"/>
      <c r="CT20" s="190">
        <v>1.6</v>
      </c>
      <c r="CU20" s="453">
        <f t="shared" si="37"/>
        <v>1.6</v>
      </c>
      <c r="CV20" s="547"/>
      <c r="CW20" s="544" t="s">
        <v>67</v>
      </c>
      <c r="CX20" s="127" t="s">
        <v>526</v>
      </c>
      <c r="CY20" s="126" t="s">
        <v>33</v>
      </c>
      <c r="CZ20" s="73"/>
      <c r="DA20" s="73">
        <v>26</v>
      </c>
      <c r="DB20" s="391">
        <f t="shared" si="38"/>
        <v>26</v>
      </c>
      <c r="DC20" s="12"/>
      <c r="DD20" s="12">
        <v>23</v>
      </c>
      <c r="DE20" s="391">
        <f t="shared" si="39"/>
        <v>23</v>
      </c>
      <c r="DF20" s="391"/>
      <c r="DG20" s="391">
        <v>20</v>
      </c>
      <c r="DH20" s="391">
        <f t="shared" si="40"/>
        <v>20</v>
      </c>
      <c r="DI20" s="12"/>
      <c r="DJ20" s="12">
        <v>6</v>
      </c>
      <c r="DK20" s="391">
        <f t="shared" si="41"/>
        <v>6</v>
      </c>
      <c r="DL20" s="12"/>
      <c r="DM20" s="12">
        <v>7630</v>
      </c>
      <c r="DN20" s="391">
        <f t="shared" si="42"/>
        <v>7630</v>
      </c>
      <c r="DO20" s="48">
        <v>0</v>
      </c>
      <c r="DP20" s="453">
        <f t="shared" si="43"/>
        <v>93.2</v>
      </c>
      <c r="DQ20" s="453">
        <f t="shared" si="44"/>
        <v>93.2</v>
      </c>
      <c r="DS20" s="544" t="s">
        <v>67</v>
      </c>
      <c r="DT20" s="127" t="s">
        <v>526</v>
      </c>
      <c r="DU20" s="126" t="s">
        <v>33</v>
      </c>
      <c r="DV20" s="12"/>
      <c r="DW20" s="12">
        <v>4</v>
      </c>
      <c r="DX20" s="391">
        <f t="shared" si="45"/>
        <v>4</v>
      </c>
      <c r="DY20" s="12"/>
      <c r="DZ20" s="12">
        <v>4</v>
      </c>
      <c r="EA20" s="391">
        <f t="shared" si="46"/>
        <v>4</v>
      </c>
      <c r="EB20" s="12"/>
      <c r="EC20" s="12">
        <v>3</v>
      </c>
      <c r="ED20" s="12"/>
      <c r="EE20" s="12"/>
      <c r="EF20" s="12"/>
      <c r="EG20" s="12">
        <v>3</v>
      </c>
      <c r="EH20" s="48">
        <v>0</v>
      </c>
      <c r="EI20" s="453">
        <f t="shared" si="47"/>
        <v>100</v>
      </c>
      <c r="EJ20" s="453">
        <f t="shared" si="48"/>
        <v>100</v>
      </c>
      <c r="EK20" s="25"/>
      <c r="EL20" s="494"/>
      <c r="EM20" s="442" t="s">
        <v>104</v>
      </c>
      <c r="EN20" s="126" t="s">
        <v>32</v>
      </c>
      <c r="EO20" s="534">
        <f t="shared" ref="EO20:ET20" si="84">SUM(EO8:EO19)</f>
        <v>373031</v>
      </c>
      <c r="EP20" s="534">
        <f t="shared" si="84"/>
        <v>280642</v>
      </c>
      <c r="EQ20" s="534">
        <f t="shared" si="84"/>
        <v>35060</v>
      </c>
      <c r="ER20" s="534">
        <f t="shared" si="84"/>
        <v>57329</v>
      </c>
      <c r="ES20" s="534">
        <f t="shared" si="84"/>
        <v>4987</v>
      </c>
      <c r="ET20" s="534">
        <f t="shared" si="84"/>
        <v>0</v>
      </c>
      <c r="EU20" s="539">
        <f>ROUND((EP20+EQ20)/EO20*100,1)</f>
        <v>84.6</v>
      </c>
      <c r="EV20" s="534">
        <f t="shared" ref="EV20:FE20" si="85">SUM(EV8:EV19)</f>
        <v>355107</v>
      </c>
      <c r="EW20" s="534">
        <f t="shared" si="85"/>
        <v>226629</v>
      </c>
      <c r="EX20" s="534">
        <f t="shared" si="85"/>
        <v>46</v>
      </c>
      <c r="EY20" s="534">
        <f t="shared" si="85"/>
        <v>39063</v>
      </c>
      <c r="EZ20" s="534">
        <f t="shared" si="85"/>
        <v>99</v>
      </c>
      <c r="FA20" s="534">
        <f t="shared" si="85"/>
        <v>413</v>
      </c>
      <c r="FB20" s="534">
        <f t="shared" si="85"/>
        <v>4556</v>
      </c>
      <c r="FC20" s="534">
        <f t="shared" si="85"/>
        <v>55</v>
      </c>
      <c r="FD20" s="534">
        <f t="shared" si="85"/>
        <v>2003</v>
      </c>
      <c r="FE20" s="534">
        <f t="shared" si="85"/>
        <v>8461</v>
      </c>
      <c r="FF20" s="46"/>
    </row>
    <row r="21" spans="1:162" s="24" customFormat="1" ht="40.5" customHeight="1">
      <c r="A21" s="131" t="s">
        <v>101</v>
      </c>
      <c r="B21" s="127" t="s">
        <v>216</v>
      </c>
      <c r="C21" s="126" t="s">
        <v>34</v>
      </c>
      <c r="D21" s="102" t="s">
        <v>123</v>
      </c>
      <c r="E21" s="375" t="s">
        <v>123</v>
      </c>
      <c r="F21" s="391">
        <f t="shared" si="80"/>
        <v>4045</v>
      </c>
      <c r="G21" s="271">
        <f t="shared" si="80"/>
        <v>4045</v>
      </c>
      <c r="H21" s="391">
        <f t="shared" si="10"/>
        <v>0</v>
      </c>
      <c r="I21" s="258">
        <v>3722</v>
      </c>
      <c r="J21" s="258">
        <v>3722</v>
      </c>
      <c r="K21" s="391">
        <f t="shared" si="11"/>
        <v>0</v>
      </c>
      <c r="L21" s="258">
        <v>323</v>
      </c>
      <c r="M21" s="258">
        <v>323</v>
      </c>
      <c r="N21" s="391">
        <f t="shared" si="12"/>
        <v>0</v>
      </c>
      <c r="O21" s="258"/>
      <c r="P21" s="258"/>
      <c r="Q21" s="391">
        <f t="shared" si="13"/>
        <v>0</v>
      </c>
      <c r="R21" s="73"/>
      <c r="S21" s="259"/>
      <c r="T21" s="391">
        <f t="shared" si="14"/>
        <v>0</v>
      </c>
      <c r="U21" s="320"/>
      <c r="V21" s="7"/>
      <c r="W21" s="391">
        <f t="shared" si="50"/>
        <v>0</v>
      </c>
      <c r="X21" s="319"/>
      <c r="Y21" s="258"/>
      <c r="Z21" s="391">
        <f t="shared" si="15"/>
        <v>0</v>
      </c>
      <c r="AA21" s="12"/>
      <c r="AB21" s="7"/>
      <c r="AC21" s="391">
        <f>AB21-AA21</f>
        <v>0</v>
      </c>
      <c r="AD21" s="73">
        <v>1</v>
      </c>
      <c r="AE21" s="259">
        <v>1</v>
      </c>
      <c r="AF21" s="259">
        <v>1</v>
      </c>
      <c r="AG21" s="259">
        <v>1</v>
      </c>
      <c r="AH21" s="25"/>
      <c r="AI21" s="131" t="s">
        <v>101</v>
      </c>
      <c r="AJ21" s="133" t="s">
        <v>216</v>
      </c>
      <c r="AK21" s="126" t="s">
        <v>34</v>
      </c>
      <c r="AL21" s="260">
        <v>1.2</v>
      </c>
      <c r="AM21" s="260">
        <v>1.2</v>
      </c>
      <c r="AN21" s="517">
        <f t="shared" si="17"/>
        <v>0</v>
      </c>
      <c r="AO21" s="259">
        <v>127</v>
      </c>
      <c r="AP21" s="259">
        <v>127</v>
      </c>
      <c r="AQ21" s="271">
        <f t="shared" si="18"/>
        <v>0</v>
      </c>
      <c r="AR21" s="259">
        <v>99</v>
      </c>
      <c r="AS21" s="259">
        <v>99</v>
      </c>
      <c r="AT21" s="391">
        <f t="shared" si="19"/>
        <v>0</v>
      </c>
      <c r="AU21" s="12">
        <v>11</v>
      </c>
      <c r="AV21" s="12">
        <v>11</v>
      </c>
      <c r="AW21" s="391">
        <f t="shared" si="20"/>
        <v>0</v>
      </c>
      <c r="AX21" s="73">
        <v>1</v>
      </c>
      <c r="AY21" s="259">
        <v>1</v>
      </c>
      <c r="AZ21" s="391">
        <f t="shared" si="21"/>
        <v>0</v>
      </c>
      <c r="BA21" s="73">
        <v>1</v>
      </c>
      <c r="BB21" s="12">
        <v>1</v>
      </c>
      <c r="BC21" s="391">
        <f t="shared" si="22"/>
        <v>0</v>
      </c>
      <c r="BD21" s="73"/>
      <c r="BE21" s="259"/>
      <c r="BF21" s="391">
        <f t="shared" si="23"/>
        <v>0</v>
      </c>
      <c r="BG21" s="467">
        <f t="shared" si="24"/>
        <v>100</v>
      </c>
      <c r="BH21" s="519">
        <f t="shared" si="24"/>
        <v>100</v>
      </c>
      <c r="BI21" s="453">
        <f t="shared" si="25"/>
        <v>0</v>
      </c>
      <c r="BK21" s="131" t="s">
        <v>101</v>
      </c>
      <c r="BL21" s="127" t="s">
        <v>216</v>
      </c>
      <c r="BM21" s="126" t="s">
        <v>34</v>
      </c>
      <c r="BN21" s="467">
        <f t="shared" si="81"/>
        <v>8.5</v>
      </c>
      <c r="BO21" s="520">
        <f t="shared" si="81"/>
        <v>6.3</v>
      </c>
      <c r="BP21" s="520">
        <f t="shared" si="26"/>
        <v>-2.2000000000000002</v>
      </c>
      <c r="BQ21" s="264">
        <v>8</v>
      </c>
      <c r="BR21" s="264">
        <v>2</v>
      </c>
      <c r="BS21" s="520">
        <f t="shared" si="27"/>
        <v>-6</v>
      </c>
      <c r="BT21" s="264">
        <v>0.5</v>
      </c>
      <c r="BU21" s="264">
        <v>4.3</v>
      </c>
      <c r="BV21" s="520">
        <f t="shared" si="28"/>
        <v>3.8</v>
      </c>
      <c r="BW21" s="519">
        <f t="shared" si="29"/>
        <v>5.9</v>
      </c>
      <c r="BX21" s="519">
        <f t="shared" si="29"/>
        <v>68.3</v>
      </c>
      <c r="BY21" s="520">
        <f t="shared" si="30"/>
        <v>62.4</v>
      </c>
      <c r="BZ21" s="532">
        <v>3</v>
      </c>
      <c r="CA21" s="12">
        <v>159</v>
      </c>
      <c r="CB21" s="12">
        <v>66</v>
      </c>
      <c r="CC21" s="391">
        <f t="shared" si="31"/>
        <v>-93</v>
      </c>
      <c r="CD21" s="12">
        <v>2</v>
      </c>
      <c r="CE21" s="12">
        <v>2</v>
      </c>
      <c r="CF21" s="391">
        <f t="shared" si="32"/>
        <v>0</v>
      </c>
      <c r="CG21" s="269">
        <v>0.4</v>
      </c>
      <c r="CH21" s="269">
        <v>4.5</v>
      </c>
      <c r="CI21" s="453">
        <f t="shared" si="33"/>
        <v>4.0999999999999996</v>
      </c>
      <c r="CJ21" s="12">
        <v>15</v>
      </c>
      <c r="CK21" s="12">
        <v>25</v>
      </c>
      <c r="CL21" s="459">
        <f t="shared" si="34"/>
        <v>10</v>
      </c>
      <c r="CM21" s="342">
        <v>0.2</v>
      </c>
      <c r="CN21" s="342">
        <v>0.1</v>
      </c>
      <c r="CO21" s="453">
        <f t="shared" si="35"/>
        <v>-0.1</v>
      </c>
      <c r="CP21" s="527">
        <f>BN21+CG21+CM21</f>
        <v>9.1</v>
      </c>
      <c r="CQ21" s="528">
        <f>BO21+CH21+CN21</f>
        <v>10.9</v>
      </c>
      <c r="CR21" s="453">
        <f t="shared" si="36"/>
        <v>1.8000000000000007</v>
      </c>
      <c r="CS21" s="190">
        <v>3.5</v>
      </c>
      <c r="CT21" s="190">
        <v>5.6</v>
      </c>
      <c r="CU21" s="453">
        <f t="shared" si="37"/>
        <v>2.0999999999999996</v>
      </c>
      <c r="CV21" s="168"/>
      <c r="CW21" s="131" t="s">
        <v>101</v>
      </c>
      <c r="CX21" s="127" t="s">
        <v>216</v>
      </c>
      <c r="CY21" s="126" t="s">
        <v>34</v>
      </c>
      <c r="CZ21" s="259">
        <v>159</v>
      </c>
      <c r="DA21" s="259">
        <v>53</v>
      </c>
      <c r="DB21" s="391">
        <f t="shared" si="38"/>
        <v>-106</v>
      </c>
      <c r="DC21" s="7">
        <v>63</v>
      </c>
      <c r="DD21" s="7">
        <v>32</v>
      </c>
      <c r="DE21" s="391">
        <f t="shared" si="39"/>
        <v>-31</v>
      </c>
      <c r="DF21" s="271">
        <v>141</v>
      </c>
      <c r="DG21" s="271">
        <v>45</v>
      </c>
      <c r="DH21" s="391">
        <f t="shared" si="40"/>
        <v>-96</v>
      </c>
      <c r="DI21" s="7">
        <v>18</v>
      </c>
      <c r="DJ21" s="7">
        <v>8</v>
      </c>
      <c r="DK21" s="391">
        <f t="shared" si="41"/>
        <v>-10</v>
      </c>
      <c r="DL21" s="7">
        <v>1201</v>
      </c>
      <c r="DM21" s="7">
        <v>1320</v>
      </c>
      <c r="DN21" s="391">
        <f t="shared" si="42"/>
        <v>119</v>
      </c>
      <c r="DO21" s="453">
        <f t="shared" si="43"/>
        <v>32.299999999999997</v>
      </c>
      <c r="DP21" s="520">
        <f t="shared" si="43"/>
        <v>35.5</v>
      </c>
      <c r="DQ21" s="453">
        <f t="shared" si="44"/>
        <v>3.2000000000000028</v>
      </c>
      <c r="DS21" s="131" t="s">
        <v>101</v>
      </c>
      <c r="DT21" s="133" t="s">
        <v>216</v>
      </c>
      <c r="DU21" s="126" t="s">
        <v>34</v>
      </c>
      <c r="DV21" s="7">
        <v>6</v>
      </c>
      <c r="DW21" s="7">
        <v>7</v>
      </c>
      <c r="DX21" s="391">
        <f t="shared" si="45"/>
        <v>1</v>
      </c>
      <c r="DY21" s="7">
        <v>4</v>
      </c>
      <c r="DZ21" s="7">
        <v>5</v>
      </c>
      <c r="EA21" s="391">
        <f t="shared" si="46"/>
        <v>1</v>
      </c>
      <c r="EB21" s="7">
        <v>4</v>
      </c>
      <c r="EC21" s="7">
        <v>5</v>
      </c>
      <c r="ED21" s="7">
        <v>3</v>
      </c>
      <c r="EE21" s="7">
        <v>3</v>
      </c>
      <c r="EF21" s="7">
        <v>1</v>
      </c>
      <c r="EG21" s="7">
        <v>2</v>
      </c>
      <c r="EH21" s="453">
        <f t="shared" si="47"/>
        <v>100</v>
      </c>
      <c r="EI21" s="453">
        <f t="shared" si="47"/>
        <v>100</v>
      </c>
      <c r="EJ21" s="453">
        <f t="shared" si="48"/>
        <v>0</v>
      </c>
      <c r="EK21" s="25"/>
    </row>
    <row r="22" spans="1:162" s="24" customFormat="1" ht="37.5" customHeight="1">
      <c r="A22" s="131" t="s">
        <v>127</v>
      </c>
      <c r="B22" s="127" t="s">
        <v>191</v>
      </c>
      <c r="C22" s="126" t="s">
        <v>35</v>
      </c>
      <c r="D22" s="102" t="s">
        <v>123</v>
      </c>
      <c r="E22" s="375" t="s">
        <v>123</v>
      </c>
      <c r="F22" s="391">
        <f t="shared" si="80"/>
        <v>8678</v>
      </c>
      <c r="G22" s="271">
        <f t="shared" si="80"/>
        <v>8777</v>
      </c>
      <c r="H22" s="391">
        <f t="shared" si="10"/>
        <v>99</v>
      </c>
      <c r="I22" s="258">
        <v>5482</v>
      </c>
      <c r="J22" s="258">
        <v>5487</v>
      </c>
      <c r="K22" s="391">
        <f t="shared" si="11"/>
        <v>5</v>
      </c>
      <c r="L22" s="258">
        <v>3196</v>
      </c>
      <c r="M22" s="258">
        <v>3290</v>
      </c>
      <c r="N22" s="391">
        <f t="shared" si="12"/>
        <v>94</v>
      </c>
      <c r="O22" s="258"/>
      <c r="P22" s="258"/>
      <c r="Q22" s="391">
        <f t="shared" si="13"/>
        <v>0</v>
      </c>
      <c r="R22" s="73"/>
      <c r="S22" s="259"/>
      <c r="T22" s="391">
        <f t="shared" si="14"/>
        <v>0</v>
      </c>
      <c r="U22" s="320"/>
      <c r="V22" s="7"/>
      <c r="W22" s="391">
        <f t="shared" si="50"/>
        <v>0</v>
      </c>
      <c r="X22" s="319"/>
      <c r="Y22" s="258"/>
      <c r="Z22" s="391">
        <f t="shared" si="15"/>
        <v>0</v>
      </c>
      <c r="AA22" s="12">
        <v>330</v>
      </c>
      <c r="AB22" s="7">
        <v>382</v>
      </c>
      <c r="AC22" s="391">
        <f>AB22-AA22</f>
        <v>52</v>
      </c>
      <c r="AD22" s="73">
        <v>1</v>
      </c>
      <c r="AE22" s="259">
        <v>1</v>
      </c>
      <c r="AF22" s="259">
        <v>1</v>
      </c>
      <c r="AG22" s="259">
        <v>1</v>
      </c>
      <c r="AH22" s="25"/>
      <c r="AI22" s="131" t="s">
        <v>127</v>
      </c>
      <c r="AJ22" s="127" t="s">
        <v>191</v>
      </c>
      <c r="AK22" s="126" t="s">
        <v>35</v>
      </c>
      <c r="AL22" s="260">
        <v>0.11</v>
      </c>
      <c r="AM22" s="260">
        <v>0.11</v>
      </c>
      <c r="AN22" s="456">
        <f t="shared" si="17"/>
        <v>0</v>
      </c>
      <c r="AO22" s="259">
        <v>317</v>
      </c>
      <c r="AP22" s="259">
        <v>317</v>
      </c>
      <c r="AQ22" s="391">
        <f t="shared" si="18"/>
        <v>0</v>
      </c>
      <c r="AR22" s="259">
        <v>234</v>
      </c>
      <c r="AS22" s="259">
        <v>234</v>
      </c>
      <c r="AT22" s="391">
        <f t="shared" si="19"/>
        <v>0</v>
      </c>
      <c r="AU22" s="12">
        <v>12</v>
      </c>
      <c r="AV22" s="12">
        <v>12</v>
      </c>
      <c r="AW22" s="391">
        <f t="shared" si="20"/>
        <v>0</v>
      </c>
      <c r="AX22" s="73">
        <v>1</v>
      </c>
      <c r="AY22" s="259">
        <v>1</v>
      </c>
      <c r="AZ22" s="391">
        <f t="shared" si="21"/>
        <v>0</v>
      </c>
      <c r="BA22" s="73"/>
      <c r="BB22" s="12"/>
      <c r="BC22" s="391">
        <f t="shared" si="22"/>
        <v>0</v>
      </c>
      <c r="BD22" s="73"/>
      <c r="BE22" s="259"/>
      <c r="BF22" s="391">
        <f t="shared" si="23"/>
        <v>0</v>
      </c>
      <c r="BG22" s="467">
        <f t="shared" si="24"/>
        <v>0</v>
      </c>
      <c r="BH22" s="519">
        <f t="shared" si="24"/>
        <v>0</v>
      </c>
      <c r="BI22" s="453">
        <f t="shared" si="25"/>
        <v>0</v>
      </c>
      <c r="BK22" s="131" t="s">
        <v>127</v>
      </c>
      <c r="BL22" s="127" t="s">
        <v>191</v>
      </c>
      <c r="BM22" s="126" t="s">
        <v>35</v>
      </c>
      <c r="BN22" s="467">
        <f t="shared" si="81"/>
        <v>7.6000000000000005</v>
      </c>
      <c r="BO22" s="520">
        <f t="shared" si="81"/>
        <v>4</v>
      </c>
      <c r="BP22" s="520">
        <f t="shared" si="26"/>
        <v>-3.6000000000000005</v>
      </c>
      <c r="BQ22" s="264">
        <v>2.2000000000000002</v>
      </c>
      <c r="BR22" s="264">
        <v>1.1000000000000001</v>
      </c>
      <c r="BS22" s="520">
        <f t="shared" si="27"/>
        <v>-1.1000000000000001</v>
      </c>
      <c r="BT22" s="264">
        <v>5.4</v>
      </c>
      <c r="BU22" s="264">
        <v>2.9</v>
      </c>
      <c r="BV22" s="520">
        <f t="shared" si="28"/>
        <v>-2.5000000000000004</v>
      </c>
      <c r="BW22" s="519">
        <f t="shared" si="29"/>
        <v>71.099999999999994</v>
      </c>
      <c r="BX22" s="519">
        <f t="shared" si="29"/>
        <v>72.5</v>
      </c>
      <c r="BY22" s="520">
        <f t="shared" si="30"/>
        <v>1.4000000000000057</v>
      </c>
      <c r="BZ22" s="532">
        <v>2</v>
      </c>
      <c r="CA22" s="12">
        <v>404</v>
      </c>
      <c r="CB22" s="12">
        <v>430</v>
      </c>
      <c r="CC22" s="391">
        <f t="shared" si="31"/>
        <v>26</v>
      </c>
      <c r="CD22" s="12">
        <v>11</v>
      </c>
      <c r="CE22" s="12">
        <v>12</v>
      </c>
      <c r="CF22" s="391">
        <f t="shared" si="32"/>
        <v>1</v>
      </c>
      <c r="CG22" s="269">
        <v>14.8</v>
      </c>
      <c r="CH22" s="269">
        <v>24.8</v>
      </c>
      <c r="CI22" s="453">
        <f t="shared" si="33"/>
        <v>10</v>
      </c>
      <c r="CJ22" s="12">
        <v>145</v>
      </c>
      <c r="CK22" s="12">
        <v>189</v>
      </c>
      <c r="CL22" s="459">
        <f t="shared" si="34"/>
        <v>44</v>
      </c>
      <c r="CM22" s="342">
        <v>3</v>
      </c>
      <c r="CN22" s="342">
        <v>3.7</v>
      </c>
      <c r="CO22" s="453">
        <f t="shared" si="35"/>
        <v>0.70000000000000018</v>
      </c>
      <c r="CP22" s="527">
        <f t="shared" si="83"/>
        <v>25.400000000000002</v>
      </c>
      <c r="CQ22" s="528">
        <f t="shared" si="82"/>
        <v>32.5</v>
      </c>
      <c r="CR22" s="453">
        <f t="shared" si="36"/>
        <v>7.0999999999999979</v>
      </c>
      <c r="CS22" s="190">
        <v>10.199999999999999</v>
      </c>
      <c r="CT22" s="190">
        <v>15</v>
      </c>
      <c r="CU22" s="453">
        <f t="shared" si="37"/>
        <v>4.8000000000000007</v>
      </c>
      <c r="CV22" s="168"/>
      <c r="CW22" s="131" t="s">
        <v>127</v>
      </c>
      <c r="CX22" s="127" t="s">
        <v>191</v>
      </c>
      <c r="CY22" s="126" t="s">
        <v>35</v>
      </c>
      <c r="CZ22" s="259">
        <v>108</v>
      </c>
      <c r="DA22" s="259">
        <v>124</v>
      </c>
      <c r="DB22" s="391">
        <f t="shared" si="38"/>
        <v>16</v>
      </c>
      <c r="DC22" s="7">
        <v>108</v>
      </c>
      <c r="DD22" s="7">
        <v>124</v>
      </c>
      <c r="DE22" s="391">
        <f t="shared" si="39"/>
        <v>16</v>
      </c>
      <c r="DF22" s="271">
        <v>82</v>
      </c>
      <c r="DG22" s="271">
        <v>96</v>
      </c>
      <c r="DH22" s="391">
        <f t="shared" si="40"/>
        <v>14</v>
      </c>
      <c r="DI22" s="7">
        <v>26</v>
      </c>
      <c r="DJ22" s="7">
        <v>28</v>
      </c>
      <c r="DK22" s="391">
        <f t="shared" si="41"/>
        <v>2</v>
      </c>
      <c r="DL22" s="7">
        <v>3548</v>
      </c>
      <c r="DM22" s="7">
        <v>3876</v>
      </c>
      <c r="DN22" s="391">
        <f t="shared" si="42"/>
        <v>328</v>
      </c>
      <c r="DO22" s="453">
        <f t="shared" si="43"/>
        <v>64.7</v>
      </c>
      <c r="DP22" s="520">
        <f t="shared" si="43"/>
        <v>70.599999999999994</v>
      </c>
      <c r="DQ22" s="453">
        <f t="shared" si="44"/>
        <v>5.8999999999999915</v>
      </c>
      <c r="DS22" s="131" t="s">
        <v>127</v>
      </c>
      <c r="DT22" s="127" t="s">
        <v>191</v>
      </c>
      <c r="DU22" s="126" t="s">
        <v>35</v>
      </c>
      <c r="DV22" s="7">
        <v>5</v>
      </c>
      <c r="DW22" s="7">
        <v>5</v>
      </c>
      <c r="DX22" s="391">
        <f t="shared" si="45"/>
        <v>0</v>
      </c>
      <c r="DY22" s="7">
        <v>5</v>
      </c>
      <c r="DZ22" s="7">
        <v>5</v>
      </c>
      <c r="EA22" s="391">
        <f t="shared" si="46"/>
        <v>0</v>
      </c>
      <c r="EB22" s="7">
        <v>2</v>
      </c>
      <c r="EC22" s="7">
        <v>2</v>
      </c>
      <c r="ED22" s="7">
        <v>2</v>
      </c>
      <c r="EE22" s="7">
        <v>2</v>
      </c>
      <c r="EF22" s="7"/>
      <c r="EG22" s="7"/>
      <c r="EH22" s="453">
        <f t="shared" si="47"/>
        <v>100</v>
      </c>
      <c r="EI22" s="453">
        <f t="shared" si="47"/>
        <v>100</v>
      </c>
      <c r="EJ22" s="453">
        <f t="shared" si="48"/>
        <v>0</v>
      </c>
      <c r="EK22" s="25"/>
    </row>
    <row r="23" spans="1:162" s="24" customFormat="1" ht="25.5" customHeight="1">
      <c r="A23" s="131" t="s">
        <v>128</v>
      </c>
      <c r="B23" s="127" t="s">
        <v>129</v>
      </c>
      <c r="C23" s="126" t="s">
        <v>36</v>
      </c>
      <c r="D23" s="102" t="s">
        <v>123</v>
      </c>
      <c r="E23" s="375" t="s">
        <v>123</v>
      </c>
      <c r="F23" s="391">
        <f t="shared" si="80"/>
        <v>7847</v>
      </c>
      <c r="G23" s="271">
        <f t="shared" si="80"/>
        <v>7915</v>
      </c>
      <c r="H23" s="391">
        <f t="shared" si="10"/>
        <v>68</v>
      </c>
      <c r="I23" s="258">
        <v>5273</v>
      </c>
      <c r="J23" s="258">
        <v>5339</v>
      </c>
      <c r="K23" s="391">
        <f t="shared" si="11"/>
        <v>66</v>
      </c>
      <c r="L23" s="258">
        <v>2574</v>
      </c>
      <c r="M23" s="258">
        <v>2576</v>
      </c>
      <c r="N23" s="391">
        <f t="shared" si="12"/>
        <v>2</v>
      </c>
      <c r="O23" s="258">
        <v>207</v>
      </c>
      <c r="P23" s="258">
        <v>211</v>
      </c>
      <c r="Q23" s="391">
        <f t="shared" si="13"/>
        <v>4</v>
      </c>
      <c r="R23" s="73"/>
      <c r="S23" s="259"/>
      <c r="T23" s="391">
        <f t="shared" si="14"/>
        <v>0</v>
      </c>
      <c r="U23" s="12">
        <v>664</v>
      </c>
      <c r="V23" s="7">
        <v>785</v>
      </c>
      <c r="W23" s="391">
        <f t="shared" si="50"/>
        <v>121</v>
      </c>
      <c r="X23" s="17">
        <v>168</v>
      </c>
      <c r="Y23" s="258">
        <v>249</v>
      </c>
      <c r="Z23" s="391">
        <f t="shared" si="15"/>
        <v>81</v>
      </c>
      <c r="AA23" s="320"/>
      <c r="AB23" s="7"/>
      <c r="AC23" s="391">
        <f t="shared" si="16"/>
        <v>0</v>
      </c>
      <c r="AD23" s="73">
        <v>1</v>
      </c>
      <c r="AE23" s="259">
        <v>1</v>
      </c>
      <c r="AF23" s="259">
        <v>1</v>
      </c>
      <c r="AG23" s="259">
        <v>1</v>
      </c>
      <c r="AH23" s="25"/>
      <c r="AI23" s="131" t="s">
        <v>128</v>
      </c>
      <c r="AJ23" s="133" t="s">
        <v>129</v>
      </c>
      <c r="AK23" s="126" t="s">
        <v>36</v>
      </c>
      <c r="AL23" s="260">
        <v>5.6</v>
      </c>
      <c r="AM23" s="260">
        <v>5.5</v>
      </c>
      <c r="AN23" s="456">
        <f t="shared" si="17"/>
        <v>-9.9999999999999645E-2</v>
      </c>
      <c r="AO23" s="7">
        <v>957</v>
      </c>
      <c r="AP23" s="7">
        <v>957</v>
      </c>
      <c r="AQ23" s="391">
        <f t="shared" si="18"/>
        <v>0</v>
      </c>
      <c r="AR23" s="259">
        <v>731</v>
      </c>
      <c r="AS23" s="259">
        <v>731</v>
      </c>
      <c r="AT23" s="391">
        <f t="shared" si="19"/>
        <v>0</v>
      </c>
      <c r="AU23" s="12">
        <v>109</v>
      </c>
      <c r="AV23" s="12">
        <v>109</v>
      </c>
      <c r="AW23" s="391">
        <f t="shared" si="20"/>
        <v>0</v>
      </c>
      <c r="AX23" s="73">
        <v>15</v>
      </c>
      <c r="AY23" s="259">
        <v>15</v>
      </c>
      <c r="AZ23" s="391">
        <f t="shared" si="21"/>
        <v>0</v>
      </c>
      <c r="BA23" s="73">
        <v>1</v>
      </c>
      <c r="BB23" s="12">
        <v>1</v>
      </c>
      <c r="BC23" s="391">
        <f t="shared" si="22"/>
        <v>0</v>
      </c>
      <c r="BD23" s="73"/>
      <c r="BE23" s="259"/>
      <c r="BF23" s="391">
        <f t="shared" si="23"/>
        <v>0</v>
      </c>
      <c r="BG23" s="467">
        <f t="shared" si="24"/>
        <v>6.7</v>
      </c>
      <c r="BH23" s="519">
        <f t="shared" si="24"/>
        <v>6.7</v>
      </c>
      <c r="BI23" s="453">
        <f t="shared" si="25"/>
        <v>0</v>
      </c>
      <c r="BK23" s="131" t="s">
        <v>128</v>
      </c>
      <c r="BL23" s="133" t="s">
        <v>129</v>
      </c>
      <c r="BM23" s="126" t="s">
        <v>36</v>
      </c>
      <c r="BN23" s="467">
        <f t="shared" si="81"/>
        <v>20.200000000000003</v>
      </c>
      <c r="BO23" s="520">
        <f t="shared" si="81"/>
        <v>19.7</v>
      </c>
      <c r="BP23" s="520">
        <f t="shared" si="26"/>
        <v>-0.50000000000000355</v>
      </c>
      <c r="BQ23" s="264">
        <v>16.600000000000001</v>
      </c>
      <c r="BR23" s="264">
        <v>15.9</v>
      </c>
      <c r="BS23" s="520">
        <f t="shared" si="27"/>
        <v>-0.70000000000000107</v>
      </c>
      <c r="BT23" s="264">
        <v>3.6</v>
      </c>
      <c r="BU23" s="264">
        <v>3.8</v>
      </c>
      <c r="BV23" s="520">
        <f t="shared" si="28"/>
        <v>0.19999999999999973</v>
      </c>
      <c r="BW23" s="519">
        <f t="shared" si="29"/>
        <v>17.8</v>
      </c>
      <c r="BX23" s="519">
        <f t="shared" si="29"/>
        <v>19.3</v>
      </c>
      <c r="BY23" s="520">
        <f t="shared" si="30"/>
        <v>1.5</v>
      </c>
      <c r="BZ23" s="384">
        <v>11</v>
      </c>
      <c r="CA23" s="400">
        <v>701</v>
      </c>
      <c r="CB23" s="400">
        <v>627</v>
      </c>
      <c r="CC23" s="391">
        <f t="shared" si="31"/>
        <v>-74</v>
      </c>
      <c r="CD23" s="400">
        <v>11</v>
      </c>
      <c r="CE23" s="400">
        <v>12</v>
      </c>
      <c r="CF23" s="391">
        <f t="shared" si="32"/>
        <v>1</v>
      </c>
      <c r="CG23" s="401">
        <v>3.4</v>
      </c>
      <c r="CH23" s="401">
        <v>2.6</v>
      </c>
      <c r="CI23" s="453">
        <f t="shared" si="33"/>
        <v>-0.79999999999999982</v>
      </c>
      <c r="CJ23" s="400">
        <v>73</v>
      </c>
      <c r="CK23" s="400">
        <v>74</v>
      </c>
      <c r="CL23" s="459">
        <f t="shared" si="34"/>
        <v>1</v>
      </c>
      <c r="CM23" s="401">
        <v>1.6</v>
      </c>
      <c r="CN23" s="401">
        <v>1.6</v>
      </c>
      <c r="CO23" s="453">
        <f t="shared" si="35"/>
        <v>0</v>
      </c>
      <c r="CP23" s="527">
        <f t="shared" si="83"/>
        <v>25.200000000000003</v>
      </c>
      <c r="CQ23" s="528">
        <f>BO23+CH23+CN23</f>
        <v>23.900000000000002</v>
      </c>
      <c r="CR23" s="453">
        <f t="shared" si="36"/>
        <v>-1.3000000000000007</v>
      </c>
      <c r="CS23" s="401">
        <v>11.9</v>
      </c>
      <c r="CT23" s="401">
        <v>9.6</v>
      </c>
      <c r="CU23" s="453">
        <f t="shared" si="37"/>
        <v>-2.3000000000000007</v>
      </c>
      <c r="CV23" s="168"/>
      <c r="CW23" s="131" t="s">
        <v>128</v>
      </c>
      <c r="CX23" s="127" t="s">
        <v>129</v>
      </c>
      <c r="CY23" s="126" t="s">
        <v>36</v>
      </c>
      <c r="CZ23" s="259">
        <v>59</v>
      </c>
      <c r="DA23" s="259">
        <v>59</v>
      </c>
      <c r="DB23" s="391">
        <f t="shared" si="38"/>
        <v>0</v>
      </c>
      <c r="DC23" s="7">
        <v>59</v>
      </c>
      <c r="DD23" s="7">
        <v>57</v>
      </c>
      <c r="DE23" s="391">
        <f t="shared" si="39"/>
        <v>-2</v>
      </c>
      <c r="DF23" s="271">
        <v>41</v>
      </c>
      <c r="DG23" s="271">
        <v>39</v>
      </c>
      <c r="DH23" s="391">
        <f t="shared" si="40"/>
        <v>-2</v>
      </c>
      <c r="DI23" s="7">
        <v>18</v>
      </c>
      <c r="DJ23" s="7">
        <v>20</v>
      </c>
      <c r="DK23" s="391">
        <f t="shared" si="41"/>
        <v>2</v>
      </c>
      <c r="DL23" s="7">
        <v>4691</v>
      </c>
      <c r="DM23" s="7">
        <v>4492</v>
      </c>
      <c r="DN23" s="391">
        <f t="shared" si="42"/>
        <v>-199</v>
      </c>
      <c r="DO23" s="453">
        <f t="shared" si="43"/>
        <v>89</v>
      </c>
      <c r="DP23" s="520">
        <f t="shared" si="43"/>
        <v>84.1</v>
      </c>
      <c r="DQ23" s="453">
        <f t="shared" si="44"/>
        <v>-4.9000000000000057</v>
      </c>
      <c r="DS23" s="131" t="s">
        <v>128</v>
      </c>
      <c r="DT23" s="133" t="s">
        <v>129</v>
      </c>
      <c r="DU23" s="126" t="s">
        <v>36</v>
      </c>
      <c r="DV23" s="7">
        <v>11</v>
      </c>
      <c r="DW23" s="7">
        <v>11</v>
      </c>
      <c r="DX23" s="391">
        <f t="shared" si="45"/>
        <v>0</v>
      </c>
      <c r="DY23" s="7">
        <v>11</v>
      </c>
      <c r="DZ23" s="7">
        <v>11</v>
      </c>
      <c r="EA23" s="391">
        <f t="shared" si="46"/>
        <v>0</v>
      </c>
      <c r="EB23" s="7">
        <v>6</v>
      </c>
      <c r="EC23" s="7">
        <v>6</v>
      </c>
      <c r="ED23" s="7">
        <v>5</v>
      </c>
      <c r="EE23" s="7">
        <v>4</v>
      </c>
      <c r="EF23" s="7">
        <v>1</v>
      </c>
      <c r="EG23" s="7">
        <v>2</v>
      </c>
      <c r="EH23" s="453">
        <f t="shared" si="47"/>
        <v>100</v>
      </c>
      <c r="EI23" s="453">
        <f t="shared" si="47"/>
        <v>100</v>
      </c>
      <c r="EJ23" s="453">
        <f t="shared" si="48"/>
        <v>0</v>
      </c>
    </row>
    <row r="24" spans="1:162" s="24" customFormat="1" ht="25.5" customHeight="1">
      <c r="A24" s="131" t="s">
        <v>130</v>
      </c>
      <c r="B24" s="127" t="s">
        <v>297</v>
      </c>
      <c r="C24" s="126" t="s">
        <v>37</v>
      </c>
      <c r="D24" s="102" t="s">
        <v>282</v>
      </c>
      <c r="E24" s="375" t="s">
        <v>282</v>
      </c>
      <c r="F24" s="391">
        <f>SUM(F26:F27)</f>
        <v>20110</v>
      </c>
      <c r="G24" s="271">
        <f>SUM(G26:G27)</f>
        <v>20131</v>
      </c>
      <c r="H24" s="391">
        <f t="shared" si="10"/>
        <v>21</v>
      </c>
      <c r="I24" s="391">
        <f t="shared" ref="I24:J24" si="86">SUM(I26:I27)</f>
        <v>18015</v>
      </c>
      <c r="J24" s="271">
        <f t="shared" si="86"/>
        <v>18034</v>
      </c>
      <c r="K24" s="391">
        <f t="shared" si="11"/>
        <v>19</v>
      </c>
      <c r="L24" s="391">
        <f t="shared" ref="L24:M24" si="87">SUM(L26:L27)</f>
        <v>2095</v>
      </c>
      <c r="M24" s="271">
        <f t="shared" si="87"/>
        <v>2097</v>
      </c>
      <c r="N24" s="271">
        <f t="shared" si="12"/>
        <v>2</v>
      </c>
      <c r="O24" s="271">
        <f t="shared" ref="O24:AG24" si="88">SUM(O26:O27)</f>
        <v>161</v>
      </c>
      <c r="P24" s="271">
        <f t="shared" si="88"/>
        <v>169</v>
      </c>
      <c r="Q24" s="271">
        <f t="shared" si="13"/>
        <v>8</v>
      </c>
      <c r="R24" s="271">
        <f t="shared" si="88"/>
        <v>5</v>
      </c>
      <c r="S24" s="271">
        <f t="shared" si="88"/>
        <v>9</v>
      </c>
      <c r="T24" s="391">
        <f t="shared" si="14"/>
        <v>4</v>
      </c>
      <c r="U24" s="391">
        <f t="shared" si="88"/>
        <v>2125</v>
      </c>
      <c r="V24" s="271">
        <f t="shared" si="88"/>
        <v>2317</v>
      </c>
      <c r="W24" s="271">
        <f t="shared" si="50"/>
        <v>192</v>
      </c>
      <c r="X24" s="271">
        <f t="shared" si="88"/>
        <v>237</v>
      </c>
      <c r="Y24" s="271">
        <f t="shared" si="88"/>
        <v>401</v>
      </c>
      <c r="Z24" s="271">
        <f t="shared" si="15"/>
        <v>164</v>
      </c>
      <c r="AA24" s="271">
        <f t="shared" si="88"/>
        <v>0</v>
      </c>
      <c r="AB24" s="271">
        <f t="shared" si="88"/>
        <v>0</v>
      </c>
      <c r="AC24" s="391">
        <f t="shared" si="16"/>
        <v>0</v>
      </c>
      <c r="AD24" s="391">
        <f t="shared" si="88"/>
        <v>2</v>
      </c>
      <c r="AE24" s="271">
        <f t="shared" si="88"/>
        <v>2</v>
      </c>
      <c r="AF24" s="271">
        <f t="shared" si="88"/>
        <v>2</v>
      </c>
      <c r="AG24" s="271">
        <f t="shared" si="88"/>
        <v>2</v>
      </c>
      <c r="AH24" s="25"/>
      <c r="AI24" s="131" t="s">
        <v>130</v>
      </c>
      <c r="AJ24" s="127" t="s">
        <v>297</v>
      </c>
      <c r="AK24" s="126" t="s">
        <v>37</v>
      </c>
      <c r="AL24" s="456">
        <f t="shared" ref="AL24:AM24" si="89">SUM(AL26:AL27)</f>
        <v>0.03</v>
      </c>
      <c r="AM24" s="517">
        <f t="shared" si="89"/>
        <v>0.03</v>
      </c>
      <c r="AN24" s="456">
        <f t="shared" si="17"/>
        <v>0</v>
      </c>
      <c r="AO24" s="391">
        <f t="shared" ref="AO24:AP24" si="90">SUM(AO26:AO27)</f>
        <v>390</v>
      </c>
      <c r="AP24" s="271">
        <f t="shared" si="90"/>
        <v>390</v>
      </c>
      <c r="AQ24" s="391">
        <f t="shared" si="18"/>
        <v>0</v>
      </c>
      <c r="AR24" s="391">
        <f t="shared" ref="AR24:AS24" si="91">SUM(AR26:AR27)</f>
        <v>250</v>
      </c>
      <c r="AS24" s="271">
        <f t="shared" si="91"/>
        <v>250</v>
      </c>
      <c r="AT24" s="391">
        <f t="shared" si="19"/>
        <v>0</v>
      </c>
      <c r="AU24" s="391">
        <f t="shared" ref="AU24:AV24" si="92">SUM(AU26:AU27)</f>
        <v>32</v>
      </c>
      <c r="AV24" s="271">
        <f t="shared" si="92"/>
        <v>32</v>
      </c>
      <c r="AW24" s="391">
        <f t="shared" si="20"/>
        <v>0</v>
      </c>
      <c r="AX24" s="391">
        <f t="shared" ref="AX24:AY24" si="93">SUM(AX26:AX27)</f>
        <v>3</v>
      </c>
      <c r="AY24" s="271">
        <f t="shared" si="93"/>
        <v>3</v>
      </c>
      <c r="AZ24" s="391">
        <f t="shared" si="21"/>
        <v>0</v>
      </c>
      <c r="BA24" s="391">
        <f t="shared" ref="BA24:BB24" si="94">SUM(BA26:BA27)</f>
        <v>0</v>
      </c>
      <c r="BB24" s="271">
        <f t="shared" si="94"/>
        <v>0</v>
      </c>
      <c r="BC24" s="391">
        <f t="shared" si="22"/>
        <v>0</v>
      </c>
      <c r="BD24" s="391">
        <f t="shared" ref="BD24:BE24" si="95">SUM(BD26:BD27)</f>
        <v>0</v>
      </c>
      <c r="BE24" s="271">
        <f t="shared" si="95"/>
        <v>0</v>
      </c>
      <c r="BF24" s="391">
        <f t="shared" si="23"/>
        <v>0</v>
      </c>
      <c r="BG24" s="467">
        <f t="shared" si="24"/>
        <v>0</v>
      </c>
      <c r="BH24" s="519">
        <f t="shared" si="24"/>
        <v>0</v>
      </c>
      <c r="BI24" s="453">
        <f t="shared" si="25"/>
        <v>0</v>
      </c>
      <c r="BK24" s="131" t="s">
        <v>130</v>
      </c>
      <c r="BL24" s="127" t="s">
        <v>297</v>
      </c>
      <c r="BM24" s="126" t="s">
        <v>37</v>
      </c>
      <c r="BN24" s="453">
        <f>SUM(BN26:BN27)</f>
        <v>6.3000000000000007</v>
      </c>
      <c r="BO24" s="520">
        <f>SUM(BO26:BO27)</f>
        <v>5.6</v>
      </c>
      <c r="BP24" s="520">
        <f t="shared" si="26"/>
        <v>-0.70000000000000107</v>
      </c>
      <c r="BQ24" s="520">
        <f t="shared" ref="BQ24:BR24" si="96">SUM(BQ26:BQ27)</f>
        <v>4.4000000000000004</v>
      </c>
      <c r="BR24" s="520">
        <f t="shared" si="96"/>
        <v>3.9000000000000004</v>
      </c>
      <c r="BS24" s="520">
        <f t="shared" si="27"/>
        <v>-0.5</v>
      </c>
      <c r="BT24" s="520">
        <f t="shared" ref="BT24:BU24" si="97">SUM(BT26:BT27)</f>
        <v>1.9000000000000001</v>
      </c>
      <c r="BU24" s="520">
        <f t="shared" si="97"/>
        <v>1.7</v>
      </c>
      <c r="BV24" s="520">
        <f t="shared" si="28"/>
        <v>-0.20000000000000018</v>
      </c>
      <c r="BW24" s="519">
        <f t="shared" si="29"/>
        <v>30.2</v>
      </c>
      <c r="BX24" s="519">
        <f t="shared" si="29"/>
        <v>30.4</v>
      </c>
      <c r="BY24" s="520">
        <f t="shared" si="30"/>
        <v>0.19999999999999929</v>
      </c>
      <c r="BZ24" s="384"/>
      <c r="CA24" s="459">
        <f t="shared" ref="CA24:CB24" si="98">SUM(CA26:CA27)</f>
        <v>66</v>
      </c>
      <c r="CB24" s="518">
        <f t="shared" si="98"/>
        <v>57</v>
      </c>
      <c r="CC24" s="391">
        <f t="shared" si="31"/>
        <v>-9</v>
      </c>
      <c r="CD24" s="459">
        <f t="shared" ref="CD24:CE24" si="99">SUM(CD26:CD27)</f>
        <v>7</v>
      </c>
      <c r="CE24" s="518">
        <f t="shared" si="99"/>
        <v>6</v>
      </c>
      <c r="CF24" s="391">
        <f t="shared" si="32"/>
        <v>-1</v>
      </c>
      <c r="CG24" s="453">
        <f t="shared" ref="CG24:CH24" si="100">SUM(CG26:CG27)</f>
        <v>7.2</v>
      </c>
      <c r="CH24" s="520">
        <f t="shared" si="100"/>
        <v>7</v>
      </c>
      <c r="CI24" s="453">
        <f t="shared" si="33"/>
        <v>-0.20000000000000018</v>
      </c>
      <c r="CJ24" s="459">
        <f>SUM(CJ26:CJ27)</f>
        <v>44</v>
      </c>
      <c r="CK24" s="518">
        <f>SUM(CK26:CK27)</f>
        <v>34</v>
      </c>
      <c r="CL24" s="459">
        <f t="shared" si="34"/>
        <v>-10</v>
      </c>
      <c r="CM24" s="453">
        <f t="shared" ref="CM24:CT24" si="101">SUM(CM26:CM27)</f>
        <v>2.5</v>
      </c>
      <c r="CN24" s="520">
        <f t="shared" si="101"/>
        <v>3.5</v>
      </c>
      <c r="CO24" s="453">
        <f t="shared" si="35"/>
        <v>1</v>
      </c>
      <c r="CP24" s="453">
        <f t="shared" si="101"/>
        <v>16</v>
      </c>
      <c r="CQ24" s="520">
        <f t="shared" si="101"/>
        <v>16.099999999999998</v>
      </c>
      <c r="CR24" s="453">
        <f t="shared" si="36"/>
        <v>9.9999999999997868E-2</v>
      </c>
      <c r="CS24" s="453">
        <f t="shared" si="101"/>
        <v>5.8000000000000007</v>
      </c>
      <c r="CT24" s="520">
        <f t="shared" si="101"/>
        <v>6</v>
      </c>
      <c r="CU24" s="453">
        <f t="shared" si="37"/>
        <v>0.19999999999999929</v>
      </c>
      <c r="CV24" s="168"/>
      <c r="CW24" s="131" t="s">
        <v>130</v>
      </c>
      <c r="CX24" s="127" t="s">
        <v>297</v>
      </c>
      <c r="CY24" s="126" t="s">
        <v>37</v>
      </c>
      <c r="CZ24" s="459">
        <f t="shared" ref="CZ24:DA24" si="102">SUM(CZ26:CZ27)</f>
        <v>86</v>
      </c>
      <c r="DA24" s="518">
        <f t="shared" si="102"/>
        <v>91</v>
      </c>
      <c r="DB24" s="391">
        <f t="shared" si="38"/>
        <v>5</v>
      </c>
      <c r="DC24" s="459">
        <f>SUM(DC26:DC27)</f>
        <v>13</v>
      </c>
      <c r="DD24" s="518">
        <f>SUM(DD26:DD27)</f>
        <v>0</v>
      </c>
      <c r="DE24" s="391">
        <f t="shared" si="39"/>
        <v>-13</v>
      </c>
      <c r="DF24" s="459">
        <f t="shared" ref="DF24:DG24" si="103">SUM(DF26:DF27)</f>
        <v>61</v>
      </c>
      <c r="DG24" s="518">
        <f t="shared" si="103"/>
        <v>70</v>
      </c>
      <c r="DH24" s="391">
        <f t="shared" si="40"/>
        <v>9</v>
      </c>
      <c r="DI24" s="459">
        <f t="shared" ref="DI24:DJ24" si="104">SUM(DI26:DI27)</f>
        <v>25</v>
      </c>
      <c r="DJ24" s="518">
        <f t="shared" si="104"/>
        <v>21</v>
      </c>
      <c r="DK24" s="391">
        <f t="shared" si="41"/>
        <v>-4</v>
      </c>
      <c r="DL24" s="459">
        <f t="shared" ref="DL24:DM24" si="105">SUM(DL26:DL27)</f>
        <v>6072</v>
      </c>
      <c r="DM24" s="518">
        <f t="shared" si="105"/>
        <v>8999</v>
      </c>
      <c r="DN24" s="391">
        <f t="shared" si="42"/>
        <v>2927</v>
      </c>
      <c r="DO24" s="453">
        <f t="shared" si="43"/>
        <v>33.700000000000003</v>
      </c>
      <c r="DP24" s="520">
        <f t="shared" si="43"/>
        <v>49.9</v>
      </c>
      <c r="DQ24" s="453">
        <f t="shared" si="44"/>
        <v>16.199999999999996</v>
      </c>
      <c r="DS24" s="131" t="s">
        <v>130</v>
      </c>
      <c r="DT24" s="127" t="s">
        <v>297</v>
      </c>
      <c r="DU24" s="126" t="s">
        <v>37</v>
      </c>
      <c r="DV24" s="459">
        <f t="shared" ref="DV24:DW24" si="106">SUM(DV26:DV27)</f>
        <v>8</v>
      </c>
      <c r="DW24" s="518">
        <f t="shared" si="106"/>
        <v>8</v>
      </c>
      <c r="DX24" s="391">
        <f t="shared" si="45"/>
        <v>0</v>
      </c>
      <c r="DY24" s="459">
        <f t="shared" ref="DY24:DZ24" si="107">SUM(DY26:DY27)</f>
        <v>8</v>
      </c>
      <c r="DZ24" s="518">
        <f t="shared" si="107"/>
        <v>9</v>
      </c>
      <c r="EA24" s="391">
        <f t="shared" si="46"/>
        <v>1</v>
      </c>
      <c r="EB24" s="459">
        <f t="shared" ref="EB24:EG24" si="108">SUM(EB26:EB27)</f>
        <v>4</v>
      </c>
      <c r="EC24" s="518">
        <f t="shared" si="108"/>
        <v>6</v>
      </c>
      <c r="ED24" s="459">
        <f t="shared" si="108"/>
        <v>3</v>
      </c>
      <c r="EE24" s="518">
        <f t="shared" si="108"/>
        <v>5</v>
      </c>
      <c r="EF24" s="459">
        <f t="shared" si="108"/>
        <v>1</v>
      </c>
      <c r="EG24" s="518">
        <f t="shared" si="108"/>
        <v>1</v>
      </c>
      <c r="EH24" s="453">
        <f t="shared" si="47"/>
        <v>100</v>
      </c>
      <c r="EI24" s="453">
        <f t="shared" si="47"/>
        <v>100</v>
      </c>
      <c r="EJ24" s="453">
        <f t="shared" si="48"/>
        <v>0</v>
      </c>
      <c r="EL24" s="129"/>
      <c r="EM24" s="130"/>
      <c r="EN24" s="42"/>
      <c r="EO24" s="310"/>
      <c r="EP24" s="120"/>
      <c r="EQ24" s="308"/>
      <c r="ER24" s="308"/>
      <c r="ES24" s="308"/>
      <c r="ET24" s="308"/>
      <c r="EU24" s="72"/>
      <c r="EV24" s="308"/>
      <c r="EW24" s="308"/>
      <c r="EX24" s="308"/>
      <c r="EY24" s="308"/>
      <c r="EZ24" s="308"/>
      <c r="FA24" s="308"/>
      <c r="FB24" s="308"/>
      <c r="FC24" s="120"/>
      <c r="FD24" s="120"/>
      <c r="FE24" s="120"/>
    </row>
    <row r="25" spans="1:162" s="46" customFormat="1" ht="12.75" customHeight="1">
      <c r="A25" s="75"/>
      <c r="B25" s="136" t="s">
        <v>91</v>
      </c>
      <c r="C25" s="86" t="s">
        <v>38</v>
      </c>
      <c r="D25" s="157"/>
      <c r="E25" s="157"/>
      <c r="F25" s="53"/>
      <c r="G25" s="53"/>
      <c r="H25" s="53"/>
      <c r="I25" s="33"/>
      <c r="J25" s="33"/>
      <c r="K25" s="53"/>
      <c r="L25" s="33"/>
      <c r="M25" s="33"/>
      <c r="N25" s="53"/>
      <c r="O25" s="33"/>
      <c r="P25" s="33"/>
      <c r="Q25" s="53"/>
      <c r="R25" s="33"/>
      <c r="S25" s="33"/>
      <c r="T25" s="53"/>
      <c r="U25" s="33"/>
      <c r="V25" s="33"/>
      <c r="W25" s="33"/>
      <c r="X25" s="33"/>
      <c r="Y25" s="33"/>
      <c r="Z25" s="53"/>
      <c r="AA25" s="33"/>
      <c r="AB25" s="33"/>
      <c r="AC25" s="53"/>
      <c r="AD25" s="33"/>
      <c r="AE25" s="33"/>
      <c r="AF25" s="33"/>
      <c r="AG25" s="33"/>
      <c r="AH25" s="26"/>
      <c r="AI25" s="75"/>
      <c r="AJ25" s="136" t="s">
        <v>91</v>
      </c>
      <c r="AK25" s="86" t="s">
        <v>38</v>
      </c>
      <c r="AL25" s="158"/>
      <c r="AM25" s="158"/>
      <c r="AN25" s="448"/>
      <c r="AO25" s="80"/>
      <c r="AP25" s="80"/>
      <c r="AQ25" s="53"/>
      <c r="AR25" s="80"/>
      <c r="AS25" s="80"/>
      <c r="AT25" s="53"/>
      <c r="AU25" s="80"/>
      <c r="AV25" s="80"/>
      <c r="AW25" s="53"/>
      <c r="AX25" s="80"/>
      <c r="AY25" s="80"/>
      <c r="AZ25" s="53"/>
      <c r="BA25" s="80"/>
      <c r="BB25" s="80"/>
      <c r="BC25" s="53"/>
      <c r="BD25" s="80"/>
      <c r="BE25" s="80"/>
      <c r="BF25" s="53"/>
      <c r="BG25" s="529"/>
      <c r="BH25" s="529"/>
      <c r="BI25" s="151"/>
      <c r="BJ25" s="26"/>
      <c r="BK25" s="75"/>
      <c r="BL25" s="136" t="s">
        <v>91</v>
      </c>
      <c r="BM25" s="86" t="s">
        <v>38</v>
      </c>
      <c r="BN25" s="529"/>
      <c r="BO25" s="529"/>
      <c r="BP25" s="151"/>
      <c r="BQ25" s="531"/>
      <c r="BR25" s="531"/>
      <c r="BS25" s="151"/>
      <c r="BT25" s="531"/>
      <c r="BU25" s="531"/>
      <c r="BV25" s="151"/>
      <c r="BW25" s="529"/>
      <c r="BX25" s="529"/>
      <c r="BY25" s="151"/>
      <c r="BZ25" s="123"/>
      <c r="CA25" s="80"/>
      <c r="CB25" s="80"/>
      <c r="CC25" s="53"/>
      <c r="CD25" s="80"/>
      <c r="CE25" s="80"/>
      <c r="CF25" s="53"/>
      <c r="CG25" s="531"/>
      <c r="CH25" s="531"/>
      <c r="CI25" s="151"/>
      <c r="CJ25" s="553"/>
      <c r="CK25" s="471"/>
      <c r="CL25" s="54"/>
      <c r="CM25" s="529"/>
      <c r="CN25" s="529"/>
      <c r="CO25" s="151"/>
      <c r="CP25" s="531"/>
      <c r="CQ25" s="531"/>
      <c r="CR25" s="151"/>
      <c r="CS25" s="531"/>
      <c r="CT25" s="531"/>
      <c r="CU25" s="151"/>
      <c r="CV25" s="169"/>
      <c r="CW25" s="75"/>
      <c r="CX25" s="136" t="s">
        <v>91</v>
      </c>
      <c r="CY25" s="86" t="s">
        <v>38</v>
      </c>
      <c r="CZ25" s="80"/>
      <c r="DA25" s="80"/>
      <c r="DB25" s="53"/>
      <c r="DC25" s="54"/>
      <c r="DD25" s="54"/>
      <c r="DE25" s="53"/>
      <c r="DF25" s="53"/>
      <c r="DG25" s="53"/>
      <c r="DH25" s="53"/>
      <c r="DI25" s="53"/>
      <c r="DJ25" s="53"/>
      <c r="DK25" s="53"/>
      <c r="DL25" s="33"/>
      <c r="DM25" s="33"/>
      <c r="DN25" s="53"/>
      <c r="DO25" s="151"/>
      <c r="DP25" s="151"/>
      <c r="DQ25" s="151"/>
      <c r="DR25" s="26"/>
      <c r="DS25" s="75"/>
      <c r="DT25" s="136" t="s">
        <v>91</v>
      </c>
      <c r="DU25" s="86" t="s">
        <v>38</v>
      </c>
      <c r="DV25" s="33"/>
      <c r="DW25" s="33"/>
      <c r="DX25" s="53"/>
      <c r="DY25" s="33"/>
      <c r="DZ25" s="33"/>
      <c r="EA25" s="53"/>
      <c r="EB25" s="33"/>
      <c r="EC25" s="33"/>
      <c r="ED25" s="33"/>
      <c r="EE25" s="33"/>
      <c r="EF25" s="33"/>
      <c r="EG25" s="33"/>
      <c r="EH25" s="151"/>
      <c r="EI25" s="151"/>
      <c r="EJ25" s="151"/>
      <c r="EK25" s="63"/>
      <c r="EL25" s="129"/>
      <c r="EM25" s="130"/>
      <c r="EN25" s="42"/>
      <c r="EO25" s="310"/>
      <c r="EP25" s="120"/>
      <c r="EQ25" s="308"/>
      <c r="ER25" s="308"/>
      <c r="ES25" s="308"/>
      <c r="ET25" s="308"/>
      <c r="EU25" s="72"/>
      <c r="EV25" s="308"/>
      <c r="EW25" s="308"/>
      <c r="EX25" s="308"/>
      <c r="EY25" s="308"/>
      <c r="EZ25" s="308"/>
      <c r="FA25" s="308"/>
      <c r="FB25" s="308"/>
      <c r="FC25" s="120"/>
      <c r="FD25" s="120"/>
      <c r="FE25" s="120"/>
    </row>
    <row r="26" spans="1:162" s="46" customFormat="1" ht="39" customHeight="1">
      <c r="A26" s="75" t="s">
        <v>61</v>
      </c>
      <c r="B26" s="136" t="s">
        <v>133</v>
      </c>
      <c r="C26" s="86" t="s">
        <v>39</v>
      </c>
      <c r="D26" s="157" t="s">
        <v>123</v>
      </c>
      <c r="E26" s="157" t="s">
        <v>123</v>
      </c>
      <c r="F26" s="53">
        <f t="shared" ref="F26:G31" si="109">I26+L26</f>
        <v>20110</v>
      </c>
      <c r="G26" s="53">
        <f t="shared" si="109"/>
        <v>20131</v>
      </c>
      <c r="H26" s="53">
        <f t="shared" si="10"/>
        <v>21</v>
      </c>
      <c r="I26" s="439">
        <v>18015</v>
      </c>
      <c r="J26" s="439">
        <v>18034</v>
      </c>
      <c r="K26" s="53">
        <f t="shared" si="11"/>
        <v>19</v>
      </c>
      <c r="L26" s="439">
        <v>2095</v>
      </c>
      <c r="M26" s="439">
        <v>2097</v>
      </c>
      <c r="N26" s="53">
        <f t="shared" si="12"/>
        <v>2</v>
      </c>
      <c r="O26" s="439">
        <v>161</v>
      </c>
      <c r="P26" s="439">
        <v>169</v>
      </c>
      <c r="Q26" s="53">
        <f t="shared" si="13"/>
        <v>8</v>
      </c>
      <c r="R26" s="82">
        <v>5</v>
      </c>
      <c r="S26" s="82">
        <v>9</v>
      </c>
      <c r="T26" s="53">
        <f t="shared" si="14"/>
        <v>4</v>
      </c>
      <c r="U26" s="82">
        <v>2125</v>
      </c>
      <c r="V26" s="82">
        <v>2317</v>
      </c>
      <c r="W26" s="53">
        <f t="shared" si="50"/>
        <v>192</v>
      </c>
      <c r="X26" s="439">
        <v>237</v>
      </c>
      <c r="Y26" s="439">
        <v>401</v>
      </c>
      <c r="Z26" s="53">
        <f t="shared" si="15"/>
        <v>164</v>
      </c>
      <c r="AA26" s="82"/>
      <c r="AB26" s="82"/>
      <c r="AC26" s="53">
        <f t="shared" si="16"/>
        <v>0</v>
      </c>
      <c r="AD26" s="33">
        <v>1</v>
      </c>
      <c r="AE26" s="33">
        <v>1</v>
      </c>
      <c r="AF26" s="33">
        <v>1</v>
      </c>
      <c r="AG26" s="33">
        <v>1</v>
      </c>
      <c r="AH26" s="28"/>
      <c r="AI26" s="75" t="s">
        <v>61</v>
      </c>
      <c r="AJ26" s="136" t="s">
        <v>133</v>
      </c>
      <c r="AK26" s="86" t="s">
        <v>39</v>
      </c>
      <c r="AL26" s="313">
        <v>0.03</v>
      </c>
      <c r="AM26" s="313">
        <v>0.03</v>
      </c>
      <c r="AN26" s="448">
        <f t="shared" si="17"/>
        <v>0</v>
      </c>
      <c r="AO26" s="82">
        <v>286</v>
      </c>
      <c r="AP26" s="82">
        <v>286</v>
      </c>
      <c r="AQ26" s="53">
        <f t="shared" si="18"/>
        <v>0</v>
      </c>
      <c r="AR26" s="33">
        <v>155</v>
      </c>
      <c r="AS26" s="33">
        <v>155</v>
      </c>
      <c r="AT26" s="53">
        <f t="shared" si="19"/>
        <v>0</v>
      </c>
      <c r="AU26" s="82">
        <v>23</v>
      </c>
      <c r="AV26" s="82">
        <v>23</v>
      </c>
      <c r="AW26" s="53">
        <f t="shared" si="20"/>
        <v>0</v>
      </c>
      <c r="AX26" s="33">
        <v>2</v>
      </c>
      <c r="AY26" s="33">
        <v>2</v>
      </c>
      <c r="AZ26" s="53">
        <f t="shared" si="21"/>
        <v>0</v>
      </c>
      <c r="BA26" s="33"/>
      <c r="BB26" s="33"/>
      <c r="BC26" s="53">
        <f t="shared" si="22"/>
        <v>0</v>
      </c>
      <c r="BD26" s="33"/>
      <c r="BE26" s="33"/>
      <c r="BF26" s="53">
        <f t="shared" si="23"/>
        <v>0</v>
      </c>
      <c r="BG26" s="529">
        <f t="shared" si="24"/>
        <v>0</v>
      </c>
      <c r="BH26" s="529">
        <f t="shared" si="24"/>
        <v>0</v>
      </c>
      <c r="BI26" s="151">
        <f t="shared" si="25"/>
        <v>0</v>
      </c>
      <c r="BJ26" s="26"/>
      <c r="BK26" s="75" t="s">
        <v>61</v>
      </c>
      <c r="BL26" s="136" t="s">
        <v>133</v>
      </c>
      <c r="BM26" s="86" t="s">
        <v>39</v>
      </c>
      <c r="BN26" s="529">
        <f t="shared" ref="BN26:BO31" si="110">BQ26+BT26</f>
        <v>4.4000000000000004</v>
      </c>
      <c r="BO26" s="151">
        <f t="shared" si="110"/>
        <v>4.5</v>
      </c>
      <c r="BP26" s="151">
        <f t="shared" si="26"/>
        <v>9.9999999999999645E-2</v>
      </c>
      <c r="BQ26" s="99">
        <v>3.3</v>
      </c>
      <c r="BR26" s="99">
        <v>3.1</v>
      </c>
      <c r="BS26" s="151">
        <f t="shared" si="27"/>
        <v>-0.19999999999999973</v>
      </c>
      <c r="BT26" s="99">
        <v>1.1000000000000001</v>
      </c>
      <c r="BU26" s="99">
        <v>1.4</v>
      </c>
      <c r="BV26" s="151">
        <f t="shared" si="28"/>
        <v>0.29999999999999982</v>
      </c>
      <c r="BW26" s="529">
        <f t="shared" si="29"/>
        <v>25</v>
      </c>
      <c r="BX26" s="529">
        <f t="shared" si="29"/>
        <v>31.1</v>
      </c>
      <c r="BY26" s="151">
        <f t="shared" si="30"/>
        <v>6.1000000000000014</v>
      </c>
      <c r="BZ26" s="122">
        <v>8</v>
      </c>
      <c r="CA26" s="82">
        <v>37</v>
      </c>
      <c r="CB26" s="82">
        <v>43</v>
      </c>
      <c r="CC26" s="53">
        <f t="shared" si="31"/>
        <v>6</v>
      </c>
      <c r="CD26" s="82">
        <v>4</v>
      </c>
      <c r="CE26" s="82">
        <v>4</v>
      </c>
      <c r="CF26" s="53">
        <f t="shared" si="32"/>
        <v>0</v>
      </c>
      <c r="CG26" s="268">
        <v>4.9000000000000004</v>
      </c>
      <c r="CH26" s="268">
        <v>6</v>
      </c>
      <c r="CI26" s="151">
        <f t="shared" si="33"/>
        <v>1.0999999999999996</v>
      </c>
      <c r="CJ26" s="82">
        <v>29</v>
      </c>
      <c r="CK26" s="82">
        <v>34</v>
      </c>
      <c r="CL26" s="54">
        <f t="shared" si="34"/>
        <v>5</v>
      </c>
      <c r="CM26" s="99">
        <v>1.7</v>
      </c>
      <c r="CN26" s="99">
        <v>3.2</v>
      </c>
      <c r="CO26" s="151">
        <f t="shared" si="35"/>
        <v>1.5000000000000002</v>
      </c>
      <c r="CP26" s="531">
        <f>BN26+CG26+CM26</f>
        <v>11</v>
      </c>
      <c r="CQ26" s="531">
        <f>BO26+CH26+CN26</f>
        <v>13.7</v>
      </c>
      <c r="CR26" s="151">
        <f t="shared" si="36"/>
        <v>2.6999999999999993</v>
      </c>
      <c r="CS26" s="193">
        <v>2.6</v>
      </c>
      <c r="CT26" s="193">
        <v>2.9</v>
      </c>
      <c r="CU26" s="151">
        <f t="shared" si="37"/>
        <v>0.29999999999999982</v>
      </c>
      <c r="CV26" s="169"/>
      <c r="CW26" s="75" t="s">
        <v>61</v>
      </c>
      <c r="CX26" s="136" t="s">
        <v>133</v>
      </c>
      <c r="CY26" s="86" t="s">
        <v>39</v>
      </c>
      <c r="CZ26" s="33">
        <v>54</v>
      </c>
      <c r="DA26" s="33">
        <v>60</v>
      </c>
      <c r="DB26" s="53">
        <f t="shared" si="38"/>
        <v>6</v>
      </c>
      <c r="DC26" s="82"/>
      <c r="DD26" s="82"/>
      <c r="DE26" s="53">
        <f t="shared" si="39"/>
        <v>0</v>
      </c>
      <c r="DF26" s="53">
        <v>38</v>
      </c>
      <c r="DG26" s="53">
        <v>46</v>
      </c>
      <c r="DH26" s="53">
        <f t="shared" si="40"/>
        <v>8</v>
      </c>
      <c r="DI26" s="82">
        <v>16</v>
      </c>
      <c r="DJ26" s="82">
        <v>14</v>
      </c>
      <c r="DK26" s="53">
        <f t="shared" si="41"/>
        <v>-2</v>
      </c>
      <c r="DL26" s="82">
        <v>4160</v>
      </c>
      <c r="DM26" s="82">
        <v>7071</v>
      </c>
      <c r="DN26" s="53">
        <f t="shared" si="42"/>
        <v>2911</v>
      </c>
      <c r="DO26" s="151">
        <f t="shared" si="43"/>
        <v>23.1</v>
      </c>
      <c r="DP26" s="151">
        <f t="shared" si="43"/>
        <v>39.200000000000003</v>
      </c>
      <c r="DQ26" s="151">
        <f t="shared" si="44"/>
        <v>16.100000000000001</v>
      </c>
      <c r="DR26" s="26"/>
      <c r="DS26" s="75" t="s">
        <v>61</v>
      </c>
      <c r="DT26" s="136" t="s">
        <v>133</v>
      </c>
      <c r="DU26" s="86" t="s">
        <v>39</v>
      </c>
      <c r="DV26" s="82">
        <v>6</v>
      </c>
      <c r="DW26" s="82">
        <v>6</v>
      </c>
      <c r="DX26" s="53">
        <f t="shared" si="45"/>
        <v>0</v>
      </c>
      <c r="DY26" s="82">
        <v>6</v>
      </c>
      <c r="DZ26" s="82">
        <v>7</v>
      </c>
      <c r="EA26" s="53">
        <f t="shared" si="46"/>
        <v>1</v>
      </c>
      <c r="EB26" s="82">
        <v>2</v>
      </c>
      <c r="EC26" s="82">
        <v>4</v>
      </c>
      <c r="ED26" s="82">
        <v>1</v>
      </c>
      <c r="EE26" s="82">
        <v>3</v>
      </c>
      <c r="EF26" s="82">
        <v>1</v>
      </c>
      <c r="EG26" s="82">
        <v>1</v>
      </c>
      <c r="EH26" s="151">
        <f t="shared" si="47"/>
        <v>100</v>
      </c>
      <c r="EI26" s="151">
        <f t="shared" si="47"/>
        <v>100</v>
      </c>
      <c r="EJ26" s="151">
        <f t="shared" si="48"/>
        <v>0</v>
      </c>
      <c r="EK26" s="26"/>
      <c r="EL26" s="68"/>
      <c r="EM26" s="69"/>
      <c r="EN26" s="70"/>
      <c r="EO26" s="71"/>
      <c r="EP26" s="71"/>
      <c r="EQ26" s="71"/>
      <c r="ER26" s="71"/>
      <c r="ES26" s="71"/>
      <c r="ET26" s="71"/>
      <c r="EU26" s="72"/>
      <c r="EV26" s="71"/>
      <c r="EW26" s="71"/>
      <c r="EX26" s="71"/>
      <c r="EY26" s="71"/>
      <c r="EZ26" s="71"/>
      <c r="FA26" s="71"/>
      <c r="FB26" s="63"/>
    </row>
    <row r="27" spans="1:162" s="46" customFormat="1" ht="38.25" customHeight="1">
      <c r="A27" s="75" t="s">
        <v>62</v>
      </c>
      <c r="B27" s="136" t="s">
        <v>267</v>
      </c>
      <c r="C27" s="86" t="s">
        <v>40</v>
      </c>
      <c r="D27" s="157" t="s">
        <v>85</v>
      </c>
      <c r="E27" s="157" t="s">
        <v>85</v>
      </c>
      <c r="F27" s="53">
        <f t="shared" si="109"/>
        <v>0</v>
      </c>
      <c r="G27" s="53">
        <f t="shared" si="109"/>
        <v>0</v>
      </c>
      <c r="H27" s="53">
        <f t="shared" si="10"/>
        <v>0</v>
      </c>
      <c r="I27" s="439"/>
      <c r="J27" s="439"/>
      <c r="K27" s="53">
        <f t="shared" si="11"/>
        <v>0</v>
      </c>
      <c r="L27" s="439"/>
      <c r="M27" s="439"/>
      <c r="N27" s="53">
        <f t="shared" si="12"/>
        <v>0</v>
      </c>
      <c r="O27" s="439"/>
      <c r="P27" s="439"/>
      <c r="Q27" s="53">
        <f t="shared" si="13"/>
        <v>0</v>
      </c>
      <c r="R27" s="82"/>
      <c r="S27" s="82"/>
      <c r="T27" s="53">
        <f t="shared" si="14"/>
        <v>0</v>
      </c>
      <c r="U27" s="83"/>
      <c r="V27" s="82"/>
      <c r="W27" s="53">
        <f t="shared" si="50"/>
        <v>0</v>
      </c>
      <c r="X27" s="557"/>
      <c r="Y27" s="439"/>
      <c r="Z27" s="53">
        <f t="shared" si="15"/>
        <v>0</v>
      </c>
      <c r="AA27" s="83"/>
      <c r="AB27" s="82"/>
      <c r="AC27" s="53">
        <f t="shared" si="16"/>
        <v>0</v>
      </c>
      <c r="AD27" s="33">
        <v>1</v>
      </c>
      <c r="AE27" s="33">
        <v>1</v>
      </c>
      <c r="AF27" s="33">
        <v>1</v>
      </c>
      <c r="AG27" s="33">
        <v>1</v>
      </c>
      <c r="AH27" s="28"/>
      <c r="AI27" s="75" t="s">
        <v>62</v>
      </c>
      <c r="AJ27" s="136" t="s">
        <v>267</v>
      </c>
      <c r="AK27" s="86" t="s">
        <v>40</v>
      </c>
      <c r="AL27" s="313"/>
      <c r="AM27" s="313"/>
      <c r="AN27" s="448">
        <f t="shared" si="17"/>
        <v>0</v>
      </c>
      <c r="AO27" s="82">
        <v>104</v>
      </c>
      <c r="AP27" s="82">
        <v>104</v>
      </c>
      <c r="AQ27" s="53">
        <f t="shared" si="18"/>
        <v>0</v>
      </c>
      <c r="AR27" s="33">
        <v>95</v>
      </c>
      <c r="AS27" s="33">
        <v>95</v>
      </c>
      <c r="AT27" s="53">
        <f t="shared" si="19"/>
        <v>0</v>
      </c>
      <c r="AU27" s="82">
        <v>9</v>
      </c>
      <c r="AV27" s="82">
        <v>9</v>
      </c>
      <c r="AW27" s="53">
        <f t="shared" si="20"/>
        <v>0</v>
      </c>
      <c r="AX27" s="33">
        <v>1</v>
      </c>
      <c r="AY27" s="33">
        <v>1</v>
      </c>
      <c r="AZ27" s="53">
        <f t="shared" si="21"/>
        <v>0</v>
      </c>
      <c r="BA27" s="33"/>
      <c r="BB27" s="33"/>
      <c r="BC27" s="53">
        <f t="shared" si="22"/>
        <v>0</v>
      </c>
      <c r="BD27" s="33"/>
      <c r="BE27" s="33"/>
      <c r="BF27" s="53">
        <f t="shared" si="23"/>
        <v>0</v>
      </c>
      <c r="BG27" s="529">
        <f t="shared" si="24"/>
        <v>0</v>
      </c>
      <c r="BH27" s="529">
        <f t="shared" si="24"/>
        <v>0</v>
      </c>
      <c r="BI27" s="151">
        <f t="shared" si="25"/>
        <v>0</v>
      </c>
      <c r="BJ27" s="26"/>
      <c r="BK27" s="75" t="s">
        <v>62</v>
      </c>
      <c r="BL27" s="136" t="s">
        <v>267</v>
      </c>
      <c r="BM27" s="86" t="s">
        <v>40</v>
      </c>
      <c r="BN27" s="529">
        <f t="shared" si="110"/>
        <v>1.9000000000000001</v>
      </c>
      <c r="BO27" s="151">
        <f t="shared" si="110"/>
        <v>1.1000000000000001</v>
      </c>
      <c r="BP27" s="151">
        <f t="shared" si="26"/>
        <v>-0.8</v>
      </c>
      <c r="BQ27" s="99">
        <v>1.1000000000000001</v>
      </c>
      <c r="BR27" s="99">
        <v>0.8</v>
      </c>
      <c r="BS27" s="151">
        <f t="shared" si="27"/>
        <v>-0.30000000000000004</v>
      </c>
      <c r="BT27" s="99">
        <v>0.8</v>
      </c>
      <c r="BU27" s="99">
        <v>0.3</v>
      </c>
      <c r="BV27" s="151">
        <f t="shared" si="28"/>
        <v>-0.5</v>
      </c>
      <c r="BW27" s="529">
        <f t="shared" si="29"/>
        <v>42.1</v>
      </c>
      <c r="BX27" s="529">
        <f t="shared" si="29"/>
        <v>27.3</v>
      </c>
      <c r="BY27" s="151">
        <f t="shared" si="30"/>
        <v>-14.8</v>
      </c>
      <c r="BZ27" s="552">
        <v>9</v>
      </c>
      <c r="CA27" s="82">
        <v>29</v>
      </c>
      <c r="CB27" s="82">
        <v>14</v>
      </c>
      <c r="CC27" s="53">
        <f t="shared" si="31"/>
        <v>-15</v>
      </c>
      <c r="CD27" s="82">
        <v>3</v>
      </c>
      <c r="CE27" s="82">
        <v>2</v>
      </c>
      <c r="CF27" s="53">
        <f t="shared" si="32"/>
        <v>-1</v>
      </c>
      <c r="CG27" s="268">
        <v>2.2999999999999998</v>
      </c>
      <c r="CH27" s="268">
        <v>1</v>
      </c>
      <c r="CI27" s="151">
        <f t="shared" si="33"/>
        <v>-1.2999999999999998</v>
      </c>
      <c r="CJ27" s="82">
        <v>15</v>
      </c>
      <c r="CK27" s="82"/>
      <c r="CL27" s="54">
        <f t="shared" si="34"/>
        <v>-15</v>
      </c>
      <c r="CM27" s="99">
        <v>0.8</v>
      </c>
      <c r="CN27" s="99">
        <v>0.3</v>
      </c>
      <c r="CO27" s="151">
        <f t="shared" si="35"/>
        <v>-0.5</v>
      </c>
      <c r="CP27" s="531">
        <f t="shared" ref="CP27:CQ31" si="111">BN27+CG27+CM27</f>
        <v>5</v>
      </c>
      <c r="CQ27" s="531">
        <f t="shared" si="111"/>
        <v>2.4</v>
      </c>
      <c r="CR27" s="151">
        <f t="shared" si="36"/>
        <v>-2.6</v>
      </c>
      <c r="CS27" s="193">
        <v>3.2</v>
      </c>
      <c r="CT27" s="193">
        <v>3.1</v>
      </c>
      <c r="CU27" s="151">
        <f t="shared" si="37"/>
        <v>-0.10000000000000009</v>
      </c>
      <c r="CV27" s="169"/>
      <c r="CW27" s="75" t="s">
        <v>62</v>
      </c>
      <c r="CX27" s="136" t="s">
        <v>267</v>
      </c>
      <c r="CY27" s="86" t="s">
        <v>40</v>
      </c>
      <c r="CZ27" s="33">
        <v>32</v>
      </c>
      <c r="DA27" s="33">
        <v>31</v>
      </c>
      <c r="DB27" s="53">
        <f t="shared" si="38"/>
        <v>-1</v>
      </c>
      <c r="DC27" s="82">
        <v>13</v>
      </c>
      <c r="DD27" s="82"/>
      <c r="DE27" s="53">
        <f t="shared" si="39"/>
        <v>-13</v>
      </c>
      <c r="DF27" s="53">
        <v>23</v>
      </c>
      <c r="DG27" s="53">
        <v>24</v>
      </c>
      <c r="DH27" s="53">
        <f t="shared" si="40"/>
        <v>1</v>
      </c>
      <c r="DI27" s="82">
        <v>9</v>
      </c>
      <c r="DJ27" s="82">
        <v>7</v>
      </c>
      <c r="DK27" s="53">
        <f t="shared" si="41"/>
        <v>-2</v>
      </c>
      <c r="DL27" s="82">
        <v>1912</v>
      </c>
      <c r="DM27" s="82">
        <v>1928</v>
      </c>
      <c r="DN27" s="53">
        <f t="shared" si="42"/>
        <v>16</v>
      </c>
      <c r="DO27" s="151">
        <f>ROUND(DL27/I24*100,1)</f>
        <v>10.6</v>
      </c>
      <c r="DP27" s="151">
        <f>ROUND(DM27/J24*100,1)</f>
        <v>10.7</v>
      </c>
      <c r="DQ27" s="151">
        <f t="shared" si="44"/>
        <v>9.9999999999999645E-2</v>
      </c>
      <c r="DR27" s="26"/>
      <c r="DS27" s="75" t="s">
        <v>62</v>
      </c>
      <c r="DT27" s="136" t="s">
        <v>267</v>
      </c>
      <c r="DU27" s="86" t="s">
        <v>40</v>
      </c>
      <c r="DV27" s="82">
        <v>2</v>
      </c>
      <c r="DW27" s="82">
        <v>2</v>
      </c>
      <c r="DX27" s="53">
        <f t="shared" si="45"/>
        <v>0</v>
      </c>
      <c r="DY27" s="82">
        <v>2</v>
      </c>
      <c r="DZ27" s="82">
        <v>2</v>
      </c>
      <c r="EA27" s="53">
        <f t="shared" si="46"/>
        <v>0</v>
      </c>
      <c r="EB27" s="82">
        <v>2</v>
      </c>
      <c r="EC27" s="82">
        <v>2</v>
      </c>
      <c r="ED27" s="82">
        <v>2</v>
      </c>
      <c r="EE27" s="82">
        <v>2</v>
      </c>
      <c r="EF27" s="82"/>
      <c r="EG27" s="82"/>
      <c r="EH27" s="151">
        <f t="shared" si="47"/>
        <v>100</v>
      </c>
      <c r="EI27" s="151">
        <f t="shared" si="47"/>
        <v>100</v>
      </c>
      <c r="EJ27" s="151">
        <f t="shared" si="48"/>
        <v>0</v>
      </c>
      <c r="EK27" s="26"/>
      <c r="EL27" s="68"/>
      <c r="EM27" s="69"/>
      <c r="EN27" s="70"/>
      <c r="EO27" s="71"/>
      <c r="EP27" s="71"/>
      <c r="EQ27" s="71"/>
      <c r="ER27" s="71"/>
      <c r="ES27" s="71"/>
      <c r="ET27" s="71"/>
      <c r="EU27" s="72"/>
      <c r="EV27" s="71"/>
      <c r="EW27" s="71"/>
      <c r="EX27" s="71"/>
      <c r="EY27" s="71"/>
      <c r="EZ27" s="71"/>
      <c r="FA27" s="71"/>
      <c r="FB27" s="63"/>
    </row>
    <row r="28" spans="1:162" s="24" customFormat="1" ht="28.5" customHeight="1">
      <c r="A28" s="131" t="s">
        <v>131</v>
      </c>
      <c r="B28" s="127" t="s">
        <v>132</v>
      </c>
      <c r="C28" s="126" t="s">
        <v>41</v>
      </c>
      <c r="D28" s="102" t="s">
        <v>123</v>
      </c>
      <c r="E28" s="375" t="s">
        <v>123</v>
      </c>
      <c r="F28" s="391">
        <f t="shared" si="109"/>
        <v>5443</v>
      </c>
      <c r="G28" s="271">
        <f t="shared" si="109"/>
        <v>5520</v>
      </c>
      <c r="H28" s="391">
        <f t="shared" si="10"/>
        <v>77</v>
      </c>
      <c r="I28" s="258">
        <v>5334</v>
      </c>
      <c r="J28" s="258">
        <v>5411</v>
      </c>
      <c r="K28" s="391">
        <f t="shared" si="11"/>
        <v>77</v>
      </c>
      <c r="L28" s="258">
        <v>109</v>
      </c>
      <c r="M28" s="258">
        <v>109</v>
      </c>
      <c r="N28" s="391">
        <f t="shared" si="12"/>
        <v>0</v>
      </c>
      <c r="O28" s="258"/>
      <c r="P28" s="258"/>
      <c r="Q28" s="391">
        <f t="shared" si="13"/>
        <v>0</v>
      </c>
      <c r="R28" s="7"/>
      <c r="S28" s="7"/>
      <c r="T28" s="391">
        <f t="shared" si="14"/>
        <v>0</v>
      </c>
      <c r="U28" s="7">
        <v>700</v>
      </c>
      <c r="V28" s="7">
        <v>700</v>
      </c>
      <c r="W28" s="271">
        <f t="shared" si="50"/>
        <v>0</v>
      </c>
      <c r="X28" s="258">
        <v>700</v>
      </c>
      <c r="Y28" s="258">
        <v>700</v>
      </c>
      <c r="Z28" s="271">
        <f t="shared" si="15"/>
        <v>0</v>
      </c>
      <c r="AA28" s="7">
        <v>100</v>
      </c>
      <c r="AB28" s="7">
        <v>636</v>
      </c>
      <c r="AC28" s="271">
        <f t="shared" si="16"/>
        <v>536</v>
      </c>
      <c r="AD28" s="259">
        <v>1</v>
      </c>
      <c r="AE28" s="259">
        <v>1</v>
      </c>
      <c r="AF28" s="259">
        <v>1</v>
      </c>
      <c r="AG28" s="259">
        <v>1</v>
      </c>
      <c r="AH28" s="25"/>
      <c r="AI28" s="131" t="s">
        <v>131</v>
      </c>
      <c r="AJ28" s="133" t="s">
        <v>132</v>
      </c>
      <c r="AK28" s="126" t="s">
        <v>41</v>
      </c>
      <c r="AL28" s="260"/>
      <c r="AM28" s="260"/>
      <c r="AN28" s="456">
        <f t="shared" si="17"/>
        <v>0</v>
      </c>
      <c r="AO28" s="7">
        <v>134</v>
      </c>
      <c r="AP28" s="7">
        <v>134</v>
      </c>
      <c r="AQ28" s="391">
        <f t="shared" si="18"/>
        <v>0</v>
      </c>
      <c r="AR28" s="73">
        <v>109</v>
      </c>
      <c r="AS28" s="259">
        <v>109</v>
      </c>
      <c r="AT28" s="391">
        <f t="shared" si="19"/>
        <v>0</v>
      </c>
      <c r="AU28" s="12">
        <v>10</v>
      </c>
      <c r="AV28" s="12">
        <v>10</v>
      </c>
      <c r="AW28" s="391">
        <f t="shared" si="20"/>
        <v>0</v>
      </c>
      <c r="AX28" s="259">
        <v>1</v>
      </c>
      <c r="AY28" s="259">
        <v>1</v>
      </c>
      <c r="AZ28" s="391">
        <f t="shared" si="21"/>
        <v>0</v>
      </c>
      <c r="BA28" s="73"/>
      <c r="BB28" s="259"/>
      <c r="BC28" s="391">
        <f t="shared" si="22"/>
        <v>0</v>
      </c>
      <c r="BD28" s="73"/>
      <c r="BE28" s="259"/>
      <c r="BF28" s="391">
        <f t="shared" si="23"/>
        <v>0</v>
      </c>
      <c r="BG28" s="467">
        <f t="shared" si="24"/>
        <v>0</v>
      </c>
      <c r="BH28" s="519">
        <f t="shared" si="24"/>
        <v>0</v>
      </c>
      <c r="BI28" s="453">
        <f t="shared" si="25"/>
        <v>0</v>
      </c>
      <c r="BK28" s="131" t="s">
        <v>131</v>
      </c>
      <c r="BL28" s="133" t="s">
        <v>132</v>
      </c>
      <c r="BM28" s="126" t="s">
        <v>41</v>
      </c>
      <c r="BN28" s="467">
        <f t="shared" si="110"/>
        <v>6.1</v>
      </c>
      <c r="BO28" s="520">
        <f t="shared" si="110"/>
        <v>6.7</v>
      </c>
      <c r="BP28" s="520">
        <f t="shared" si="26"/>
        <v>0.60000000000000053</v>
      </c>
      <c r="BQ28" s="264">
        <v>2.6</v>
      </c>
      <c r="BR28" s="264">
        <v>3.2</v>
      </c>
      <c r="BS28" s="520">
        <f t="shared" si="27"/>
        <v>0.60000000000000009</v>
      </c>
      <c r="BT28" s="264">
        <v>3.5</v>
      </c>
      <c r="BU28" s="264">
        <v>3.5</v>
      </c>
      <c r="BV28" s="520">
        <f t="shared" si="28"/>
        <v>0</v>
      </c>
      <c r="BW28" s="519">
        <f t="shared" si="29"/>
        <v>57.4</v>
      </c>
      <c r="BX28" s="519">
        <f t="shared" si="29"/>
        <v>52.2</v>
      </c>
      <c r="BY28" s="520">
        <f t="shared" si="30"/>
        <v>-5.1999999999999957</v>
      </c>
      <c r="BZ28" s="536">
        <v>6</v>
      </c>
      <c r="CA28" s="12">
        <v>205</v>
      </c>
      <c r="CB28" s="12">
        <v>135</v>
      </c>
      <c r="CC28" s="391">
        <f t="shared" si="31"/>
        <v>-70</v>
      </c>
      <c r="CD28" s="12">
        <v>46</v>
      </c>
      <c r="CE28" s="12">
        <v>45</v>
      </c>
      <c r="CF28" s="391">
        <f t="shared" si="32"/>
        <v>-1</v>
      </c>
      <c r="CG28" s="269">
        <v>0.5</v>
      </c>
      <c r="CH28" s="269">
        <v>0.5</v>
      </c>
      <c r="CI28" s="453">
        <f t="shared" si="33"/>
        <v>0</v>
      </c>
      <c r="CJ28" s="12">
        <v>12</v>
      </c>
      <c r="CK28" s="12">
        <v>11</v>
      </c>
      <c r="CL28" s="459">
        <f t="shared" si="34"/>
        <v>-1</v>
      </c>
      <c r="CM28" s="342">
        <v>0.4</v>
      </c>
      <c r="CN28" s="342">
        <v>0.5</v>
      </c>
      <c r="CO28" s="453">
        <f t="shared" si="35"/>
        <v>9.9999999999999978E-2</v>
      </c>
      <c r="CP28" s="527">
        <f t="shared" si="111"/>
        <v>7</v>
      </c>
      <c r="CQ28" s="528">
        <f t="shared" si="111"/>
        <v>7.7</v>
      </c>
      <c r="CR28" s="453">
        <f t="shared" si="36"/>
        <v>0.70000000000000018</v>
      </c>
      <c r="CS28" s="190">
        <v>2</v>
      </c>
      <c r="CT28" s="190">
        <v>3</v>
      </c>
      <c r="CU28" s="453">
        <f t="shared" si="37"/>
        <v>1</v>
      </c>
      <c r="CV28" s="168"/>
      <c r="CW28" s="131" t="s">
        <v>131</v>
      </c>
      <c r="CX28" s="127" t="s">
        <v>132</v>
      </c>
      <c r="CY28" s="126" t="s">
        <v>41</v>
      </c>
      <c r="CZ28" s="259">
        <v>27</v>
      </c>
      <c r="DA28" s="259">
        <v>29</v>
      </c>
      <c r="DB28" s="391">
        <f t="shared" si="38"/>
        <v>2</v>
      </c>
      <c r="DC28" s="7">
        <v>26</v>
      </c>
      <c r="DD28" s="7">
        <v>28</v>
      </c>
      <c r="DE28" s="391">
        <f t="shared" si="39"/>
        <v>2</v>
      </c>
      <c r="DF28" s="271">
        <v>14</v>
      </c>
      <c r="DG28" s="271">
        <v>13</v>
      </c>
      <c r="DH28" s="391">
        <f t="shared" si="40"/>
        <v>-1</v>
      </c>
      <c r="DI28" s="7">
        <v>13</v>
      </c>
      <c r="DJ28" s="7">
        <v>16</v>
      </c>
      <c r="DK28" s="391">
        <f t="shared" si="41"/>
        <v>3</v>
      </c>
      <c r="DL28" s="7">
        <v>2998</v>
      </c>
      <c r="DM28" s="7">
        <v>3014</v>
      </c>
      <c r="DN28" s="391">
        <f t="shared" si="42"/>
        <v>16</v>
      </c>
      <c r="DO28" s="453">
        <f t="shared" ref="DO28:DP32" si="112">ROUND(DL28/I28*100,1)</f>
        <v>56.2</v>
      </c>
      <c r="DP28" s="520">
        <f t="shared" si="112"/>
        <v>55.7</v>
      </c>
      <c r="DQ28" s="453">
        <f t="shared" si="44"/>
        <v>-0.5</v>
      </c>
      <c r="DS28" s="131" t="s">
        <v>131</v>
      </c>
      <c r="DT28" s="133" t="s">
        <v>132</v>
      </c>
      <c r="DU28" s="126" t="s">
        <v>41</v>
      </c>
      <c r="DV28" s="7">
        <v>4</v>
      </c>
      <c r="DW28" s="7">
        <v>4</v>
      </c>
      <c r="DX28" s="391">
        <f t="shared" si="45"/>
        <v>0</v>
      </c>
      <c r="DY28" s="7">
        <v>4</v>
      </c>
      <c r="DZ28" s="7">
        <v>4</v>
      </c>
      <c r="EA28" s="391">
        <f t="shared" si="46"/>
        <v>0</v>
      </c>
      <c r="EB28" s="7">
        <v>1</v>
      </c>
      <c r="EC28" s="7">
        <v>1</v>
      </c>
      <c r="ED28" s="7">
        <v>1</v>
      </c>
      <c r="EE28" s="7">
        <v>1</v>
      </c>
      <c r="EF28" s="7"/>
      <c r="EG28" s="7"/>
      <c r="EH28" s="453">
        <f t="shared" si="47"/>
        <v>100</v>
      </c>
      <c r="EI28" s="453">
        <f t="shared" si="47"/>
        <v>100</v>
      </c>
      <c r="EJ28" s="453">
        <f t="shared" si="48"/>
        <v>0</v>
      </c>
      <c r="EL28" s="132"/>
      <c r="EM28" s="41"/>
      <c r="EN28" s="42"/>
      <c r="EO28" s="71"/>
      <c r="EP28" s="71"/>
      <c r="EQ28" s="71"/>
      <c r="ER28" s="71"/>
      <c r="ES28" s="71"/>
      <c r="ET28" s="71"/>
      <c r="EU28" s="72"/>
      <c r="EV28" s="71"/>
      <c r="EW28" s="71"/>
      <c r="EX28" s="71"/>
      <c r="EY28" s="71"/>
      <c r="EZ28" s="71"/>
      <c r="FA28" s="71"/>
      <c r="FB28" s="308"/>
      <c r="FC28" s="120"/>
      <c r="FD28" s="120"/>
      <c r="FE28" s="120"/>
    </row>
    <row r="29" spans="1:162" s="24" customFormat="1" ht="26.25" customHeight="1">
      <c r="A29" s="131" t="s">
        <v>134</v>
      </c>
      <c r="B29" s="127" t="s">
        <v>196</v>
      </c>
      <c r="C29" s="126" t="s">
        <v>137</v>
      </c>
      <c r="D29" s="102" t="s">
        <v>123</v>
      </c>
      <c r="E29" s="375" t="s">
        <v>123</v>
      </c>
      <c r="F29" s="391">
        <f t="shared" si="109"/>
        <v>11300</v>
      </c>
      <c r="G29" s="271">
        <f t="shared" si="109"/>
        <v>11683</v>
      </c>
      <c r="H29" s="391">
        <f t="shared" si="10"/>
        <v>383</v>
      </c>
      <c r="I29" s="258">
        <v>8183</v>
      </c>
      <c r="J29" s="258">
        <v>8549</v>
      </c>
      <c r="K29" s="391">
        <f t="shared" si="11"/>
        <v>366</v>
      </c>
      <c r="L29" s="258">
        <v>3117</v>
      </c>
      <c r="M29" s="258">
        <v>3134</v>
      </c>
      <c r="N29" s="391">
        <f t="shared" si="12"/>
        <v>17</v>
      </c>
      <c r="O29" s="258">
        <v>24</v>
      </c>
      <c r="P29" s="258">
        <v>28</v>
      </c>
      <c r="Q29" s="391">
        <f t="shared" si="13"/>
        <v>4</v>
      </c>
      <c r="R29" s="7"/>
      <c r="S29" s="7">
        <v>9</v>
      </c>
      <c r="T29" s="391">
        <f t="shared" si="14"/>
        <v>9</v>
      </c>
      <c r="U29" s="12">
        <v>8274</v>
      </c>
      <c r="V29" s="7">
        <v>11327</v>
      </c>
      <c r="W29" s="391">
        <f t="shared" si="50"/>
        <v>3053</v>
      </c>
      <c r="X29" s="17">
        <v>6748</v>
      </c>
      <c r="Y29" s="258">
        <v>9801</v>
      </c>
      <c r="Z29" s="391">
        <f t="shared" si="15"/>
        <v>3053</v>
      </c>
      <c r="AA29" s="12">
        <v>5884</v>
      </c>
      <c r="AB29" s="7">
        <v>6884</v>
      </c>
      <c r="AC29" s="391">
        <f t="shared" si="16"/>
        <v>1000</v>
      </c>
      <c r="AD29" s="73">
        <v>1</v>
      </c>
      <c r="AE29" s="259">
        <v>1</v>
      </c>
      <c r="AF29" s="259">
        <v>1</v>
      </c>
      <c r="AG29" s="259">
        <v>1</v>
      </c>
      <c r="AH29" s="25"/>
      <c r="AI29" s="131" t="s">
        <v>134</v>
      </c>
      <c r="AJ29" s="133" t="s">
        <v>196</v>
      </c>
      <c r="AK29" s="126" t="s">
        <v>137</v>
      </c>
      <c r="AL29" s="260">
        <v>1.24</v>
      </c>
      <c r="AM29" s="260">
        <v>1.24</v>
      </c>
      <c r="AN29" s="456">
        <f t="shared" si="17"/>
        <v>0</v>
      </c>
      <c r="AO29" s="7">
        <v>1917</v>
      </c>
      <c r="AP29" s="7">
        <v>2006</v>
      </c>
      <c r="AQ29" s="391">
        <f t="shared" si="18"/>
        <v>89</v>
      </c>
      <c r="AR29" s="73">
        <v>208</v>
      </c>
      <c r="AS29" s="259">
        <v>208</v>
      </c>
      <c r="AT29" s="391">
        <f t="shared" si="19"/>
        <v>0</v>
      </c>
      <c r="AU29" s="12">
        <v>108</v>
      </c>
      <c r="AV29" s="12">
        <v>196</v>
      </c>
      <c r="AW29" s="391">
        <f t="shared" si="20"/>
        <v>88</v>
      </c>
      <c r="AX29" s="259">
        <v>4</v>
      </c>
      <c r="AY29" s="259">
        <v>5</v>
      </c>
      <c r="AZ29" s="391">
        <f t="shared" si="21"/>
        <v>1</v>
      </c>
      <c r="BA29" s="73"/>
      <c r="BB29" s="259"/>
      <c r="BC29" s="391">
        <f t="shared" si="22"/>
        <v>0</v>
      </c>
      <c r="BD29" s="73"/>
      <c r="BE29" s="259"/>
      <c r="BF29" s="391">
        <f t="shared" si="23"/>
        <v>0</v>
      </c>
      <c r="BG29" s="467">
        <f t="shared" si="24"/>
        <v>0</v>
      </c>
      <c r="BH29" s="519">
        <f t="shared" si="24"/>
        <v>0</v>
      </c>
      <c r="BI29" s="453">
        <f t="shared" si="25"/>
        <v>0</v>
      </c>
      <c r="BK29" s="131" t="s">
        <v>134</v>
      </c>
      <c r="BL29" s="133" t="s">
        <v>196</v>
      </c>
      <c r="BM29" s="126" t="s">
        <v>137</v>
      </c>
      <c r="BN29" s="467">
        <f t="shared" si="110"/>
        <v>129.19999999999999</v>
      </c>
      <c r="BO29" s="520">
        <f t="shared" si="110"/>
        <v>127.9</v>
      </c>
      <c r="BP29" s="520">
        <f t="shared" si="26"/>
        <v>-1.2999999999999829</v>
      </c>
      <c r="BQ29" s="264">
        <v>118.6</v>
      </c>
      <c r="BR29" s="264">
        <v>115.2</v>
      </c>
      <c r="BS29" s="520">
        <f t="shared" si="27"/>
        <v>-3.3999999999999915</v>
      </c>
      <c r="BT29" s="264">
        <v>10.6</v>
      </c>
      <c r="BU29" s="264">
        <v>12.7</v>
      </c>
      <c r="BV29" s="520">
        <f t="shared" si="28"/>
        <v>2.0999999999999996</v>
      </c>
      <c r="BW29" s="519">
        <f t="shared" si="29"/>
        <v>8.1999999999999993</v>
      </c>
      <c r="BX29" s="519">
        <f t="shared" si="29"/>
        <v>9.9</v>
      </c>
      <c r="BY29" s="520">
        <f t="shared" si="30"/>
        <v>1.7000000000000011</v>
      </c>
      <c r="BZ29" s="532">
        <v>14</v>
      </c>
      <c r="CA29" s="12">
        <v>815</v>
      </c>
      <c r="CB29" s="12">
        <v>887</v>
      </c>
      <c r="CC29" s="391">
        <f t="shared" si="31"/>
        <v>72</v>
      </c>
      <c r="CD29" s="12">
        <v>5</v>
      </c>
      <c r="CE29" s="12">
        <v>5</v>
      </c>
      <c r="CF29" s="391">
        <f t="shared" si="32"/>
        <v>0</v>
      </c>
      <c r="CG29" s="269">
        <v>1.4</v>
      </c>
      <c r="CH29" s="269">
        <v>1.7</v>
      </c>
      <c r="CI29" s="453">
        <f t="shared" si="33"/>
        <v>0.30000000000000004</v>
      </c>
      <c r="CJ29" s="12">
        <v>149</v>
      </c>
      <c r="CK29" s="12">
        <v>178</v>
      </c>
      <c r="CL29" s="459">
        <f t="shared" si="34"/>
        <v>29</v>
      </c>
      <c r="CM29" s="342">
        <v>3.8</v>
      </c>
      <c r="CN29" s="342">
        <v>3.2</v>
      </c>
      <c r="CO29" s="453">
        <f t="shared" si="35"/>
        <v>-0.59999999999999964</v>
      </c>
      <c r="CP29" s="527">
        <f t="shared" si="111"/>
        <v>134.4</v>
      </c>
      <c r="CQ29" s="528">
        <f t="shared" si="111"/>
        <v>132.79999999999998</v>
      </c>
      <c r="CR29" s="453">
        <f t="shared" si="36"/>
        <v>-1.6000000000000227</v>
      </c>
      <c r="CS29" s="190">
        <v>23.6</v>
      </c>
      <c r="CT29" s="190">
        <v>25</v>
      </c>
      <c r="CU29" s="453">
        <f t="shared" si="37"/>
        <v>1.3999999999999986</v>
      </c>
      <c r="CV29" s="168"/>
      <c r="CW29" s="131" t="s">
        <v>134</v>
      </c>
      <c r="CX29" s="127" t="s">
        <v>196</v>
      </c>
      <c r="CY29" s="126" t="s">
        <v>137</v>
      </c>
      <c r="CZ29" s="259">
        <v>34</v>
      </c>
      <c r="DA29" s="259">
        <v>34</v>
      </c>
      <c r="DB29" s="391">
        <f t="shared" si="38"/>
        <v>0</v>
      </c>
      <c r="DC29" s="7">
        <v>24</v>
      </c>
      <c r="DD29" s="7">
        <v>24</v>
      </c>
      <c r="DE29" s="391">
        <f t="shared" si="39"/>
        <v>0</v>
      </c>
      <c r="DF29" s="271">
        <v>17</v>
      </c>
      <c r="DG29" s="271">
        <v>19</v>
      </c>
      <c r="DH29" s="391">
        <f t="shared" si="40"/>
        <v>2</v>
      </c>
      <c r="DI29" s="7">
        <v>17</v>
      </c>
      <c r="DJ29" s="7">
        <v>15</v>
      </c>
      <c r="DK29" s="391">
        <f t="shared" si="41"/>
        <v>-2</v>
      </c>
      <c r="DL29" s="7">
        <v>2808</v>
      </c>
      <c r="DM29" s="7">
        <v>2907</v>
      </c>
      <c r="DN29" s="391">
        <f t="shared" si="42"/>
        <v>99</v>
      </c>
      <c r="DO29" s="453">
        <f t="shared" si="112"/>
        <v>34.299999999999997</v>
      </c>
      <c r="DP29" s="520">
        <f t="shared" si="112"/>
        <v>34</v>
      </c>
      <c r="DQ29" s="453">
        <f t="shared" si="44"/>
        <v>-0.29999999999999716</v>
      </c>
      <c r="DS29" s="131" t="s">
        <v>134</v>
      </c>
      <c r="DT29" s="133" t="s">
        <v>196</v>
      </c>
      <c r="DU29" s="126" t="s">
        <v>137</v>
      </c>
      <c r="DV29" s="7">
        <v>31</v>
      </c>
      <c r="DW29" s="7">
        <v>29</v>
      </c>
      <c r="DX29" s="391">
        <f t="shared" si="45"/>
        <v>-2</v>
      </c>
      <c r="DY29" s="7">
        <v>39</v>
      </c>
      <c r="DZ29" s="7">
        <v>39</v>
      </c>
      <c r="EA29" s="391">
        <f t="shared" si="46"/>
        <v>0</v>
      </c>
      <c r="EB29" s="7">
        <v>18</v>
      </c>
      <c r="EC29" s="7">
        <v>16</v>
      </c>
      <c r="ED29" s="7">
        <v>15</v>
      </c>
      <c r="EE29" s="7">
        <v>13</v>
      </c>
      <c r="EF29" s="7">
        <v>3</v>
      </c>
      <c r="EG29" s="7">
        <v>3</v>
      </c>
      <c r="EH29" s="453">
        <f t="shared" si="47"/>
        <v>100</v>
      </c>
      <c r="EI29" s="453">
        <f t="shared" si="47"/>
        <v>100</v>
      </c>
      <c r="EJ29" s="453">
        <f t="shared" si="48"/>
        <v>0</v>
      </c>
      <c r="EL29" s="129"/>
      <c r="EM29" s="130"/>
      <c r="EN29" s="42"/>
      <c r="EO29" s="310"/>
      <c r="EP29" s="308"/>
      <c r="EQ29" s="308"/>
      <c r="ER29" s="308"/>
      <c r="ES29" s="308"/>
      <c r="ET29" s="308"/>
      <c r="EU29" s="311"/>
      <c r="EV29" s="308"/>
      <c r="EW29" s="308"/>
      <c r="EX29" s="308"/>
      <c r="EY29" s="308"/>
      <c r="EZ29" s="308"/>
      <c r="FA29" s="308"/>
      <c r="FB29" s="308"/>
      <c r="FC29" s="120"/>
      <c r="FD29" s="120"/>
      <c r="FE29" s="120"/>
    </row>
    <row r="30" spans="1:162" s="24" customFormat="1" ht="28.5" customHeight="1">
      <c r="A30" s="131" t="s">
        <v>342</v>
      </c>
      <c r="B30" s="127" t="s">
        <v>192</v>
      </c>
      <c r="C30" s="126" t="s">
        <v>42</v>
      </c>
      <c r="D30" s="102" t="s">
        <v>123</v>
      </c>
      <c r="E30" s="375" t="s">
        <v>123</v>
      </c>
      <c r="F30" s="391">
        <f>I30+L30</f>
        <v>145243</v>
      </c>
      <c r="G30" s="271">
        <f>J30+M30</f>
        <v>145800</v>
      </c>
      <c r="H30" s="391">
        <f t="shared" si="10"/>
        <v>557</v>
      </c>
      <c r="I30" s="7">
        <v>129729</v>
      </c>
      <c r="J30" s="7">
        <v>129918</v>
      </c>
      <c r="K30" s="391">
        <f t="shared" si="11"/>
        <v>189</v>
      </c>
      <c r="L30" s="7">
        <v>15514</v>
      </c>
      <c r="M30" s="7">
        <v>15882</v>
      </c>
      <c r="N30" s="391">
        <f t="shared" si="12"/>
        <v>368</v>
      </c>
      <c r="O30" s="7">
        <v>267</v>
      </c>
      <c r="P30" s="7">
        <v>267</v>
      </c>
      <c r="Q30" s="391">
        <f t="shared" si="13"/>
        <v>0</v>
      </c>
      <c r="R30" s="7"/>
      <c r="S30" s="7"/>
      <c r="T30" s="391">
        <f t="shared" si="14"/>
        <v>0</v>
      </c>
      <c r="U30" s="12">
        <v>124609</v>
      </c>
      <c r="V30" s="7">
        <v>124700</v>
      </c>
      <c r="W30" s="391">
        <f t="shared" si="50"/>
        <v>91</v>
      </c>
      <c r="X30" s="12">
        <v>16119</v>
      </c>
      <c r="Y30" s="7">
        <v>16119</v>
      </c>
      <c r="Z30" s="391">
        <f t="shared" si="15"/>
        <v>0</v>
      </c>
      <c r="AA30" s="12">
        <v>78863</v>
      </c>
      <c r="AB30" s="7">
        <v>94254</v>
      </c>
      <c r="AC30" s="391">
        <f t="shared" si="16"/>
        <v>15391</v>
      </c>
      <c r="AD30" s="73">
        <v>1</v>
      </c>
      <c r="AE30" s="259">
        <v>1</v>
      </c>
      <c r="AF30" s="259">
        <v>1</v>
      </c>
      <c r="AG30" s="259">
        <v>1</v>
      </c>
      <c r="AI30" s="131" t="s">
        <v>342</v>
      </c>
      <c r="AJ30" s="127" t="s">
        <v>192</v>
      </c>
      <c r="AK30" s="126" t="s">
        <v>42</v>
      </c>
      <c r="AL30" s="261">
        <v>0.1</v>
      </c>
      <c r="AM30" s="261">
        <v>0.1</v>
      </c>
      <c r="AN30" s="456">
        <f t="shared" si="17"/>
        <v>0</v>
      </c>
      <c r="AO30" s="7">
        <v>2381</v>
      </c>
      <c r="AP30" s="7">
        <v>2381</v>
      </c>
      <c r="AQ30" s="391">
        <f t="shared" si="18"/>
        <v>0</v>
      </c>
      <c r="AR30" s="73">
        <v>1069</v>
      </c>
      <c r="AS30" s="259">
        <v>1069</v>
      </c>
      <c r="AT30" s="391">
        <f t="shared" si="19"/>
        <v>0</v>
      </c>
      <c r="AU30" s="12">
        <v>382</v>
      </c>
      <c r="AV30" s="12">
        <v>382</v>
      </c>
      <c r="AW30" s="391">
        <f t="shared" si="20"/>
        <v>0</v>
      </c>
      <c r="AX30" s="259">
        <v>2</v>
      </c>
      <c r="AY30" s="259">
        <v>2</v>
      </c>
      <c r="AZ30" s="391">
        <f t="shared" si="21"/>
        <v>0</v>
      </c>
      <c r="BA30" s="73">
        <v>1</v>
      </c>
      <c r="BB30" s="259">
        <v>1</v>
      </c>
      <c r="BC30" s="391">
        <f t="shared" si="22"/>
        <v>0</v>
      </c>
      <c r="BD30" s="73"/>
      <c r="BE30" s="259"/>
      <c r="BF30" s="391">
        <f t="shared" si="23"/>
        <v>0</v>
      </c>
      <c r="BG30" s="467">
        <f t="shared" si="24"/>
        <v>50</v>
      </c>
      <c r="BH30" s="519">
        <f t="shared" si="24"/>
        <v>50</v>
      </c>
      <c r="BI30" s="453">
        <f t="shared" si="25"/>
        <v>0</v>
      </c>
      <c r="BK30" s="131" t="s">
        <v>342</v>
      </c>
      <c r="BL30" s="127" t="s">
        <v>192</v>
      </c>
      <c r="BM30" s="126" t="s">
        <v>42</v>
      </c>
      <c r="BN30" s="467">
        <f t="shared" si="110"/>
        <v>101.19999999999999</v>
      </c>
      <c r="BO30" s="520">
        <f t="shared" si="110"/>
        <v>113.7</v>
      </c>
      <c r="BP30" s="520">
        <f t="shared" si="26"/>
        <v>12.500000000000014</v>
      </c>
      <c r="BQ30" s="266">
        <v>74.099999999999994</v>
      </c>
      <c r="BR30" s="266">
        <v>50.2</v>
      </c>
      <c r="BS30" s="520">
        <f t="shared" si="27"/>
        <v>-23.899999999999991</v>
      </c>
      <c r="BT30" s="266">
        <v>27.1</v>
      </c>
      <c r="BU30" s="266">
        <v>63.5</v>
      </c>
      <c r="BV30" s="520">
        <f t="shared" si="28"/>
        <v>36.4</v>
      </c>
      <c r="BW30" s="519">
        <f t="shared" si="29"/>
        <v>26.8</v>
      </c>
      <c r="BX30" s="519">
        <f t="shared" si="29"/>
        <v>55.8</v>
      </c>
      <c r="BY30" s="520">
        <f t="shared" si="30"/>
        <v>28.999999999999996</v>
      </c>
      <c r="BZ30" s="532">
        <v>5</v>
      </c>
      <c r="CA30" s="238">
        <v>850</v>
      </c>
      <c r="CB30" s="238">
        <v>684</v>
      </c>
      <c r="CC30" s="391">
        <f t="shared" si="31"/>
        <v>-166</v>
      </c>
      <c r="CD30" s="238">
        <v>195</v>
      </c>
      <c r="CE30" s="238">
        <v>163</v>
      </c>
      <c r="CF30" s="391">
        <f t="shared" si="32"/>
        <v>-32</v>
      </c>
      <c r="CG30" s="269">
        <v>7.5</v>
      </c>
      <c r="CH30" s="269">
        <v>6.9</v>
      </c>
      <c r="CI30" s="453">
        <f t="shared" si="33"/>
        <v>-0.59999999999999964</v>
      </c>
      <c r="CJ30" s="238">
        <v>654</v>
      </c>
      <c r="CK30" s="238">
        <v>197</v>
      </c>
      <c r="CL30" s="459">
        <f t="shared" si="34"/>
        <v>-457</v>
      </c>
      <c r="CM30" s="190">
        <v>11.5</v>
      </c>
      <c r="CN30" s="190">
        <v>9.4</v>
      </c>
      <c r="CO30" s="453">
        <f t="shared" si="35"/>
        <v>-2.0999999999999996</v>
      </c>
      <c r="CP30" s="527">
        <f t="shared" si="111"/>
        <v>120.19999999999999</v>
      </c>
      <c r="CQ30" s="528">
        <f t="shared" si="111"/>
        <v>130</v>
      </c>
      <c r="CR30" s="453">
        <f t="shared" si="36"/>
        <v>9.8000000000000114</v>
      </c>
      <c r="CS30" s="190">
        <v>14.4</v>
      </c>
      <c r="CT30" s="190">
        <v>14.4</v>
      </c>
      <c r="CU30" s="453">
        <f t="shared" si="37"/>
        <v>0</v>
      </c>
      <c r="CV30" s="168"/>
      <c r="CW30" s="131" t="s">
        <v>342</v>
      </c>
      <c r="CX30" s="127" t="s">
        <v>192</v>
      </c>
      <c r="CY30" s="126" t="s">
        <v>42</v>
      </c>
      <c r="CZ30" s="259">
        <v>84</v>
      </c>
      <c r="DA30" s="259">
        <v>72</v>
      </c>
      <c r="DB30" s="391">
        <f t="shared" si="38"/>
        <v>-12</v>
      </c>
      <c r="DC30" s="7">
        <v>7</v>
      </c>
      <c r="DD30" s="7">
        <v>63</v>
      </c>
      <c r="DE30" s="391">
        <f t="shared" si="39"/>
        <v>56</v>
      </c>
      <c r="DF30" s="271">
        <v>71</v>
      </c>
      <c r="DG30" s="271">
        <v>34</v>
      </c>
      <c r="DH30" s="391">
        <f t="shared" si="40"/>
        <v>-37</v>
      </c>
      <c r="DI30" s="7">
        <v>13</v>
      </c>
      <c r="DJ30" s="7">
        <v>38</v>
      </c>
      <c r="DK30" s="391">
        <f t="shared" si="41"/>
        <v>25</v>
      </c>
      <c r="DL30" s="7">
        <v>6058</v>
      </c>
      <c r="DM30" s="7">
        <v>5876</v>
      </c>
      <c r="DN30" s="391">
        <f t="shared" si="42"/>
        <v>-182</v>
      </c>
      <c r="DO30" s="453">
        <f t="shared" si="112"/>
        <v>4.7</v>
      </c>
      <c r="DP30" s="520">
        <f t="shared" si="112"/>
        <v>4.5</v>
      </c>
      <c r="DQ30" s="453">
        <f t="shared" si="44"/>
        <v>-0.20000000000000018</v>
      </c>
      <c r="DS30" s="131" t="s">
        <v>342</v>
      </c>
      <c r="DT30" s="127" t="s">
        <v>192</v>
      </c>
      <c r="DU30" s="126" t="s">
        <v>42</v>
      </c>
      <c r="DV30" s="7">
        <v>39</v>
      </c>
      <c r="DW30" s="7">
        <v>41</v>
      </c>
      <c r="DX30" s="391">
        <f t="shared" si="45"/>
        <v>2</v>
      </c>
      <c r="DY30" s="7">
        <v>39</v>
      </c>
      <c r="DZ30" s="7">
        <v>39</v>
      </c>
      <c r="EA30" s="391">
        <f t="shared" si="46"/>
        <v>0</v>
      </c>
      <c r="EB30" s="7">
        <v>20</v>
      </c>
      <c r="EC30" s="7">
        <v>22</v>
      </c>
      <c r="ED30" s="7">
        <v>15</v>
      </c>
      <c r="EE30" s="7">
        <v>22</v>
      </c>
      <c r="EF30" s="7">
        <v>5</v>
      </c>
      <c r="EG30" s="7">
        <v>0</v>
      </c>
      <c r="EH30" s="453">
        <f t="shared" si="47"/>
        <v>100</v>
      </c>
      <c r="EI30" s="453">
        <f t="shared" si="47"/>
        <v>100</v>
      </c>
      <c r="EJ30" s="453">
        <f t="shared" si="48"/>
        <v>0</v>
      </c>
      <c r="EL30" s="25"/>
      <c r="EM30" s="25"/>
      <c r="EN30" s="25"/>
      <c r="EO30" s="308"/>
      <c r="EP30" s="308"/>
      <c r="EQ30" s="308"/>
      <c r="ER30" s="308"/>
      <c r="ES30" s="308"/>
      <c r="ET30" s="308"/>
      <c r="EU30" s="308"/>
      <c r="EV30" s="308"/>
      <c r="EW30" s="308"/>
      <c r="EX30" s="308"/>
      <c r="EY30" s="308"/>
      <c r="EZ30" s="308"/>
      <c r="FA30" s="308"/>
      <c r="FB30" s="308"/>
      <c r="FC30" s="120"/>
      <c r="FD30" s="120"/>
      <c r="FE30" s="120"/>
    </row>
    <row r="31" spans="1:162" s="24" customFormat="1" ht="39.75" customHeight="1">
      <c r="A31" s="548" t="s">
        <v>538</v>
      </c>
      <c r="B31" s="549" t="s">
        <v>499</v>
      </c>
      <c r="C31" s="126" t="s">
        <v>43</v>
      </c>
      <c r="D31" s="550" t="s">
        <v>488</v>
      </c>
      <c r="E31" s="550" t="s">
        <v>488</v>
      </c>
      <c r="F31" s="391">
        <f t="shared" si="109"/>
        <v>18579</v>
      </c>
      <c r="G31" s="391">
        <f t="shared" si="109"/>
        <v>18798</v>
      </c>
      <c r="H31" s="391">
        <f t="shared" si="10"/>
        <v>219</v>
      </c>
      <c r="I31" s="12">
        <v>16388</v>
      </c>
      <c r="J31" s="12">
        <v>16575</v>
      </c>
      <c r="K31" s="391">
        <f t="shared" si="11"/>
        <v>187</v>
      </c>
      <c r="L31" s="12">
        <v>2191</v>
      </c>
      <c r="M31" s="12">
        <v>2223</v>
      </c>
      <c r="N31" s="391">
        <f t="shared" si="12"/>
        <v>32</v>
      </c>
      <c r="O31" s="12">
        <v>59</v>
      </c>
      <c r="P31" s="12">
        <v>59</v>
      </c>
      <c r="Q31" s="391">
        <f t="shared" si="13"/>
        <v>0</v>
      </c>
      <c r="R31" s="12"/>
      <c r="S31" s="12"/>
      <c r="T31" s="391">
        <f t="shared" si="14"/>
        <v>0</v>
      </c>
      <c r="U31" s="12">
        <v>14726</v>
      </c>
      <c r="V31" s="12">
        <v>17025</v>
      </c>
      <c r="W31" s="391">
        <f t="shared" si="50"/>
        <v>2299</v>
      </c>
      <c r="X31" s="12">
        <v>12896</v>
      </c>
      <c r="Y31" s="12">
        <v>15197</v>
      </c>
      <c r="Z31" s="391">
        <f t="shared" si="15"/>
        <v>2301</v>
      </c>
      <c r="AA31" s="12">
        <v>9965</v>
      </c>
      <c r="AB31" s="12">
        <v>12183</v>
      </c>
      <c r="AC31" s="391">
        <f t="shared" si="16"/>
        <v>2218</v>
      </c>
      <c r="AD31" s="73">
        <v>1</v>
      </c>
      <c r="AE31" s="73">
        <v>1</v>
      </c>
      <c r="AF31" s="73">
        <v>1</v>
      </c>
      <c r="AG31" s="73">
        <v>1</v>
      </c>
      <c r="AI31" s="548" t="s">
        <v>538</v>
      </c>
      <c r="AJ31" s="549" t="s">
        <v>499</v>
      </c>
      <c r="AK31" s="126" t="s">
        <v>43</v>
      </c>
      <c r="AL31" s="545">
        <v>0.1</v>
      </c>
      <c r="AM31" s="545">
        <v>0.1</v>
      </c>
      <c r="AN31" s="456">
        <f t="shared" si="17"/>
        <v>0</v>
      </c>
      <c r="AO31" s="17">
        <v>471</v>
      </c>
      <c r="AP31" s="17">
        <v>761</v>
      </c>
      <c r="AQ31" s="391">
        <f t="shared" si="18"/>
        <v>290</v>
      </c>
      <c r="AR31" s="73">
        <v>317</v>
      </c>
      <c r="AS31" s="73">
        <v>317</v>
      </c>
      <c r="AT31" s="391">
        <f t="shared" si="19"/>
        <v>0</v>
      </c>
      <c r="AU31" s="17">
        <v>46</v>
      </c>
      <c r="AV31" s="17">
        <v>46</v>
      </c>
      <c r="AW31" s="391">
        <f t="shared" si="20"/>
        <v>0</v>
      </c>
      <c r="AX31" s="73">
        <v>1</v>
      </c>
      <c r="AY31" s="73">
        <v>1</v>
      </c>
      <c r="AZ31" s="391">
        <f t="shared" si="21"/>
        <v>0</v>
      </c>
      <c r="BA31" s="73"/>
      <c r="BB31" s="73">
        <v>1</v>
      </c>
      <c r="BC31" s="391">
        <f t="shared" si="22"/>
        <v>1</v>
      </c>
      <c r="BD31" s="73"/>
      <c r="BE31" s="73"/>
      <c r="BF31" s="391">
        <f t="shared" si="23"/>
        <v>0</v>
      </c>
      <c r="BG31" s="467">
        <f t="shared" si="24"/>
        <v>0</v>
      </c>
      <c r="BH31" s="467">
        <f t="shared" si="24"/>
        <v>100</v>
      </c>
      <c r="BI31" s="453">
        <f t="shared" si="25"/>
        <v>100</v>
      </c>
      <c r="BK31" s="548" t="s">
        <v>538</v>
      </c>
      <c r="BL31" s="549" t="s">
        <v>499</v>
      </c>
      <c r="BM31" s="126" t="s">
        <v>43</v>
      </c>
      <c r="BN31" s="467">
        <f t="shared" si="110"/>
        <v>12.1</v>
      </c>
      <c r="BO31" s="453">
        <f t="shared" si="110"/>
        <v>11.7</v>
      </c>
      <c r="BP31" s="453">
        <f t="shared" si="26"/>
        <v>-0.40000000000000036</v>
      </c>
      <c r="BQ31" s="190">
        <v>6.6</v>
      </c>
      <c r="BR31" s="190">
        <v>6.7</v>
      </c>
      <c r="BS31" s="453">
        <f t="shared" si="27"/>
        <v>0.10000000000000053</v>
      </c>
      <c r="BT31" s="190">
        <v>5.5</v>
      </c>
      <c r="BU31" s="190">
        <v>5</v>
      </c>
      <c r="BV31" s="453">
        <f t="shared" si="28"/>
        <v>-0.5</v>
      </c>
      <c r="BW31" s="467">
        <f t="shared" si="29"/>
        <v>45.5</v>
      </c>
      <c r="BX31" s="467">
        <f t="shared" si="29"/>
        <v>42.7</v>
      </c>
      <c r="BY31" s="453">
        <f t="shared" si="30"/>
        <v>-2.7999999999999972</v>
      </c>
      <c r="BZ31" s="551">
        <v>7</v>
      </c>
      <c r="CA31" s="238">
        <v>289</v>
      </c>
      <c r="CB31" s="238">
        <v>186</v>
      </c>
      <c r="CC31" s="391">
        <f t="shared" si="31"/>
        <v>-103</v>
      </c>
      <c r="CD31" s="238">
        <v>22</v>
      </c>
      <c r="CE31" s="238">
        <v>16</v>
      </c>
      <c r="CF31" s="391">
        <f t="shared" si="32"/>
        <v>-6</v>
      </c>
      <c r="CG31" s="269">
        <v>3.4</v>
      </c>
      <c r="CH31" s="269">
        <v>3.3</v>
      </c>
      <c r="CI31" s="453">
        <f t="shared" si="33"/>
        <v>-0.10000000000000009</v>
      </c>
      <c r="CJ31" s="238">
        <v>207</v>
      </c>
      <c r="CK31" s="238">
        <v>339</v>
      </c>
      <c r="CL31" s="459">
        <f t="shared" si="34"/>
        <v>132</v>
      </c>
      <c r="CM31" s="190">
        <v>4.5</v>
      </c>
      <c r="CN31" s="190">
        <v>6.7</v>
      </c>
      <c r="CO31" s="453">
        <f t="shared" si="35"/>
        <v>2.2000000000000002</v>
      </c>
      <c r="CP31" s="527">
        <f t="shared" si="111"/>
        <v>20</v>
      </c>
      <c r="CQ31" s="527">
        <f t="shared" si="111"/>
        <v>21.7</v>
      </c>
      <c r="CR31" s="453">
        <f t="shared" si="36"/>
        <v>1.6999999999999993</v>
      </c>
      <c r="CS31" s="190">
        <v>4.9000000000000004</v>
      </c>
      <c r="CT31" s="190">
        <v>7.6</v>
      </c>
      <c r="CU31" s="453">
        <f t="shared" si="37"/>
        <v>2.6999999999999993</v>
      </c>
      <c r="CV31" s="168"/>
      <c r="CW31" s="548" t="s">
        <v>538</v>
      </c>
      <c r="CX31" s="549" t="s">
        <v>499</v>
      </c>
      <c r="CY31" s="126" t="s">
        <v>43</v>
      </c>
      <c r="CZ31" s="73">
        <v>29</v>
      </c>
      <c r="DA31" s="73">
        <v>29</v>
      </c>
      <c r="DB31" s="391">
        <f t="shared" si="38"/>
        <v>0</v>
      </c>
      <c r="DC31" s="12">
        <v>24</v>
      </c>
      <c r="DD31" s="12">
        <v>25</v>
      </c>
      <c r="DE31" s="391">
        <f t="shared" si="39"/>
        <v>1</v>
      </c>
      <c r="DF31" s="391">
        <v>21</v>
      </c>
      <c r="DG31" s="391">
        <v>23</v>
      </c>
      <c r="DH31" s="391">
        <f t="shared" si="40"/>
        <v>2</v>
      </c>
      <c r="DI31" s="12">
        <v>8</v>
      </c>
      <c r="DJ31" s="12">
        <v>6</v>
      </c>
      <c r="DK31" s="391">
        <f t="shared" si="41"/>
        <v>-2</v>
      </c>
      <c r="DL31" s="12">
        <v>2928</v>
      </c>
      <c r="DM31" s="12">
        <v>3036</v>
      </c>
      <c r="DN31" s="391">
        <f t="shared" si="42"/>
        <v>108</v>
      </c>
      <c r="DO31" s="453">
        <f t="shared" si="112"/>
        <v>17.899999999999999</v>
      </c>
      <c r="DP31" s="453">
        <f t="shared" si="112"/>
        <v>18.3</v>
      </c>
      <c r="DQ31" s="453">
        <f t="shared" si="44"/>
        <v>0.40000000000000213</v>
      </c>
      <c r="DS31" s="548" t="s">
        <v>538</v>
      </c>
      <c r="DT31" s="549" t="s">
        <v>343</v>
      </c>
      <c r="DU31" s="126" t="s">
        <v>43</v>
      </c>
      <c r="DV31" s="12">
        <v>9</v>
      </c>
      <c r="DW31" s="12">
        <v>9</v>
      </c>
      <c r="DX31" s="391">
        <f t="shared" si="45"/>
        <v>0</v>
      </c>
      <c r="DY31" s="12">
        <v>9</v>
      </c>
      <c r="DZ31" s="12">
        <v>9</v>
      </c>
      <c r="EA31" s="391">
        <f t="shared" si="46"/>
        <v>0</v>
      </c>
      <c r="EB31" s="12">
        <v>8</v>
      </c>
      <c r="EC31" s="12">
        <v>8</v>
      </c>
      <c r="ED31" s="12">
        <v>5</v>
      </c>
      <c r="EE31" s="12">
        <v>6</v>
      </c>
      <c r="EF31" s="12">
        <v>2</v>
      </c>
      <c r="EG31" s="12">
        <v>1</v>
      </c>
      <c r="EH31" s="453">
        <f t="shared" si="47"/>
        <v>87.5</v>
      </c>
      <c r="EI31" s="453">
        <f t="shared" si="47"/>
        <v>87.5</v>
      </c>
      <c r="EJ31" s="453">
        <f t="shared" si="48"/>
        <v>0</v>
      </c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</row>
    <row r="32" spans="1:162" s="24" customFormat="1" ht="21" customHeight="1">
      <c r="A32" s="73"/>
      <c r="B32" s="73" t="s">
        <v>104</v>
      </c>
      <c r="C32" s="126" t="s">
        <v>44</v>
      </c>
      <c r="D32" s="102" t="s">
        <v>345</v>
      </c>
      <c r="E32" s="375" t="s">
        <v>528</v>
      </c>
      <c r="F32" s="391">
        <f>F8+F15+F21+F22+F23+F24+F28+F29+F30+F31</f>
        <v>509136</v>
      </c>
      <c r="G32" s="271">
        <f>G8+G15+G21+G22+G23+G24+G28+G29+G30+G31+G20</f>
        <v>520422</v>
      </c>
      <c r="H32" s="391">
        <f t="shared" si="10"/>
        <v>11286</v>
      </c>
      <c r="I32" s="391">
        <f t="shared" ref="I32" si="113">I8+I15+I21+I22+I23+I24+I28+I29+I30+I31</f>
        <v>438885</v>
      </c>
      <c r="J32" s="271">
        <f>J8+J15+J21+J22+J23+J24+J28+J29+J30+J31+J20</f>
        <v>449055</v>
      </c>
      <c r="K32" s="391">
        <f t="shared" si="11"/>
        <v>10170</v>
      </c>
      <c r="L32" s="391">
        <f>L8+L15+L21+L22+L23+L24+L28+L29+L30+L31</f>
        <v>70251</v>
      </c>
      <c r="M32" s="271">
        <f>M8+M15+M21+M22+M23+M24+M28+M29+M30+M31+M20</f>
        <v>71367</v>
      </c>
      <c r="N32" s="391">
        <f t="shared" si="12"/>
        <v>1116</v>
      </c>
      <c r="O32" s="391">
        <f>O8+O15+O21+O22+O23+O24+O28+O29+O30+O31</f>
        <v>50925</v>
      </c>
      <c r="P32" s="271">
        <f>P8+P15+P21+P22+P23+P24+P28+P29+P30+P31+P20</f>
        <v>50774</v>
      </c>
      <c r="Q32" s="391">
        <f t="shared" si="13"/>
        <v>-151</v>
      </c>
      <c r="R32" s="391">
        <f>R8+R15+R21+R22+R23+R24+R28+R29+R30+R31</f>
        <v>207</v>
      </c>
      <c r="S32" s="271">
        <f>S8+S15+S21+S22+S23+S24+S28+S29+S30+S31+S20</f>
        <v>207</v>
      </c>
      <c r="T32" s="391">
        <f t="shared" si="14"/>
        <v>0</v>
      </c>
      <c r="U32" s="391">
        <f>U8+U15+U21+U22+U23+U24+U28+U29+U30+U31</f>
        <v>248781</v>
      </c>
      <c r="V32" s="271">
        <f>V8+V15+V21+V22+V23+V24+V28+V29+V30+V31+V20</f>
        <v>286124</v>
      </c>
      <c r="W32" s="391">
        <f t="shared" si="50"/>
        <v>37343</v>
      </c>
      <c r="X32" s="391">
        <f>X8+X15+X21+X22+X23+X24+X28+X29+X30+X31</f>
        <v>118802</v>
      </c>
      <c r="Y32" s="271">
        <f>Y8+Y15+Y21+Y22+Y23+Y24+Y28+Y29+Y30+Y31+Y20</f>
        <v>152905</v>
      </c>
      <c r="Z32" s="391">
        <f t="shared" si="15"/>
        <v>34103</v>
      </c>
      <c r="AA32" s="391">
        <f>AA8+AA15+AA21+AA22+AA23+AA24+AA28+AA29+AA30+AA31</f>
        <v>161810</v>
      </c>
      <c r="AB32" s="271">
        <f>AB8+AB15+AB21+AB22+AB23+AB24+AB28+AB29+AB30+AB31+AB20</f>
        <v>219688</v>
      </c>
      <c r="AC32" s="391">
        <f t="shared" si="16"/>
        <v>57878</v>
      </c>
      <c r="AD32" s="391">
        <f>AD8+AD15+AD21+AD22+AD23+AD24+AD28+AD29+AD30+AD31</f>
        <v>17</v>
      </c>
      <c r="AE32" s="271">
        <f>AE8+AE15+AE21+AE22+AE23+AE24+AE28+AE29+AE30+AE31+AE20</f>
        <v>18</v>
      </c>
      <c r="AF32" s="271">
        <f>AF8+AF15+AF21+AF22+AF23+AF24+AF28+AF29+AF30+AF31</f>
        <v>16</v>
      </c>
      <c r="AG32" s="271">
        <f>AG8+AG15+AG21+AG22+AG23+AG24+AG28+AG29+AG30+AG31+AG20</f>
        <v>17</v>
      </c>
      <c r="AH32" s="25"/>
      <c r="AI32" s="540"/>
      <c r="AJ32" s="540" t="s">
        <v>104</v>
      </c>
      <c r="AK32" s="126" t="s">
        <v>44</v>
      </c>
      <c r="AL32" s="456">
        <f>AL8+AL15+AL21+AL22+AL23+AL24+AL28+AL29+AL30+AL31</f>
        <v>13.969999999999999</v>
      </c>
      <c r="AM32" s="517">
        <f>AM8+AM15+AM21+AM22+AM23+AM24+AM28+AM29+AM30+AM31+AM20</f>
        <v>18.220000000000002</v>
      </c>
      <c r="AN32" s="456">
        <f t="shared" si="17"/>
        <v>4.2500000000000036</v>
      </c>
      <c r="AO32" s="391">
        <f>AO8+AO15+AO21+AO22+AO23+AO24+AO28+AO29+AO30+AO31</f>
        <v>21626</v>
      </c>
      <c r="AP32" s="518">
        <f>AP8+AP15+AP21+AP22+AP23+AP24+AP28+AP29+AP30+AP31+AP20</f>
        <v>22188</v>
      </c>
      <c r="AQ32" s="391">
        <f t="shared" si="18"/>
        <v>562</v>
      </c>
      <c r="AR32" s="391">
        <f>AR8+AR15+AR21+AR22+AR23+AR24+AR28+AR29+AR30+AR31</f>
        <v>8454</v>
      </c>
      <c r="AS32" s="518">
        <f>AS8+AS15+AS21+AS22+AS23+AS24+AS28+AS29+AS30+AS31+AS20</f>
        <v>8612</v>
      </c>
      <c r="AT32" s="391">
        <f t="shared" si="19"/>
        <v>158</v>
      </c>
      <c r="AU32" s="391">
        <f>AU8+AU15+AU21+AU22+AU23+AU24+AU28+AU29+AU30+AU31</f>
        <v>3678</v>
      </c>
      <c r="AV32" s="518">
        <f>AV8+AV15+AV21+AV22+AV23+AV24+AV28+AV29+AV30+AV31+AV20</f>
        <v>3778</v>
      </c>
      <c r="AW32" s="391">
        <f t="shared" si="20"/>
        <v>100</v>
      </c>
      <c r="AX32" s="391">
        <f>AX8+AX15+AX21+AX22+AX23+AX24+AX28+AX29+AX30+AX31</f>
        <v>55</v>
      </c>
      <c r="AY32" s="518">
        <f>AY8+AY15+AY21+AY22+AY23+AY24+AY28+AY29+AY30+AY31+AY20</f>
        <v>57</v>
      </c>
      <c r="AZ32" s="391">
        <f t="shared" si="21"/>
        <v>2</v>
      </c>
      <c r="BA32" s="391">
        <f>BA8+BA15+BA21+BA22+BA23+BA24+BA28+BA29+BA30+BA31</f>
        <v>14</v>
      </c>
      <c r="BB32" s="518">
        <f>BB8+BB15+BB21+BB22+BB23+BB24+BB28+BB29+BB30+BB31+BB20</f>
        <v>14</v>
      </c>
      <c r="BC32" s="391">
        <f t="shared" si="22"/>
        <v>0</v>
      </c>
      <c r="BD32" s="391">
        <f>BD8+BD15+BD21+BD22+BD23+BD24+BD28+BD29+BD30+BD31</f>
        <v>2</v>
      </c>
      <c r="BE32" s="518">
        <f>BE8+BE15+BE21+BE22+BE23+BE24+BE28+BE29+BE30+BE31+BE20</f>
        <v>3</v>
      </c>
      <c r="BF32" s="391">
        <f t="shared" si="23"/>
        <v>1</v>
      </c>
      <c r="BG32" s="453">
        <f t="shared" si="24"/>
        <v>29.1</v>
      </c>
      <c r="BH32" s="520">
        <f t="shared" si="24"/>
        <v>29.8</v>
      </c>
      <c r="BI32" s="453">
        <f t="shared" si="25"/>
        <v>0.69999999999999929</v>
      </c>
      <c r="BK32" s="540"/>
      <c r="BL32" s="540" t="s">
        <v>104</v>
      </c>
      <c r="BM32" s="126" t="s">
        <v>44</v>
      </c>
      <c r="BN32" s="453">
        <f>BN8+BN15+BN21+BN22+BN23+BN24+BN28+BN29+BN30+BN31</f>
        <v>550.70000000000005</v>
      </c>
      <c r="BO32" s="520">
        <f>BO8+BO15+BO21+BO22+BO23+BO24+BO28+BO29+BO30+BO31+BO20</f>
        <v>715.70000000000016</v>
      </c>
      <c r="BP32" s="520">
        <f t="shared" si="26"/>
        <v>165.00000000000011</v>
      </c>
      <c r="BQ32" s="520">
        <f>BQ8+BQ15+BQ21+BQ22+BQ23+BQ24+BQ28+BQ29+BQ30+BQ31</f>
        <v>471.90000000000009</v>
      </c>
      <c r="BR32" s="520">
        <f>BR8+BR15+BR21+BR22+BR23+BR24+BR28+BR29+BR30+BR31+BR20</f>
        <v>578.10000000000014</v>
      </c>
      <c r="BS32" s="520">
        <f t="shared" si="27"/>
        <v>106.20000000000005</v>
      </c>
      <c r="BT32" s="520">
        <f>BT8+BT15+BT21+BT22+BT23+BT24+BT28+BT29+BT30+BT31</f>
        <v>78.800000000000011</v>
      </c>
      <c r="BU32" s="520">
        <f>BU8+BU15+BU21+BU22+BU23+BU24+BU28+BU29+BU30+BU31+BU20</f>
        <v>137.59999999999997</v>
      </c>
      <c r="BV32" s="520">
        <f t="shared" si="28"/>
        <v>58.799999999999955</v>
      </c>
      <c r="BW32" s="520">
        <f t="shared" si="29"/>
        <v>14.3</v>
      </c>
      <c r="BX32" s="520">
        <f t="shared" si="29"/>
        <v>19.2</v>
      </c>
      <c r="BY32" s="520">
        <f t="shared" si="30"/>
        <v>4.8999999999999986</v>
      </c>
      <c r="BZ32" s="541"/>
      <c r="CA32" s="459">
        <f>CA8+CA15+CA21+CA22+CA23+CA24+CA28+CA29+CA30+CA31</f>
        <v>5357</v>
      </c>
      <c r="CB32" s="518">
        <f>CB8+CB15+CB21+CB22+CB23+CB24+CB28+CB29+CB30+CB31+CB20</f>
        <v>6179</v>
      </c>
      <c r="CC32" s="391">
        <f t="shared" si="31"/>
        <v>822</v>
      </c>
      <c r="CD32" s="459">
        <f>CD8+CD15+CD21+CD22+CD23+CD24+CD28+CD29+CD30+CD31</f>
        <v>421</v>
      </c>
      <c r="CE32" s="518">
        <f>CE8+CE15+CE21+CE22+CE23+CE24+CE28+CE29+CE30+CE31+CE20</f>
        <v>403</v>
      </c>
      <c r="CF32" s="391">
        <f t="shared" si="32"/>
        <v>-18</v>
      </c>
      <c r="CG32" s="453">
        <f>CG8+CG15+CG21+CG22+CG23+CG24+CG28+CG29+CG30+CG31</f>
        <v>59.4</v>
      </c>
      <c r="CH32" s="520">
        <f>CH8+CH15+CH21+CH22+CH23+CH24+CH28+CH29+CH30+CH31+CH20</f>
        <v>84</v>
      </c>
      <c r="CI32" s="453">
        <f t="shared" si="33"/>
        <v>24.6</v>
      </c>
      <c r="CJ32" s="459">
        <f>CJ8+CJ15+CJ21+CJ22+CJ23+CJ24+CJ28+CJ29+CJ30+CJ31</f>
        <v>3671</v>
      </c>
      <c r="CK32" s="518">
        <f>CK8+CK15+CK21+CK22+CK23+CK24+CK28+CK29+CK30+CK31+CK20</f>
        <v>3219</v>
      </c>
      <c r="CL32" s="459">
        <f t="shared" si="34"/>
        <v>-452</v>
      </c>
      <c r="CM32" s="520">
        <f>CM8+CM15+CM21+CM22+CM23+CM24+CM28+CM29+CM30+CM31+CM20</f>
        <v>66.699999999999989</v>
      </c>
      <c r="CN32" s="520">
        <f>CN8+CN15+CN21+CN22+CN23+CN24+CN28+CN29+CN30+CN31+CN20</f>
        <v>72.100000000000023</v>
      </c>
      <c r="CO32" s="453">
        <f t="shared" si="35"/>
        <v>5.4000000000000341</v>
      </c>
      <c r="CP32" s="453">
        <f>CP8+CP15+CP21+CP22+CP23+CP24+CP28+CP29+CP30+CP31+CP20</f>
        <v>676.8</v>
      </c>
      <c r="CQ32" s="520">
        <f>CQ8+CQ15+CQ21+CQ22+CQ23+CQ24+CQ28+CQ29+CQ30+CQ31+CQ20</f>
        <v>871.8</v>
      </c>
      <c r="CR32" s="453">
        <f t="shared" si="36"/>
        <v>195</v>
      </c>
      <c r="CS32" s="453">
        <f>CS8+CS15+CS21+CS22+CS23+CS24+CS28+CS29+CS30+CS31</f>
        <v>316.89999999999998</v>
      </c>
      <c r="CT32" s="520">
        <f>CT8+CT15+CT21+CT22+CT23+CT24+CT28+CT29+CT30+CT31+CT20</f>
        <v>184.2</v>
      </c>
      <c r="CU32" s="453">
        <f t="shared" si="37"/>
        <v>-132.69999999999999</v>
      </c>
      <c r="CV32" s="542"/>
      <c r="CW32" s="543"/>
      <c r="CX32" s="73" t="s">
        <v>104</v>
      </c>
      <c r="CY32" s="126" t="s">
        <v>44</v>
      </c>
      <c r="CZ32" s="459">
        <f>CZ8+CZ15+CZ21+CZ22+CZ23+CZ24+CZ28+CZ29+CZ30+CZ31+CZ20</f>
        <v>968</v>
      </c>
      <c r="DA32" s="518">
        <f>DA8+DA15+DA21+DA22+DA23+DA24+DA28+DA29+DA30+DA31+DA20</f>
        <v>900</v>
      </c>
      <c r="DB32" s="391">
        <f t="shared" si="38"/>
        <v>-68</v>
      </c>
      <c r="DC32" s="459">
        <f>DC8+DC15+DC21+DC22+DC23+DC24+DC28+DC29+DC30+DC31+DC20</f>
        <v>636</v>
      </c>
      <c r="DD32" s="518">
        <f>DD8+DD15+DD21+DD22+DD23+DD24+DD28+DD29+DD30+DD31+DD20</f>
        <v>694</v>
      </c>
      <c r="DE32" s="391">
        <f t="shared" si="39"/>
        <v>58</v>
      </c>
      <c r="DF32" s="459">
        <f>DF8+DF15+DF21+DF22+DF23+DF24+DF28+DF29+DF30+DF31+DF20</f>
        <v>753</v>
      </c>
      <c r="DG32" s="518">
        <f>DG8+DG15+DG21+DG22+DG23+DG24+DG28+DG29+DG30+DG31+DG20</f>
        <v>682</v>
      </c>
      <c r="DH32" s="391">
        <f t="shared" si="40"/>
        <v>-71</v>
      </c>
      <c r="DI32" s="459">
        <f>DI8+DI15+DI21+DI22+DI23+DI24+DI28+DI29+DI30+DI31+DI20</f>
        <v>215</v>
      </c>
      <c r="DJ32" s="518">
        <f>DJ8+DJ15+DJ21+DJ22+DJ23+DJ24+DJ28+DJ29+DJ30+DJ31+DJ20</f>
        <v>218</v>
      </c>
      <c r="DK32" s="391">
        <f t="shared" si="41"/>
        <v>3</v>
      </c>
      <c r="DL32" s="459">
        <f>DL8+DL15+DL21+DL22+DL23+DL24+DL28+DL29+DL30+DL31+DL20</f>
        <v>37696</v>
      </c>
      <c r="DM32" s="518">
        <f>DM8+DM15+DM21+DM22+DM23+DM24+DM28+DM29+DM30+DM31+DM20</f>
        <v>48314</v>
      </c>
      <c r="DN32" s="391">
        <f t="shared" si="42"/>
        <v>10618</v>
      </c>
      <c r="DO32" s="453">
        <f t="shared" si="112"/>
        <v>8.6</v>
      </c>
      <c r="DP32" s="520">
        <f t="shared" si="112"/>
        <v>10.8</v>
      </c>
      <c r="DQ32" s="453">
        <f t="shared" si="44"/>
        <v>2.2000000000000011</v>
      </c>
      <c r="DR32" s="25"/>
      <c r="DS32" s="540"/>
      <c r="DT32" s="540" t="s">
        <v>104</v>
      </c>
      <c r="DU32" s="126" t="s">
        <v>44</v>
      </c>
      <c r="DV32" s="459">
        <f>DV8+DV15+DV21+DV22+DV23+DV24+DV28+DV29+DV30+DV31+DV20</f>
        <v>372</v>
      </c>
      <c r="DW32" s="518">
        <f>DW8+DW15+DW21+DW22+DW23+DW24+DW28+DW29+DW30+DW31+DW20</f>
        <v>410</v>
      </c>
      <c r="DX32" s="391">
        <f t="shared" si="45"/>
        <v>38</v>
      </c>
      <c r="DY32" s="459">
        <f>DY8+DY15+DY21+DY22+DY23+DY24+DY28+DY29+DY30+DY31+DY20</f>
        <v>412</v>
      </c>
      <c r="DZ32" s="518">
        <f>DZ8+DZ15+DZ21+DZ22+DZ23+DZ24+DZ28+DZ29+DZ30+DZ31+DZ20</f>
        <v>461</v>
      </c>
      <c r="EA32" s="391">
        <f t="shared" si="46"/>
        <v>49</v>
      </c>
      <c r="EB32" s="459">
        <f t="shared" ref="EB32:EG32" si="114">EB8+EB15+EB21+EB22+EB23+EB24+EB28+EB29+EB30+EB31+EB20</f>
        <v>211</v>
      </c>
      <c r="EC32" s="518">
        <f t="shared" si="114"/>
        <v>236</v>
      </c>
      <c r="ED32" s="459">
        <f t="shared" si="114"/>
        <v>153</v>
      </c>
      <c r="EE32" s="518">
        <f t="shared" si="114"/>
        <v>206</v>
      </c>
      <c r="EF32" s="459">
        <f t="shared" si="114"/>
        <v>39</v>
      </c>
      <c r="EG32" s="518">
        <f t="shared" si="114"/>
        <v>25</v>
      </c>
      <c r="EH32" s="453">
        <f t="shared" si="47"/>
        <v>91</v>
      </c>
      <c r="EI32" s="453">
        <f t="shared" si="47"/>
        <v>97.9</v>
      </c>
      <c r="EJ32" s="453">
        <f t="shared" si="48"/>
        <v>6.9000000000000057</v>
      </c>
      <c r="EL32" s="25"/>
      <c r="EM32" s="25"/>
      <c r="EN32" s="210"/>
      <c r="EO32" s="308"/>
      <c r="EP32" s="308"/>
      <c r="EQ32" s="308"/>
      <c r="ER32" s="308"/>
      <c r="ES32" s="308"/>
      <c r="ET32" s="308"/>
      <c r="EU32" s="308"/>
      <c r="EV32" s="308"/>
      <c r="EW32" s="308"/>
      <c r="EX32" s="308"/>
      <c r="EY32" s="308"/>
      <c r="EZ32" s="308"/>
      <c r="FA32" s="308"/>
      <c r="FB32" s="308"/>
      <c r="FC32" s="120"/>
      <c r="FD32" s="120"/>
      <c r="FE32" s="120"/>
    </row>
    <row r="33" spans="1:161" s="124" customFormat="1" ht="6.75" customHeight="1">
      <c r="A33" s="152"/>
      <c r="B33" s="152"/>
      <c r="C33" s="192"/>
      <c r="D33" s="200"/>
      <c r="E33" s="376"/>
      <c r="F33" s="201"/>
      <c r="G33" s="304"/>
      <c r="H33" s="201"/>
      <c r="I33" s="201"/>
      <c r="J33" s="304"/>
      <c r="K33" s="201"/>
      <c r="L33" s="201"/>
      <c r="M33" s="304"/>
      <c r="N33" s="201"/>
      <c r="O33" s="201"/>
      <c r="P33" s="304"/>
      <c r="Q33" s="201"/>
      <c r="R33" s="202"/>
      <c r="S33" s="377"/>
      <c r="T33" s="202"/>
      <c r="U33" s="201"/>
      <c r="V33" s="304"/>
      <c r="W33" s="201"/>
      <c r="X33" s="201"/>
      <c r="Y33" s="304"/>
      <c r="Z33" s="201"/>
      <c r="AA33" s="201"/>
      <c r="AB33" s="304"/>
      <c r="AC33" s="201"/>
      <c r="AD33" s="202"/>
      <c r="AE33" s="377"/>
      <c r="AF33" s="202"/>
      <c r="AG33" s="377"/>
      <c r="AH33" s="152"/>
      <c r="AI33" s="152"/>
      <c r="AJ33" s="152"/>
      <c r="AK33" s="42"/>
      <c r="AL33" s="203"/>
      <c r="AM33" s="380"/>
      <c r="AN33" s="203"/>
      <c r="AO33" s="204"/>
      <c r="AP33" s="381"/>
      <c r="AQ33" s="201"/>
      <c r="AR33" s="204"/>
      <c r="AS33" s="381"/>
      <c r="AT33" s="201"/>
      <c r="AU33" s="204"/>
      <c r="AV33" s="381"/>
      <c r="AW33" s="201"/>
      <c r="AX33" s="204"/>
      <c r="AY33" s="381"/>
      <c r="AZ33" s="201"/>
      <c r="BA33" s="204"/>
      <c r="BB33" s="381"/>
      <c r="BC33" s="201"/>
      <c r="BD33" s="204"/>
      <c r="BE33" s="381"/>
      <c r="BF33" s="201"/>
      <c r="BG33" s="205"/>
      <c r="BH33" s="263"/>
      <c r="BI33" s="205"/>
      <c r="BK33" s="152"/>
      <c r="BL33" s="152"/>
      <c r="BM33" s="42"/>
      <c r="BN33" s="205"/>
      <c r="BO33" s="263"/>
      <c r="BP33" s="263"/>
      <c r="BQ33" s="263"/>
      <c r="BR33" s="382"/>
      <c r="BS33" s="263"/>
      <c r="BT33" s="263"/>
      <c r="BU33" s="263"/>
      <c r="BV33" s="263"/>
      <c r="BW33" s="263"/>
      <c r="BX33" s="263"/>
      <c r="BY33" s="263"/>
      <c r="BZ33" s="385"/>
      <c r="CA33" s="204"/>
      <c r="CB33" s="381"/>
      <c r="CC33" s="201"/>
      <c r="CD33" s="204"/>
      <c r="CE33" s="381"/>
      <c r="CF33" s="201"/>
      <c r="CG33" s="205"/>
      <c r="CH33" s="263"/>
      <c r="CI33" s="205"/>
      <c r="CJ33" s="204"/>
      <c r="CK33" s="381"/>
      <c r="CL33" s="205"/>
      <c r="CM33" s="205"/>
      <c r="CN33" s="263"/>
      <c r="CO33" s="205"/>
      <c r="CP33" s="205"/>
      <c r="CQ33" s="263"/>
      <c r="CR33" s="205"/>
      <c r="CS33" s="205"/>
      <c r="CT33" s="263"/>
      <c r="CU33" s="205"/>
      <c r="CV33" s="206"/>
      <c r="CW33" s="152"/>
      <c r="CX33" s="152"/>
      <c r="CY33" s="42"/>
      <c r="CZ33" s="204"/>
      <c r="DA33" s="381"/>
      <c r="DB33" s="201"/>
      <c r="DC33" s="204"/>
      <c r="DD33" s="381"/>
      <c r="DE33" s="201"/>
      <c r="DF33" s="204"/>
      <c r="DG33" s="381"/>
      <c r="DH33" s="201"/>
      <c r="DI33" s="204"/>
      <c r="DJ33" s="381"/>
      <c r="DK33" s="201"/>
      <c r="DL33" s="204"/>
      <c r="DM33" s="381"/>
      <c r="DN33" s="201"/>
      <c r="DO33" s="205"/>
      <c r="DP33" s="263"/>
      <c r="DQ33" s="205"/>
      <c r="DR33" s="152"/>
      <c r="DS33" s="152"/>
      <c r="DT33" s="152"/>
      <c r="DU33" s="42"/>
      <c r="DV33" s="204"/>
      <c r="DW33" s="381"/>
      <c r="DX33" s="201"/>
      <c r="DY33" s="204"/>
      <c r="DZ33" s="381"/>
      <c r="EA33" s="201"/>
      <c r="EB33" s="204"/>
      <c r="EC33" s="381"/>
      <c r="ED33" s="204"/>
      <c r="EE33" s="381"/>
      <c r="EF33" s="204"/>
      <c r="EG33" s="381"/>
      <c r="EH33" s="205"/>
      <c r="EI33" s="205"/>
      <c r="EJ33" s="205"/>
      <c r="EL33" s="152"/>
      <c r="EM33" s="152"/>
      <c r="EN33" s="192"/>
      <c r="EO33" s="305"/>
      <c r="EP33" s="305"/>
      <c r="EQ33" s="305"/>
      <c r="ER33" s="305"/>
      <c r="ES33" s="305"/>
      <c r="ET33" s="305"/>
      <c r="EU33" s="305"/>
      <c r="EV33" s="305"/>
      <c r="EW33" s="305"/>
      <c r="EX33" s="305"/>
      <c r="EY33" s="305"/>
      <c r="EZ33" s="305"/>
      <c r="FA33" s="305"/>
      <c r="FB33" s="305"/>
      <c r="FC33" s="307"/>
      <c r="FD33" s="307"/>
      <c r="FE33" s="307"/>
    </row>
    <row r="34" spans="1:161">
      <c r="A34" s="45"/>
      <c r="B34" s="106"/>
      <c r="C34" s="294"/>
      <c r="D34" s="45"/>
      <c r="E34" s="63"/>
      <c r="F34" s="45"/>
      <c r="AK34" s="294"/>
      <c r="BK34" s="45"/>
      <c r="BL34" s="174"/>
      <c r="BM34" s="294"/>
      <c r="BN34" s="105"/>
      <c r="BO34" s="63"/>
      <c r="BP34" s="63"/>
      <c r="BQ34" s="63"/>
      <c r="CY34" s="294"/>
      <c r="DU34" s="294"/>
      <c r="EL34" s="45"/>
      <c r="EM34" s="45"/>
      <c r="EN34" s="45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</row>
    <row r="35" spans="1:161">
      <c r="A35" s="45"/>
      <c r="B35" s="106"/>
      <c r="C35" s="45"/>
      <c r="D35" s="45"/>
      <c r="E35" s="63"/>
      <c r="F35" s="45"/>
      <c r="AK35" s="45"/>
      <c r="BK35" s="45"/>
      <c r="BL35" s="174"/>
      <c r="BM35" s="45"/>
      <c r="BN35" s="105"/>
      <c r="BO35" s="63"/>
      <c r="BP35" s="63"/>
      <c r="BQ35" s="63"/>
      <c r="CY35" s="45"/>
      <c r="DU35" s="45"/>
      <c r="EL35" s="45"/>
      <c r="EM35" s="45"/>
      <c r="EN35" s="45"/>
      <c r="EO35" s="63"/>
      <c r="EP35" s="63"/>
      <c r="EQ35" s="63"/>
      <c r="ER35" s="63"/>
      <c r="ES35" s="63"/>
      <c r="ET35" s="63"/>
      <c r="EU35" s="63"/>
      <c r="EV35" s="63"/>
      <c r="EW35" s="63"/>
      <c r="EX35" s="63"/>
      <c r="EY35" s="63"/>
      <c r="EZ35" s="63"/>
      <c r="FA35" s="63"/>
      <c r="FB35" s="63"/>
    </row>
    <row r="36" spans="1:161">
      <c r="B36" s="45"/>
      <c r="C36" s="45"/>
      <c r="D36" s="45"/>
      <c r="AK36" s="45"/>
      <c r="BK36" s="63"/>
      <c r="BL36" s="174"/>
      <c r="BM36" s="45"/>
      <c r="BN36" s="105"/>
      <c r="BO36" s="63"/>
      <c r="BP36" s="63"/>
      <c r="BQ36" s="63"/>
      <c r="CY36" s="45"/>
      <c r="DU36" s="45"/>
      <c r="EL36" s="45"/>
      <c r="EM36" s="45"/>
      <c r="EN36" s="45"/>
      <c r="EO36" s="63"/>
      <c r="EP36" s="63"/>
      <c r="EQ36" s="63"/>
      <c r="ER36" s="63"/>
      <c r="ES36" s="63"/>
      <c r="ET36" s="63"/>
      <c r="EU36" s="63"/>
      <c r="EV36" s="63"/>
      <c r="EW36" s="63"/>
      <c r="EX36" s="63"/>
      <c r="EY36" s="63"/>
      <c r="EZ36" s="63"/>
      <c r="FA36" s="63"/>
      <c r="FB36" s="63"/>
    </row>
    <row r="37" spans="1:161">
      <c r="B37" s="45"/>
      <c r="C37" s="45"/>
      <c r="D37" s="45"/>
      <c r="X37" s="207"/>
      <c r="Y37" s="378"/>
      <c r="Z37" s="207"/>
      <c r="AA37" s="207"/>
      <c r="AB37" s="307"/>
      <c r="AC37" s="207"/>
      <c r="AK37" s="45"/>
      <c r="BK37" s="45"/>
      <c r="BL37" s="106"/>
      <c r="BM37" s="45"/>
      <c r="BN37" s="173"/>
      <c r="BO37" s="306"/>
      <c r="BP37" s="63"/>
      <c r="BQ37" s="63"/>
      <c r="CY37" s="45"/>
      <c r="DU37" s="45"/>
      <c r="EL37" s="45"/>
      <c r="EM37" s="45"/>
      <c r="EN37" s="45"/>
      <c r="EO37" s="63"/>
      <c r="EP37" s="63"/>
      <c r="EQ37" s="63"/>
      <c r="ER37" s="63"/>
      <c r="ES37" s="63"/>
      <c r="ET37" s="63"/>
      <c r="EU37" s="63"/>
      <c r="EV37" s="63"/>
      <c r="EW37" s="63"/>
      <c r="EX37" s="63"/>
      <c r="EY37" s="63"/>
      <c r="EZ37" s="63"/>
      <c r="FA37" s="63"/>
      <c r="FB37" s="63"/>
    </row>
    <row r="38" spans="1:161">
      <c r="B38" s="45"/>
      <c r="C38" s="45"/>
      <c r="D38" s="45"/>
      <c r="AK38" s="45"/>
      <c r="BK38" s="45"/>
      <c r="BL38" s="106"/>
      <c r="BM38" s="45"/>
      <c r="BN38" s="173"/>
      <c r="BO38" s="63"/>
      <c r="BP38" s="63"/>
      <c r="BQ38" s="63"/>
      <c r="CY38" s="45"/>
      <c r="DU38" s="45"/>
      <c r="EL38" s="45"/>
      <c r="EM38" s="45"/>
      <c r="EN38" s="45"/>
      <c r="EO38" s="63"/>
      <c r="EP38" s="63"/>
      <c r="EQ38" s="63"/>
      <c r="ER38" s="63"/>
      <c r="ES38" s="63"/>
      <c r="ET38" s="63"/>
      <c r="EU38" s="63"/>
      <c r="EV38" s="63"/>
      <c r="EW38" s="63"/>
      <c r="EX38" s="63"/>
      <c r="EY38" s="63"/>
      <c r="EZ38" s="63"/>
      <c r="FA38" s="63"/>
      <c r="FB38" s="63"/>
    </row>
    <row r="39" spans="1:161">
      <c r="B39" s="45"/>
      <c r="C39" s="45"/>
      <c r="D39" s="45"/>
      <c r="AK39" s="45"/>
      <c r="BK39" s="45"/>
      <c r="BL39" s="106"/>
      <c r="BM39" s="45"/>
      <c r="BN39" s="173"/>
      <c r="BO39" s="63"/>
      <c r="BP39" s="63"/>
      <c r="BQ39" s="63"/>
      <c r="CY39" s="45"/>
      <c r="DU39" s="45"/>
      <c r="EL39" s="45"/>
      <c r="EM39" s="45"/>
      <c r="EN39" s="45"/>
      <c r="EO39" s="63"/>
      <c r="EP39" s="63"/>
      <c r="EQ39" s="63"/>
      <c r="ER39" s="63"/>
      <c r="ES39" s="63"/>
      <c r="ET39" s="63"/>
      <c r="EU39" s="63"/>
      <c r="EV39" s="63"/>
      <c r="EW39" s="63"/>
      <c r="EX39" s="63"/>
      <c r="EY39" s="63"/>
      <c r="EZ39" s="63"/>
      <c r="FA39" s="63"/>
      <c r="FB39" s="63"/>
    </row>
    <row r="40" spans="1:161">
      <c r="B40" s="45"/>
      <c r="C40" s="45"/>
      <c r="D40" s="45"/>
      <c r="AK40" s="45"/>
      <c r="BM40" s="45"/>
      <c r="CY40" s="45"/>
      <c r="DU40" s="45"/>
      <c r="EL40" s="45"/>
      <c r="EM40" s="45"/>
      <c r="EN40" s="45"/>
      <c r="EO40" s="63"/>
      <c r="EP40" s="63"/>
      <c r="EQ40" s="63"/>
      <c r="ER40" s="63"/>
      <c r="ES40" s="63"/>
      <c r="ET40" s="63"/>
      <c r="EU40" s="63"/>
      <c r="EV40" s="63"/>
      <c r="EW40" s="63"/>
      <c r="EX40" s="63"/>
      <c r="EY40" s="63"/>
      <c r="EZ40" s="63"/>
      <c r="FA40" s="63"/>
      <c r="FB40" s="63"/>
    </row>
    <row r="41" spans="1:161">
      <c r="B41" s="45"/>
      <c r="C41" s="45"/>
      <c r="D41" s="45"/>
      <c r="AK41" s="45"/>
      <c r="BM41" s="45"/>
      <c r="CY41" s="45"/>
      <c r="DU41" s="45"/>
      <c r="EL41" s="45"/>
      <c r="EM41" s="45"/>
      <c r="EN41" s="45"/>
      <c r="EO41" s="63"/>
      <c r="EP41" s="63"/>
      <c r="EQ41" s="63"/>
      <c r="ER41" s="63"/>
      <c r="ES41" s="63"/>
      <c r="ET41" s="63"/>
      <c r="EU41" s="63"/>
      <c r="EV41" s="63"/>
      <c r="EW41" s="63"/>
      <c r="EX41" s="63"/>
      <c r="EY41" s="63"/>
      <c r="EZ41" s="63"/>
      <c r="FA41" s="63"/>
      <c r="FB41" s="63"/>
    </row>
    <row r="42" spans="1:161">
      <c r="B42" s="45"/>
      <c r="C42" s="45"/>
      <c r="D42" s="45"/>
      <c r="AK42" s="45"/>
      <c r="BM42" s="45"/>
      <c r="CY42" s="45"/>
      <c r="DU42" s="45"/>
      <c r="EL42" s="45"/>
      <c r="EM42" s="45"/>
      <c r="EN42" s="45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</row>
    <row r="43" spans="1:161">
      <c r="B43" s="45"/>
      <c r="C43" s="45"/>
      <c r="D43" s="45"/>
      <c r="AK43" s="45"/>
      <c r="BM43" s="45"/>
      <c r="CY43" s="45"/>
      <c r="DU43" s="45"/>
      <c r="EL43" s="45"/>
      <c r="EM43" s="45"/>
      <c r="EN43" s="45"/>
      <c r="EO43" s="63"/>
      <c r="EP43" s="63"/>
      <c r="EQ43" s="63"/>
      <c r="ER43" s="63"/>
      <c r="ES43" s="63"/>
      <c r="ET43" s="63"/>
      <c r="EU43" s="63"/>
      <c r="EV43" s="63"/>
      <c r="EW43" s="63"/>
      <c r="EX43" s="63"/>
      <c r="EY43" s="63"/>
      <c r="EZ43" s="63"/>
      <c r="FA43" s="63"/>
      <c r="FB43" s="63"/>
    </row>
    <row r="44" spans="1:161">
      <c r="B44" s="45"/>
      <c r="C44" s="45"/>
      <c r="D44" s="45"/>
      <c r="AK44" s="45"/>
      <c r="BM44" s="45"/>
      <c r="CY44" s="45"/>
      <c r="DU44" s="45"/>
      <c r="EL44" s="45"/>
      <c r="EM44" s="45"/>
      <c r="EN44" s="45"/>
      <c r="EO44" s="63"/>
      <c r="EP44" s="63"/>
      <c r="EQ44" s="63"/>
      <c r="ER44" s="63"/>
      <c r="ES44" s="63"/>
      <c r="ET44" s="63"/>
      <c r="EU44" s="63"/>
      <c r="EV44" s="63"/>
      <c r="EW44" s="63"/>
      <c r="EX44" s="63"/>
      <c r="EY44" s="63"/>
      <c r="EZ44" s="63"/>
      <c r="FA44" s="63"/>
      <c r="FB44" s="63"/>
    </row>
    <row r="45" spans="1:161">
      <c r="B45" s="45"/>
      <c r="C45" s="45"/>
      <c r="D45" s="45"/>
      <c r="AK45" s="45"/>
      <c r="BM45" s="45"/>
      <c r="CY45" s="45"/>
      <c r="DU45" s="45"/>
      <c r="EL45" s="45"/>
      <c r="EM45" s="45"/>
      <c r="EN45" s="45"/>
      <c r="EO45" s="63"/>
      <c r="EP45" s="63"/>
      <c r="EQ45" s="63"/>
      <c r="ER45" s="63"/>
      <c r="ES45" s="63"/>
      <c r="ET45" s="63"/>
      <c r="EU45" s="63"/>
      <c r="EV45" s="63"/>
      <c r="EW45" s="63"/>
      <c r="EX45" s="63"/>
      <c r="EY45" s="63"/>
      <c r="EZ45" s="63"/>
      <c r="FA45" s="63"/>
      <c r="FB45" s="63"/>
    </row>
    <row r="46" spans="1:161">
      <c r="B46" s="45"/>
      <c r="C46" s="45"/>
      <c r="D46" s="45"/>
      <c r="AK46" s="45"/>
      <c r="BM46" s="45"/>
      <c r="CY46" s="45"/>
      <c r="DU46" s="45"/>
    </row>
    <row r="47" spans="1:161">
      <c r="B47" s="45"/>
      <c r="C47" s="45"/>
      <c r="D47" s="45"/>
      <c r="AK47" s="45"/>
      <c r="BM47" s="45"/>
      <c r="CY47" s="45"/>
      <c r="DU47" s="45"/>
    </row>
    <row r="48" spans="1:161">
      <c r="B48" s="45"/>
      <c r="C48" s="45"/>
      <c r="D48" s="45"/>
      <c r="AK48" s="45"/>
      <c r="BM48" s="45"/>
      <c r="CY48" s="45"/>
      <c r="DU48" s="45"/>
    </row>
    <row r="49" spans="2:125">
      <c r="B49" s="45"/>
      <c r="C49" s="45"/>
      <c r="D49" s="45"/>
      <c r="AK49" s="45"/>
      <c r="BM49" s="45"/>
      <c r="CY49" s="45"/>
      <c r="DU49" s="45"/>
    </row>
    <row r="50" spans="2:125">
      <c r="B50" s="45"/>
      <c r="C50" s="45"/>
      <c r="D50" s="45"/>
      <c r="AK50" s="45"/>
      <c r="BM50" s="45"/>
      <c r="CY50" s="45"/>
      <c r="DU50" s="45"/>
    </row>
    <row r="51" spans="2:125">
      <c r="B51" s="45"/>
      <c r="C51" s="45"/>
      <c r="D51" s="45"/>
      <c r="AK51" s="45"/>
      <c r="BM51" s="45"/>
      <c r="CY51" s="45"/>
      <c r="DU51" s="45"/>
    </row>
    <row r="52" spans="2:125">
      <c r="B52" s="45"/>
      <c r="C52" s="45"/>
      <c r="D52" s="45"/>
      <c r="AK52" s="45"/>
      <c r="BM52" s="45"/>
      <c r="CY52" s="45"/>
      <c r="DU52" s="45"/>
    </row>
    <row r="53" spans="2:125">
      <c r="B53" s="45"/>
      <c r="C53" s="45"/>
      <c r="D53" s="45"/>
      <c r="AK53" s="45"/>
      <c r="BM53" s="45"/>
      <c r="CY53" s="45"/>
      <c r="DU53" s="45"/>
    </row>
    <row r="54" spans="2:125">
      <c r="B54" s="45"/>
      <c r="C54" s="45"/>
      <c r="D54" s="45"/>
      <c r="AK54" s="45"/>
      <c r="BM54" s="45"/>
      <c r="CY54" s="45"/>
      <c r="DU54" s="45"/>
    </row>
    <row r="55" spans="2:125">
      <c r="B55" s="45"/>
      <c r="C55" s="45"/>
      <c r="D55" s="45"/>
      <c r="AK55" s="45"/>
      <c r="BM55" s="45"/>
      <c r="CY55" s="45"/>
      <c r="DU55" s="45"/>
    </row>
    <row r="56" spans="2:125">
      <c r="B56" s="45"/>
      <c r="C56" s="45"/>
      <c r="D56" s="45"/>
      <c r="AK56" s="45"/>
      <c r="BM56" s="45"/>
      <c r="CY56" s="45"/>
      <c r="DU56" s="45"/>
    </row>
    <row r="57" spans="2:125">
      <c r="B57" s="45"/>
      <c r="C57" s="45"/>
      <c r="D57" s="45"/>
      <c r="AK57" s="45"/>
      <c r="BM57" s="45"/>
      <c r="CY57" s="45"/>
      <c r="DU57" s="45"/>
    </row>
    <row r="58" spans="2:125">
      <c r="B58" s="45"/>
      <c r="C58" s="45"/>
      <c r="D58" s="45"/>
      <c r="AK58" s="45"/>
      <c r="BM58" s="45"/>
      <c r="CY58" s="45"/>
      <c r="DU58" s="45"/>
    </row>
    <row r="59" spans="2:125">
      <c r="B59" s="45"/>
      <c r="C59" s="45"/>
      <c r="D59" s="45"/>
      <c r="AK59" s="45"/>
      <c r="BM59" s="45"/>
      <c r="CY59" s="45"/>
      <c r="DU59" s="45"/>
    </row>
    <row r="60" spans="2:125">
      <c r="B60" s="45"/>
      <c r="C60" s="45"/>
      <c r="D60" s="45"/>
      <c r="AK60" s="45"/>
      <c r="BM60" s="45"/>
      <c r="CY60" s="45"/>
      <c r="DU60" s="45"/>
    </row>
    <row r="61" spans="2:125">
      <c r="B61" s="45"/>
      <c r="C61" s="45"/>
      <c r="D61" s="45"/>
      <c r="AK61" s="45"/>
      <c r="BM61" s="45"/>
      <c r="CY61" s="45"/>
      <c r="DU61" s="45"/>
    </row>
    <row r="62" spans="2:125">
      <c r="B62" s="45"/>
      <c r="C62" s="45"/>
      <c r="D62" s="45"/>
      <c r="AK62" s="45"/>
      <c r="BM62" s="45"/>
      <c r="CY62" s="45"/>
      <c r="DU62" s="45"/>
    </row>
    <row r="63" spans="2:125">
      <c r="B63" s="45"/>
      <c r="C63" s="45"/>
      <c r="D63" s="45"/>
      <c r="AK63" s="45"/>
      <c r="BM63" s="45"/>
      <c r="CY63" s="45"/>
      <c r="DU63" s="45"/>
    </row>
    <row r="64" spans="2:125">
      <c r="B64" s="45"/>
      <c r="C64" s="45"/>
      <c r="D64" s="45"/>
      <c r="AK64" s="45"/>
      <c r="BM64" s="45"/>
      <c r="CY64" s="45"/>
      <c r="DU64" s="45"/>
    </row>
    <row r="65" spans="2:125">
      <c r="B65" s="45"/>
      <c r="C65" s="45"/>
      <c r="D65" s="45"/>
      <c r="AK65" s="45"/>
      <c r="BM65" s="45"/>
      <c r="CY65" s="45"/>
      <c r="DU65" s="45"/>
    </row>
    <row r="66" spans="2:125">
      <c r="B66" s="45"/>
      <c r="C66" s="45"/>
      <c r="D66" s="45"/>
      <c r="AK66" s="45"/>
      <c r="BM66" s="45"/>
      <c r="CY66" s="45"/>
      <c r="DU66" s="45"/>
    </row>
    <row r="67" spans="2:125">
      <c r="B67" s="45"/>
      <c r="C67" s="45"/>
      <c r="D67" s="45"/>
      <c r="AK67" s="45"/>
      <c r="BM67" s="45"/>
      <c r="CY67" s="45"/>
      <c r="DU67" s="45"/>
    </row>
    <row r="68" spans="2:125">
      <c r="B68" s="45"/>
      <c r="C68" s="45"/>
      <c r="D68" s="45"/>
      <c r="AK68" s="45"/>
      <c r="BM68" s="45"/>
      <c r="CY68" s="45"/>
      <c r="DU68" s="45"/>
    </row>
    <row r="69" spans="2:125">
      <c r="B69" s="45"/>
      <c r="C69" s="45"/>
      <c r="D69" s="45"/>
      <c r="AK69" s="45"/>
      <c r="BM69" s="45"/>
      <c r="CY69" s="45"/>
      <c r="DU69" s="45"/>
    </row>
    <row r="70" spans="2:125">
      <c r="B70" s="45"/>
      <c r="C70" s="45"/>
      <c r="D70" s="45"/>
      <c r="AK70" s="45"/>
      <c r="BM70" s="45"/>
      <c r="CY70" s="45"/>
      <c r="DU70" s="45"/>
    </row>
    <row r="71" spans="2:125">
      <c r="B71" s="45"/>
      <c r="C71" s="45"/>
      <c r="D71" s="45"/>
      <c r="AK71" s="45"/>
      <c r="BM71" s="45"/>
      <c r="CY71" s="45"/>
      <c r="DU71" s="45"/>
    </row>
    <row r="72" spans="2:125">
      <c r="B72" s="45"/>
      <c r="C72" s="45"/>
      <c r="D72" s="45"/>
      <c r="AK72" s="45"/>
      <c r="BM72" s="45"/>
      <c r="CY72" s="45"/>
      <c r="DU72" s="45"/>
    </row>
    <row r="73" spans="2:125">
      <c r="B73" s="45"/>
      <c r="C73" s="45"/>
      <c r="D73" s="45"/>
      <c r="AK73" s="45"/>
      <c r="BM73" s="45"/>
      <c r="CY73" s="45"/>
      <c r="DU73" s="45"/>
    </row>
    <row r="74" spans="2:125">
      <c r="B74" s="45"/>
      <c r="C74" s="45"/>
      <c r="D74" s="45"/>
      <c r="AK74" s="45"/>
      <c r="BM74" s="45"/>
      <c r="CY74" s="45"/>
      <c r="DU74" s="45"/>
    </row>
    <row r="75" spans="2:125">
      <c r="B75" s="45"/>
      <c r="C75" s="45"/>
      <c r="D75" s="45"/>
      <c r="AK75" s="45"/>
      <c r="BM75" s="45"/>
      <c r="CY75" s="45"/>
      <c r="DU75" s="45"/>
    </row>
    <row r="76" spans="2:125">
      <c r="B76" s="45"/>
      <c r="C76" s="45"/>
      <c r="D76" s="45"/>
      <c r="AK76" s="45"/>
      <c r="BM76" s="45"/>
      <c r="CY76" s="45"/>
      <c r="DU76" s="45"/>
    </row>
    <row r="77" spans="2:125">
      <c r="B77" s="45"/>
      <c r="C77" s="45"/>
      <c r="D77" s="45"/>
      <c r="AK77" s="45"/>
      <c r="BM77" s="45"/>
      <c r="CY77" s="45"/>
      <c r="DU77" s="45"/>
    </row>
    <row r="78" spans="2:125">
      <c r="B78" s="45"/>
      <c r="C78" s="45"/>
      <c r="D78" s="45"/>
      <c r="AK78" s="45"/>
      <c r="BM78" s="45"/>
      <c r="CY78" s="45"/>
      <c r="DU78" s="45"/>
    </row>
    <row r="79" spans="2:125">
      <c r="B79" s="45"/>
      <c r="C79" s="45"/>
      <c r="D79" s="45"/>
      <c r="AK79" s="45"/>
      <c r="BM79" s="45"/>
      <c r="CY79" s="45"/>
      <c r="DU79" s="45"/>
    </row>
    <row r="80" spans="2:125">
      <c r="B80" s="45"/>
      <c r="C80" s="45"/>
      <c r="D80" s="45"/>
      <c r="AK80" s="45"/>
      <c r="BM80" s="45"/>
      <c r="CY80" s="45"/>
      <c r="DU80" s="45"/>
    </row>
    <row r="81" spans="2:125">
      <c r="B81" s="45"/>
      <c r="C81" s="45"/>
      <c r="D81" s="45"/>
      <c r="AK81" s="45"/>
      <c r="BM81" s="45"/>
      <c r="CY81" s="45"/>
      <c r="DU81" s="45"/>
    </row>
    <row r="82" spans="2:125">
      <c r="B82" s="45"/>
      <c r="C82" s="45"/>
      <c r="D82" s="45"/>
      <c r="AK82" s="45"/>
      <c r="BM82" s="45"/>
      <c r="CY82" s="45"/>
      <c r="DU82" s="45"/>
    </row>
    <row r="83" spans="2:125">
      <c r="B83" s="45"/>
      <c r="C83" s="45"/>
      <c r="D83" s="45"/>
      <c r="AK83" s="45"/>
      <c r="BM83" s="45"/>
      <c r="CY83" s="45"/>
      <c r="DU83" s="45"/>
    </row>
    <row r="84" spans="2:125">
      <c r="B84" s="45"/>
      <c r="C84" s="45"/>
      <c r="D84" s="45"/>
      <c r="AK84" s="45"/>
      <c r="BM84" s="45"/>
      <c r="CY84" s="45"/>
      <c r="DU84" s="45"/>
    </row>
    <row r="85" spans="2:125">
      <c r="B85" s="45"/>
      <c r="C85" s="45"/>
      <c r="D85" s="45"/>
      <c r="AK85" s="45"/>
      <c r="BM85" s="45"/>
      <c r="CY85" s="45"/>
      <c r="DU85" s="45"/>
    </row>
    <row r="86" spans="2:125">
      <c r="B86" s="45"/>
      <c r="C86" s="45"/>
      <c r="D86" s="45"/>
      <c r="AK86" s="45"/>
      <c r="BM86" s="45"/>
      <c r="CY86" s="45"/>
      <c r="DU86" s="45"/>
    </row>
    <row r="87" spans="2:125">
      <c r="B87" s="45"/>
      <c r="C87" s="45"/>
      <c r="D87" s="45"/>
      <c r="AK87" s="45"/>
      <c r="BM87" s="45"/>
      <c r="CY87" s="45"/>
      <c r="DU87" s="45"/>
    </row>
    <row r="88" spans="2:125">
      <c r="B88" s="45"/>
      <c r="C88" s="45"/>
      <c r="D88" s="45"/>
      <c r="AK88" s="45"/>
      <c r="BM88" s="45"/>
      <c r="CY88" s="45"/>
      <c r="DU88" s="45"/>
    </row>
    <row r="89" spans="2:125">
      <c r="B89" s="45"/>
      <c r="C89" s="45"/>
      <c r="D89" s="45"/>
      <c r="AK89" s="45"/>
      <c r="BM89" s="45"/>
      <c r="CY89" s="45"/>
      <c r="DU89" s="45"/>
    </row>
    <row r="90" spans="2:125">
      <c r="B90" s="45"/>
      <c r="C90" s="45"/>
      <c r="D90" s="45"/>
      <c r="AK90" s="45"/>
      <c r="BM90" s="45"/>
      <c r="CY90" s="45"/>
      <c r="DU90" s="45"/>
    </row>
    <row r="91" spans="2:125">
      <c r="B91" s="45"/>
      <c r="C91" s="45"/>
      <c r="D91" s="45"/>
      <c r="AK91" s="45"/>
      <c r="BM91" s="45"/>
      <c r="CY91" s="45"/>
      <c r="DU91" s="45"/>
    </row>
    <row r="92" spans="2:125">
      <c r="B92" s="45"/>
      <c r="C92" s="45"/>
      <c r="D92" s="45"/>
      <c r="AK92" s="45"/>
      <c r="BM92" s="45"/>
      <c r="CY92" s="45"/>
      <c r="DU92" s="45"/>
    </row>
    <row r="93" spans="2:125">
      <c r="B93" s="45"/>
      <c r="C93" s="45"/>
      <c r="D93" s="45"/>
      <c r="AK93" s="45"/>
      <c r="BM93" s="45"/>
      <c r="CY93" s="45"/>
      <c r="DU93" s="45"/>
    </row>
    <row r="94" spans="2:125">
      <c r="B94" s="45"/>
      <c r="C94" s="45"/>
      <c r="D94" s="45"/>
      <c r="AK94" s="45"/>
      <c r="BM94" s="45"/>
      <c r="CY94" s="45"/>
      <c r="DU94" s="45"/>
    </row>
    <row r="95" spans="2:125">
      <c r="B95" s="45"/>
      <c r="C95" s="45"/>
      <c r="D95" s="45"/>
      <c r="AK95" s="45"/>
      <c r="BM95" s="45"/>
      <c r="CY95" s="45"/>
      <c r="DU95" s="45"/>
    </row>
    <row r="96" spans="2:125">
      <c r="B96" s="45"/>
      <c r="C96" s="45"/>
      <c r="D96" s="45"/>
      <c r="AK96" s="45"/>
      <c r="BM96" s="45"/>
      <c r="CY96" s="45"/>
      <c r="DU96" s="45"/>
    </row>
    <row r="97" spans="2:125">
      <c r="B97" s="45"/>
      <c r="C97" s="45"/>
      <c r="D97" s="45"/>
      <c r="AK97" s="45"/>
      <c r="BM97" s="45"/>
      <c r="CY97" s="45"/>
      <c r="DU97" s="45"/>
    </row>
    <row r="98" spans="2:125">
      <c r="B98" s="45"/>
      <c r="C98" s="45"/>
      <c r="D98" s="45"/>
      <c r="AK98" s="45"/>
      <c r="BM98" s="45"/>
      <c r="CY98" s="45"/>
      <c r="DU98" s="45"/>
    </row>
    <row r="99" spans="2:125">
      <c r="B99" s="45"/>
      <c r="C99" s="45"/>
      <c r="D99" s="45"/>
      <c r="AK99" s="45"/>
      <c r="BM99" s="45"/>
      <c r="CY99" s="45"/>
      <c r="DU99" s="45"/>
    </row>
    <row r="100" spans="2:125">
      <c r="B100" s="45"/>
      <c r="C100" s="45"/>
      <c r="D100" s="45"/>
      <c r="AK100" s="45"/>
      <c r="BM100" s="45"/>
      <c r="CY100" s="45"/>
      <c r="DU100" s="45"/>
    </row>
    <row r="101" spans="2:125">
      <c r="B101" s="45"/>
      <c r="C101" s="45"/>
      <c r="D101" s="45"/>
      <c r="AK101" s="45"/>
      <c r="BM101" s="45"/>
      <c r="CY101" s="45"/>
      <c r="DU101" s="45"/>
    </row>
    <row r="102" spans="2:125">
      <c r="B102" s="45"/>
      <c r="C102" s="45"/>
      <c r="D102" s="45"/>
      <c r="AK102" s="45"/>
      <c r="BM102" s="45"/>
      <c r="CY102" s="45"/>
      <c r="DU102" s="45"/>
    </row>
    <row r="103" spans="2:125">
      <c r="B103" s="45"/>
      <c r="C103" s="45"/>
      <c r="D103" s="45"/>
      <c r="AK103" s="45"/>
      <c r="BM103" s="45"/>
      <c r="CY103" s="45"/>
      <c r="DU103" s="45"/>
    </row>
    <row r="104" spans="2:125">
      <c r="B104" s="45"/>
      <c r="C104" s="45"/>
      <c r="D104" s="45"/>
      <c r="AK104" s="45"/>
      <c r="BM104" s="45"/>
      <c r="CY104" s="45"/>
      <c r="DU104" s="45"/>
    </row>
    <row r="105" spans="2:125">
      <c r="B105" s="45"/>
      <c r="C105" s="45"/>
      <c r="D105" s="45"/>
      <c r="AK105" s="45"/>
      <c r="BM105" s="45"/>
      <c r="CY105" s="45"/>
      <c r="DU105" s="45"/>
    </row>
    <row r="106" spans="2:125">
      <c r="B106" s="45"/>
      <c r="C106" s="45"/>
      <c r="D106" s="45"/>
      <c r="AK106" s="45"/>
      <c r="BM106" s="45"/>
      <c r="CY106" s="45"/>
      <c r="DU106" s="45"/>
    </row>
    <row r="107" spans="2:125">
      <c r="B107" s="45"/>
      <c r="C107" s="45"/>
      <c r="D107" s="45"/>
      <c r="AK107" s="45"/>
      <c r="BM107" s="45"/>
      <c r="CY107" s="45"/>
      <c r="DU107" s="45"/>
    </row>
    <row r="108" spans="2:125">
      <c r="B108" s="45"/>
      <c r="C108" s="45"/>
      <c r="D108" s="45"/>
      <c r="AK108" s="45"/>
      <c r="BM108" s="45"/>
      <c r="CY108" s="45"/>
      <c r="DU108" s="45"/>
    </row>
    <row r="109" spans="2:125">
      <c r="B109" s="45"/>
      <c r="C109" s="45"/>
      <c r="D109" s="45"/>
      <c r="AK109" s="45"/>
      <c r="BM109" s="45"/>
      <c r="CY109" s="45"/>
      <c r="DU109" s="45"/>
    </row>
    <row r="110" spans="2:125">
      <c r="B110" s="45"/>
      <c r="C110" s="45"/>
      <c r="D110" s="45"/>
      <c r="AK110" s="45"/>
      <c r="BM110" s="45"/>
      <c r="CY110" s="45"/>
      <c r="DU110" s="45"/>
    </row>
    <row r="111" spans="2:125">
      <c r="B111" s="45"/>
      <c r="C111" s="45"/>
      <c r="D111" s="45"/>
      <c r="AK111" s="45"/>
      <c r="BM111" s="45"/>
      <c r="CY111" s="45"/>
      <c r="DU111" s="45"/>
    </row>
    <row r="112" spans="2:125">
      <c r="B112" s="45"/>
      <c r="C112" s="45"/>
      <c r="D112" s="45"/>
      <c r="AK112" s="45"/>
      <c r="BM112" s="45"/>
      <c r="CY112" s="45"/>
      <c r="DU112" s="45"/>
    </row>
    <row r="113" spans="2:125">
      <c r="B113" s="45"/>
      <c r="C113" s="45"/>
      <c r="D113" s="45"/>
      <c r="AK113" s="45"/>
      <c r="BM113" s="45"/>
      <c r="CY113" s="45"/>
      <c r="DU113" s="45"/>
    </row>
    <row r="114" spans="2:125">
      <c r="B114" s="45"/>
      <c r="C114" s="45"/>
      <c r="D114" s="45"/>
      <c r="AK114" s="45"/>
      <c r="BM114" s="45"/>
      <c r="CY114" s="45"/>
      <c r="DU114" s="45"/>
    </row>
    <row r="115" spans="2:125">
      <c r="B115" s="45"/>
      <c r="C115" s="45"/>
      <c r="D115" s="45"/>
      <c r="AK115" s="45"/>
      <c r="BM115" s="45"/>
      <c r="CY115" s="45"/>
      <c r="DU115" s="45"/>
    </row>
    <row r="116" spans="2:125">
      <c r="B116" s="45"/>
      <c r="C116" s="45"/>
      <c r="D116" s="45"/>
      <c r="AK116" s="45"/>
      <c r="BM116" s="45"/>
      <c r="CY116" s="45"/>
      <c r="DU116" s="45"/>
    </row>
    <row r="117" spans="2:125">
      <c r="B117" s="45"/>
      <c r="C117" s="45"/>
      <c r="D117" s="45"/>
      <c r="AK117" s="45"/>
      <c r="BM117" s="45"/>
      <c r="CY117" s="45"/>
      <c r="DU117" s="45"/>
    </row>
    <row r="118" spans="2:125">
      <c r="B118" s="45"/>
      <c r="C118" s="45"/>
      <c r="D118" s="45"/>
      <c r="AK118" s="45"/>
      <c r="BM118" s="45"/>
      <c r="CY118" s="45"/>
      <c r="DU118" s="45"/>
    </row>
    <row r="119" spans="2:125">
      <c r="B119" s="45"/>
      <c r="C119" s="45"/>
      <c r="D119" s="45"/>
      <c r="AK119" s="45"/>
      <c r="BM119" s="45"/>
      <c r="CY119" s="45"/>
      <c r="DU119" s="45"/>
    </row>
    <row r="120" spans="2:125">
      <c r="B120" s="45"/>
      <c r="C120" s="45"/>
      <c r="D120" s="45"/>
      <c r="AK120" s="45"/>
      <c r="BM120" s="45"/>
      <c r="CY120" s="45"/>
      <c r="DU120" s="45"/>
    </row>
    <row r="121" spans="2:125">
      <c r="B121" s="45"/>
      <c r="C121" s="45"/>
      <c r="D121" s="45"/>
      <c r="AK121" s="45"/>
      <c r="BM121" s="45"/>
      <c r="CY121" s="45"/>
      <c r="DU121" s="45"/>
    </row>
    <row r="122" spans="2:125">
      <c r="B122" s="45"/>
      <c r="C122" s="45"/>
      <c r="D122" s="45"/>
      <c r="AK122" s="45"/>
      <c r="BM122" s="45"/>
      <c r="CY122" s="45"/>
      <c r="DU122" s="45"/>
    </row>
    <row r="123" spans="2:125">
      <c r="B123" s="45"/>
      <c r="C123" s="45"/>
      <c r="D123" s="45"/>
      <c r="AK123" s="45"/>
      <c r="BM123" s="45"/>
      <c r="CY123" s="45"/>
      <c r="DU123" s="45"/>
    </row>
    <row r="124" spans="2:125">
      <c r="B124" s="45"/>
      <c r="C124" s="45"/>
      <c r="D124" s="45"/>
      <c r="AK124" s="45"/>
      <c r="BM124" s="45"/>
      <c r="CY124" s="45"/>
      <c r="DU124" s="45"/>
    </row>
    <row r="125" spans="2:125">
      <c r="B125" s="45"/>
      <c r="C125" s="45"/>
      <c r="D125" s="45"/>
      <c r="AK125" s="45"/>
      <c r="BM125" s="45"/>
      <c r="CY125" s="45"/>
      <c r="DU125" s="45"/>
    </row>
    <row r="126" spans="2:125">
      <c r="B126" s="45"/>
      <c r="C126" s="45"/>
      <c r="D126" s="45"/>
      <c r="AK126" s="45"/>
      <c r="BM126" s="45"/>
      <c r="CY126" s="45"/>
      <c r="DU126" s="45"/>
    </row>
    <row r="127" spans="2:125">
      <c r="B127" s="45"/>
      <c r="C127" s="45"/>
      <c r="D127" s="45"/>
      <c r="AK127" s="45"/>
      <c r="BM127" s="45"/>
      <c r="CY127" s="45"/>
      <c r="DU127" s="45"/>
    </row>
    <row r="128" spans="2:125">
      <c r="B128" s="45"/>
      <c r="C128" s="45"/>
      <c r="D128" s="45"/>
      <c r="AK128" s="45"/>
      <c r="BM128" s="45"/>
      <c r="CY128" s="45"/>
      <c r="DU128" s="45"/>
    </row>
    <row r="129" spans="2:125">
      <c r="B129" s="45"/>
      <c r="C129" s="45"/>
      <c r="D129" s="45"/>
      <c r="AK129" s="45"/>
      <c r="BM129" s="45"/>
      <c r="CY129" s="45"/>
      <c r="DU129" s="45"/>
    </row>
    <row r="130" spans="2:125">
      <c r="B130" s="45"/>
      <c r="C130" s="45"/>
      <c r="D130" s="45"/>
      <c r="AK130" s="45"/>
      <c r="BM130" s="45"/>
      <c r="CY130" s="45"/>
      <c r="DU130" s="45"/>
    </row>
    <row r="131" spans="2:125">
      <c r="B131" s="45"/>
      <c r="C131" s="45"/>
      <c r="D131" s="45"/>
      <c r="AK131" s="45"/>
      <c r="BM131" s="45"/>
      <c r="CY131" s="45"/>
      <c r="DU131" s="45"/>
    </row>
    <row r="132" spans="2:125">
      <c r="B132" s="45"/>
      <c r="C132" s="45"/>
      <c r="D132" s="45"/>
      <c r="AK132" s="45"/>
      <c r="BM132" s="45"/>
      <c r="CY132" s="45"/>
      <c r="DU132" s="45"/>
    </row>
    <row r="133" spans="2:125">
      <c r="B133" s="45"/>
      <c r="C133" s="45"/>
      <c r="D133" s="45"/>
      <c r="AK133" s="45"/>
      <c r="BM133" s="45"/>
      <c r="CY133" s="45"/>
      <c r="DU133" s="45"/>
    </row>
    <row r="134" spans="2:125">
      <c r="B134" s="45"/>
      <c r="C134" s="45"/>
      <c r="D134" s="45"/>
      <c r="AK134" s="45"/>
      <c r="BM134" s="45"/>
      <c r="CY134" s="45"/>
      <c r="DU134" s="45"/>
    </row>
    <row r="135" spans="2:125">
      <c r="B135" s="45"/>
      <c r="C135" s="45"/>
      <c r="D135" s="45"/>
      <c r="AK135" s="45"/>
      <c r="BM135" s="45"/>
      <c r="CY135" s="45"/>
      <c r="DU135" s="45"/>
    </row>
    <row r="136" spans="2:125">
      <c r="B136" s="45"/>
      <c r="C136" s="45"/>
      <c r="D136" s="45"/>
      <c r="AK136" s="45"/>
      <c r="BM136" s="45"/>
      <c r="CY136" s="45"/>
      <c r="DU136" s="45"/>
    </row>
    <row r="137" spans="2:125">
      <c r="B137" s="45"/>
      <c r="C137" s="45"/>
      <c r="D137" s="45"/>
      <c r="AK137" s="45"/>
      <c r="BM137" s="45"/>
      <c r="CY137" s="45"/>
      <c r="DU137" s="45"/>
    </row>
    <row r="138" spans="2:125">
      <c r="B138" s="45"/>
      <c r="C138" s="45"/>
      <c r="D138" s="45"/>
      <c r="AK138" s="45"/>
      <c r="BM138" s="45"/>
      <c r="CY138" s="45"/>
      <c r="DU138" s="45"/>
    </row>
    <row r="139" spans="2:125">
      <c r="B139" s="45"/>
      <c r="C139" s="45"/>
      <c r="D139" s="45"/>
      <c r="AK139" s="45"/>
      <c r="BM139" s="45"/>
      <c r="CY139" s="45"/>
      <c r="DU139" s="45"/>
    </row>
    <row r="140" spans="2:125">
      <c r="B140" s="45"/>
      <c r="C140" s="45"/>
      <c r="D140" s="45"/>
      <c r="AK140" s="45"/>
      <c r="BM140" s="45"/>
      <c r="CY140" s="45"/>
      <c r="DU140" s="45"/>
    </row>
    <row r="141" spans="2:125">
      <c r="B141" s="45"/>
      <c r="C141" s="45"/>
      <c r="D141" s="45"/>
      <c r="AK141" s="45"/>
      <c r="BM141" s="45"/>
      <c r="CY141" s="45"/>
      <c r="DU141" s="45"/>
    </row>
    <row r="142" spans="2:125">
      <c r="B142" s="45"/>
      <c r="C142" s="45"/>
      <c r="D142" s="45"/>
      <c r="AK142" s="45"/>
      <c r="BM142" s="45"/>
      <c r="CY142" s="45"/>
      <c r="DU142" s="45"/>
    </row>
    <row r="143" spans="2:125">
      <c r="B143" s="45"/>
      <c r="C143" s="45"/>
      <c r="D143" s="45"/>
      <c r="AK143" s="45"/>
      <c r="BM143" s="45"/>
      <c r="CY143" s="45"/>
      <c r="DU143" s="45"/>
    </row>
    <row r="144" spans="2:125">
      <c r="B144" s="45"/>
      <c r="C144" s="45"/>
      <c r="D144" s="45"/>
      <c r="AK144" s="45"/>
      <c r="BM144" s="45"/>
      <c r="CY144" s="45"/>
      <c r="DU144" s="45"/>
    </row>
    <row r="145" spans="2:125">
      <c r="B145" s="45"/>
      <c r="C145" s="45"/>
      <c r="D145" s="45"/>
      <c r="AK145" s="45"/>
      <c r="BM145" s="45"/>
      <c r="CY145" s="45"/>
      <c r="DU145" s="45"/>
    </row>
    <row r="146" spans="2:125">
      <c r="B146" s="45"/>
      <c r="C146" s="45"/>
      <c r="D146" s="45"/>
      <c r="AK146" s="45"/>
      <c r="BM146" s="45"/>
      <c r="CY146" s="45"/>
      <c r="DU146" s="45"/>
    </row>
    <row r="147" spans="2:125">
      <c r="B147" s="45"/>
      <c r="C147" s="45"/>
      <c r="D147" s="45"/>
      <c r="AK147" s="45"/>
      <c r="BM147" s="45"/>
      <c r="CY147" s="45"/>
      <c r="DU147" s="45"/>
    </row>
    <row r="148" spans="2:125">
      <c r="B148" s="45"/>
      <c r="C148" s="45"/>
      <c r="D148" s="45"/>
      <c r="AK148" s="45"/>
      <c r="BM148" s="45"/>
      <c r="CY148" s="45"/>
      <c r="DU148" s="45"/>
    </row>
    <row r="149" spans="2:125">
      <c r="B149" s="45"/>
      <c r="C149" s="45"/>
      <c r="D149" s="45"/>
      <c r="AK149" s="45"/>
      <c r="BM149" s="45"/>
      <c r="CY149" s="45"/>
      <c r="DU149" s="45"/>
    </row>
    <row r="150" spans="2:125">
      <c r="B150" s="45"/>
      <c r="C150" s="45"/>
      <c r="D150" s="45"/>
      <c r="AK150" s="45"/>
      <c r="BM150" s="45"/>
      <c r="CY150" s="45"/>
      <c r="DU150" s="45"/>
    </row>
    <row r="151" spans="2:125">
      <c r="B151" s="45"/>
      <c r="C151" s="45"/>
      <c r="D151" s="45"/>
      <c r="AK151" s="45"/>
      <c r="BM151" s="45"/>
      <c r="CY151" s="45"/>
      <c r="DU151" s="45"/>
    </row>
    <row r="152" spans="2:125">
      <c r="B152" s="45"/>
      <c r="C152" s="45"/>
      <c r="D152" s="45"/>
      <c r="AK152" s="45"/>
      <c r="BM152" s="45"/>
      <c r="CY152" s="45"/>
      <c r="DU152" s="45"/>
    </row>
    <row r="153" spans="2:125">
      <c r="B153" s="45"/>
      <c r="C153" s="45"/>
      <c r="D153" s="45"/>
      <c r="AK153" s="45"/>
      <c r="BM153" s="45"/>
      <c r="CY153" s="45"/>
      <c r="DU153" s="45"/>
    </row>
    <row r="154" spans="2:125">
      <c r="B154" s="45"/>
      <c r="C154" s="45"/>
      <c r="D154" s="45"/>
      <c r="AK154" s="45"/>
      <c r="BM154" s="45"/>
      <c r="CY154" s="45"/>
      <c r="DU154" s="45"/>
    </row>
    <row r="155" spans="2:125">
      <c r="B155" s="45"/>
      <c r="C155" s="45"/>
      <c r="D155" s="45"/>
      <c r="AK155" s="45"/>
      <c r="BM155" s="45"/>
      <c r="CY155" s="45"/>
      <c r="DU155" s="45"/>
    </row>
    <row r="156" spans="2:125">
      <c r="B156" s="45"/>
      <c r="C156" s="45"/>
      <c r="D156" s="45"/>
      <c r="AK156" s="45"/>
      <c r="BM156" s="45"/>
      <c r="CY156" s="45"/>
      <c r="DU156" s="45"/>
    </row>
    <row r="157" spans="2:125">
      <c r="B157" s="45"/>
      <c r="C157" s="45"/>
      <c r="D157" s="45"/>
      <c r="AK157" s="45"/>
      <c r="BM157" s="45"/>
      <c r="CY157" s="45"/>
      <c r="DU157" s="45"/>
    </row>
    <row r="158" spans="2:125">
      <c r="B158" s="45"/>
      <c r="C158" s="45"/>
      <c r="D158" s="45"/>
      <c r="AK158" s="45"/>
      <c r="BM158" s="45"/>
      <c r="CY158" s="45"/>
      <c r="DU158" s="45"/>
    </row>
    <row r="159" spans="2:125">
      <c r="B159" s="45"/>
      <c r="C159" s="45"/>
      <c r="D159" s="45"/>
      <c r="AK159" s="45"/>
      <c r="BM159" s="45"/>
      <c r="CY159" s="45"/>
      <c r="DU159" s="45"/>
    </row>
    <row r="160" spans="2:125">
      <c r="B160" s="45"/>
      <c r="C160" s="45"/>
      <c r="D160" s="45"/>
      <c r="AK160" s="45"/>
      <c r="BM160" s="45"/>
      <c r="CY160" s="45"/>
      <c r="DU160" s="45"/>
    </row>
    <row r="161" spans="2:125">
      <c r="B161" s="45"/>
      <c r="C161" s="45"/>
      <c r="D161" s="45"/>
      <c r="AK161" s="45"/>
      <c r="BM161" s="45"/>
      <c r="CY161" s="45"/>
      <c r="DU161" s="45"/>
    </row>
    <row r="162" spans="2:125">
      <c r="B162" s="45"/>
      <c r="C162" s="45"/>
      <c r="D162" s="45"/>
      <c r="AK162" s="45"/>
      <c r="BM162" s="45"/>
      <c r="CY162" s="45"/>
      <c r="DU162" s="45"/>
    </row>
    <row r="163" spans="2:125">
      <c r="B163" s="45"/>
      <c r="C163" s="45"/>
      <c r="D163" s="45"/>
      <c r="AK163" s="45"/>
      <c r="BM163" s="45"/>
      <c r="CY163" s="45"/>
      <c r="DU163" s="45"/>
    </row>
    <row r="164" spans="2:125">
      <c r="B164" s="45"/>
      <c r="C164" s="45"/>
      <c r="D164" s="45"/>
      <c r="AK164" s="45"/>
      <c r="BM164" s="45"/>
      <c r="CY164" s="45"/>
      <c r="DU164" s="45"/>
    </row>
    <row r="165" spans="2:125">
      <c r="B165" s="45"/>
      <c r="C165" s="45"/>
      <c r="D165" s="45"/>
      <c r="AK165" s="45"/>
      <c r="BM165" s="45"/>
      <c r="CY165" s="45"/>
      <c r="DU165" s="45"/>
    </row>
    <row r="166" spans="2:125">
      <c r="B166" s="45"/>
      <c r="C166" s="45"/>
      <c r="D166" s="45"/>
      <c r="AK166" s="45"/>
      <c r="BM166" s="45"/>
      <c r="CY166" s="45"/>
      <c r="DU166" s="45"/>
    </row>
    <row r="167" spans="2:125">
      <c r="B167" s="45"/>
      <c r="C167" s="45"/>
      <c r="D167" s="45"/>
      <c r="AK167" s="45"/>
      <c r="BM167" s="45"/>
      <c r="CY167" s="45"/>
      <c r="DU167" s="45"/>
    </row>
    <row r="168" spans="2:125">
      <c r="B168" s="45"/>
      <c r="C168" s="45"/>
      <c r="D168" s="45"/>
      <c r="AK168" s="45"/>
      <c r="BM168" s="45"/>
      <c r="CY168" s="45"/>
      <c r="DU168" s="45"/>
    </row>
    <row r="169" spans="2:125">
      <c r="B169" s="45"/>
      <c r="C169" s="45"/>
      <c r="D169" s="45"/>
      <c r="AK169" s="45"/>
      <c r="BM169" s="45"/>
      <c r="CY169" s="45"/>
      <c r="DU169" s="45"/>
    </row>
    <row r="170" spans="2:125">
      <c r="B170" s="45"/>
      <c r="C170" s="45"/>
      <c r="D170" s="45"/>
      <c r="AK170" s="45"/>
      <c r="BM170" s="45"/>
      <c r="CY170" s="45"/>
      <c r="DU170" s="45"/>
    </row>
  </sheetData>
  <sheetProtection formatCells="0" formatColumns="0" formatRows="0" insertColumns="0" insertRows="0" deleteColumns="0" deleteRows="0"/>
  <mergeCells count="131">
    <mergeCell ref="FC16:FC17"/>
    <mergeCell ref="FD16:FD17"/>
    <mergeCell ref="FE16:FE17"/>
    <mergeCell ref="EW16:EW17"/>
    <mergeCell ref="EX16:EX17"/>
    <mergeCell ref="EY16:EY17"/>
    <mergeCell ref="EZ16:EZ17"/>
    <mergeCell ref="FA16:FA17"/>
    <mergeCell ref="FB16:FB17"/>
    <mergeCell ref="ET9:ET10"/>
    <mergeCell ref="EQ16:EQ17"/>
    <mergeCell ref="ER16:ER17"/>
    <mergeCell ref="ES16:ES17"/>
    <mergeCell ref="ET16:ET17"/>
    <mergeCell ref="EU16:EU17"/>
    <mergeCell ref="EV16:EV17"/>
    <mergeCell ref="EL16:EL17"/>
    <mergeCell ref="EM16:EM17"/>
    <mergeCell ref="EN16:EN17"/>
    <mergeCell ref="EO16:EO17"/>
    <mergeCell ref="EP16:EP17"/>
    <mergeCell ref="EV2:EV6"/>
    <mergeCell ref="EW2:FE2"/>
    <mergeCell ref="EL2:EL6"/>
    <mergeCell ref="EM2:EM6"/>
    <mergeCell ref="FD3:FD6"/>
    <mergeCell ref="FE3:FE6"/>
    <mergeCell ref="ES4:ES6"/>
    <mergeCell ref="ET4:ET6"/>
    <mergeCell ref="FA9:FA10"/>
    <mergeCell ref="FB9:FB10"/>
    <mergeCell ref="FC9:FC10"/>
    <mergeCell ref="FD9:FD10"/>
    <mergeCell ref="FE9:FE10"/>
    <mergeCell ref="EY9:EY10"/>
    <mergeCell ref="FB3:FB6"/>
    <mergeCell ref="FC3:FC6"/>
    <mergeCell ref="EL9:EL10"/>
    <mergeCell ref="EM9:EM10"/>
    <mergeCell ref="EN9:EN10"/>
    <mergeCell ref="EO9:EO10"/>
    <mergeCell ref="EP9:EP10"/>
    <mergeCell ref="EQ9:EQ10"/>
    <mergeCell ref="ER9:ER10"/>
    <mergeCell ref="ES9:ES10"/>
    <mergeCell ref="DI3:DK5"/>
    <mergeCell ref="EU9:EU10"/>
    <mergeCell ref="EV9:EV10"/>
    <mergeCell ref="EW9:EW10"/>
    <mergeCell ref="EX9:EX10"/>
    <mergeCell ref="EX3:EX6"/>
    <mergeCell ref="EY3:EY6"/>
    <mergeCell ref="EZ3:EZ6"/>
    <mergeCell ref="FA3:FA6"/>
    <mergeCell ref="ER3:ER6"/>
    <mergeCell ref="ES3:ET3"/>
    <mergeCell ref="EU3:EU6"/>
    <mergeCell ref="EW3:EW6"/>
    <mergeCell ref="DO2:DQ5"/>
    <mergeCell ref="DS2:DS6"/>
    <mergeCell ref="DT2:DT6"/>
    <mergeCell ref="DU2:DU6"/>
    <mergeCell ref="DV2:DX5"/>
    <mergeCell ref="EP3:EP6"/>
    <mergeCell ref="EQ3:EQ6"/>
    <mergeCell ref="EZ9:EZ10"/>
    <mergeCell ref="EN2:EN6"/>
    <mergeCell ref="EO2:EO6"/>
    <mergeCell ref="EP2:EU2"/>
    <mergeCell ref="ED2:EG2"/>
    <mergeCell ref="EH2:EJ5"/>
    <mergeCell ref="ED3:EE5"/>
    <mergeCell ref="CZ2:DB5"/>
    <mergeCell ref="DC2:DE5"/>
    <mergeCell ref="DF2:DK2"/>
    <mergeCell ref="DF3:DH5"/>
    <mergeCell ref="AO2:AQ5"/>
    <mergeCell ref="CD2:CF5"/>
    <mergeCell ref="CG2:CI5"/>
    <mergeCell ref="DY2:EA5"/>
    <mergeCell ref="EB2:EC5"/>
    <mergeCell ref="BN2:BP5"/>
    <mergeCell ref="BQ2:BV2"/>
    <mergeCell ref="BW2:BY5"/>
    <mergeCell ref="BZ2:BZ6"/>
    <mergeCell ref="CA2:CC5"/>
    <mergeCell ref="BQ3:BS5"/>
    <mergeCell ref="BT3:BV5"/>
    <mergeCell ref="CW2:CW6"/>
    <mergeCell ref="CX2:CX6"/>
    <mergeCell ref="CY2:CY6"/>
    <mergeCell ref="EF3:EG5"/>
    <mergeCell ref="DL2:DN5"/>
    <mergeCell ref="X1:AG1"/>
    <mergeCell ref="CW1:DC1"/>
    <mergeCell ref="AR2:AW2"/>
    <mergeCell ref="AX2:AZ5"/>
    <mergeCell ref="BA2:BF2"/>
    <mergeCell ref="BG2:BI5"/>
    <mergeCell ref="BK2:BK6"/>
    <mergeCell ref="BL2:BL6"/>
    <mergeCell ref="AR3:AT5"/>
    <mergeCell ref="AU3:AW5"/>
    <mergeCell ref="BA3:BC5"/>
    <mergeCell ref="BD3:BF5"/>
    <mergeCell ref="CJ2:CL5"/>
    <mergeCell ref="CM2:CO5"/>
    <mergeCell ref="CP2:CR5"/>
    <mergeCell ref="CS2:CU5"/>
    <mergeCell ref="BM2:BM6"/>
    <mergeCell ref="X3:Z5"/>
    <mergeCell ref="AA3:AC5"/>
    <mergeCell ref="AI2:AI6"/>
    <mergeCell ref="AJ2:AJ6"/>
    <mergeCell ref="AK2:AK6"/>
    <mergeCell ref="AL2:AN5"/>
    <mergeCell ref="A2:A6"/>
    <mergeCell ref="B2:B6"/>
    <mergeCell ref="C2:C6"/>
    <mergeCell ref="D2:E5"/>
    <mergeCell ref="F2:H5"/>
    <mergeCell ref="I2:N2"/>
    <mergeCell ref="O2:Q5"/>
    <mergeCell ref="R2:T5"/>
    <mergeCell ref="U2:AG2"/>
    <mergeCell ref="I3:K5"/>
    <mergeCell ref="L3:N5"/>
    <mergeCell ref="U3:W5"/>
    <mergeCell ref="AD3:AG4"/>
    <mergeCell ref="AD5:AE5"/>
    <mergeCell ref="AF5:AG5"/>
  </mergeCells>
  <pageMargins left="0.2" right="0.15748031496062992" top="0.19685039370078741" bottom="0.19685039370078741" header="0.15748031496062992" footer="0.19685039370078741"/>
  <pageSetup paperSize="9" scale="80" orientation="landscape" r:id="rId1"/>
  <headerFooter alignWithMargins="0"/>
  <colBreaks count="4" manualBreakCount="4">
    <brk id="34" max="1048575" man="1"/>
    <brk id="62" max="1048575" man="1"/>
    <brk id="122" max="1048575" man="1"/>
    <brk id="14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CE20"/>
  <sheetViews>
    <sheetView zoomScale="85" zoomScaleNormal="85" zoomScaleSheetLayoutView="100" workbookViewId="0">
      <pane xSplit="3" ySplit="8" topLeftCell="D9" activePane="bottomRight" state="frozen"/>
      <selection activeCell="I22" sqref="I22"/>
      <selection pane="topRight" activeCell="I22" sqref="I22"/>
      <selection pane="bottomLeft" activeCell="I22" sqref="I22"/>
      <selection pane="bottomRight" activeCell="U22" sqref="U22"/>
    </sheetView>
  </sheetViews>
  <sheetFormatPr defaultRowHeight="12.75"/>
  <cols>
    <col min="1" max="1" width="2.28515625" style="44" customWidth="1"/>
    <col min="2" max="2" width="16" style="44" customWidth="1"/>
    <col min="3" max="3" width="2.85546875" style="44" customWidth="1"/>
    <col min="4" max="4" width="4.85546875" style="44" customWidth="1"/>
    <col min="5" max="5" width="4.85546875" style="26" customWidth="1"/>
    <col min="6" max="6" width="4.85546875" style="44" customWidth="1"/>
    <col min="7" max="7" width="4.85546875" style="26" customWidth="1"/>
    <col min="8" max="8" width="4.85546875" style="44" customWidth="1"/>
    <col min="9" max="9" width="4.85546875" style="26" customWidth="1"/>
    <col min="10" max="10" width="4.85546875" style="44" customWidth="1"/>
    <col min="11" max="11" width="4.85546875" style="26" customWidth="1"/>
    <col min="12" max="12" width="4.85546875" style="44" customWidth="1"/>
    <col min="13" max="13" width="4.85546875" style="26" customWidth="1"/>
    <col min="14" max="14" width="4.85546875" style="44" customWidth="1"/>
    <col min="15" max="15" width="4.85546875" style="26" customWidth="1"/>
    <col min="16" max="16" width="4.85546875" style="44" customWidth="1"/>
    <col min="17" max="17" width="4.85546875" style="26" customWidth="1"/>
    <col min="18" max="18" width="4.85546875" style="44" customWidth="1"/>
    <col min="19" max="19" width="4.85546875" style="26" customWidth="1"/>
    <col min="20" max="20" width="6.42578125" style="26" customWidth="1"/>
    <col min="21" max="21" width="1.5703125" style="44" customWidth="1"/>
    <col min="22" max="22" width="2.42578125" style="44" customWidth="1"/>
    <col min="23" max="23" width="16" style="44" customWidth="1"/>
    <col min="24" max="24" width="2.85546875" style="44" customWidth="1"/>
    <col min="25" max="25" width="5.140625" style="44" customWidth="1"/>
    <col min="26" max="26" width="5.140625" style="26" customWidth="1"/>
    <col min="27" max="27" width="5" style="26" customWidth="1"/>
    <col min="28" max="29" width="5.140625" style="26" customWidth="1"/>
    <col min="30" max="30" width="4.85546875" style="44" customWidth="1"/>
    <col min="31" max="31" width="5.140625" style="44" customWidth="1"/>
    <col min="32" max="32" width="5.140625" style="26" customWidth="1"/>
    <col min="33" max="33" width="4.5703125" style="44" customWidth="1"/>
    <col min="34" max="34" width="5.140625" style="44" customWidth="1"/>
    <col min="35" max="35" width="5.140625" style="26" customWidth="1"/>
    <col min="36" max="36" width="3.85546875" style="44" customWidth="1"/>
    <col min="37" max="37" width="5.140625" style="44" customWidth="1"/>
    <col min="38" max="38" width="5.140625" style="26" customWidth="1"/>
    <col min="39" max="39" width="3.85546875" style="26" customWidth="1"/>
    <col min="40" max="41" width="5.140625" style="26" customWidth="1"/>
    <col min="42" max="42" width="3.85546875" style="44" customWidth="1"/>
    <col min="43" max="43" width="5.140625" style="44" customWidth="1"/>
    <col min="44" max="44" width="5.140625" style="26" customWidth="1"/>
    <col min="45" max="45" width="3.85546875" style="44" customWidth="1"/>
    <col min="46" max="47" width="5.7109375" style="44" customWidth="1"/>
    <col min="48" max="48" width="3.85546875" style="44" customWidth="1"/>
    <col min="49" max="49" width="5.140625" style="114" customWidth="1"/>
    <col min="50" max="50" width="5.140625" style="26" customWidth="1"/>
    <col min="51" max="51" width="4.85546875" style="114" customWidth="1"/>
    <col min="52" max="57" width="5.42578125" style="26" customWidth="1"/>
    <col min="58" max="58" width="6.140625" style="26" customWidth="1"/>
    <col min="59" max="59" width="5.42578125" style="26" customWidth="1"/>
    <col min="60" max="60" width="5.140625" style="26" customWidth="1"/>
    <col min="61" max="61" width="5.42578125" style="44" customWidth="1"/>
    <col min="62" max="62" width="5.42578125" style="26" customWidth="1"/>
    <col min="63" max="63" width="5.42578125" style="44" customWidth="1"/>
    <col min="64" max="64" width="2.42578125" style="44" customWidth="1"/>
    <col min="65" max="65" width="2.28515625" style="26" customWidth="1"/>
    <col min="66" max="66" width="16" style="44" customWidth="1"/>
    <col min="67" max="67" width="2.7109375" style="44" customWidth="1"/>
    <col min="68" max="68" width="9.85546875" style="26" customWidth="1"/>
    <col min="69" max="69" width="8.85546875" style="24" customWidth="1"/>
    <col min="70" max="70" width="8.7109375" style="26" customWidth="1"/>
    <col min="71" max="71" width="8.28515625" style="26" customWidth="1"/>
    <col min="72" max="72" width="9.42578125" style="26" customWidth="1"/>
    <col min="73" max="73" width="7.5703125" style="111" customWidth="1"/>
    <col min="74" max="74" width="6.5703125" style="26" customWidth="1"/>
    <col min="75" max="75" width="5.7109375" style="26" customWidth="1"/>
    <col min="76" max="76" width="6.140625" style="26" customWidth="1"/>
    <col min="77" max="77" width="8.42578125" style="24" customWidth="1"/>
    <col min="78" max="78" width="8.42578125" style="26" customWidth="1"/>
    <col min="79" max="80" width="7.42578125" style="26" customWidth="1"/>
    <col min="81" max="81" width="7.85546875" style="26" customWidth="1"/>
    <col min="82" max="82" width="7.42578125" style="26" customWidth="1"/>
    <col min="83" max="16384" width="9.140625" style="44"/>
  </cols>
  <sheetData>
    <row r="1" spans="1:83" s="24" customFormat="1">
      <c r="A1" s="24" t="s">
        <v>449</v>
      </c>
      <c r="V1" s="24" t="s">
        <v>450</v>
      </c>
      <c r="BI1" s="26"/>
      <c r="BJ1" s="26"/>
      <c r="BK1" s="26"/>
      <c r="BM1" s="24" t="s">
        <v>529</v>
      </c>
      <c r="BP1" s="26"/>
      <c r="BU1" s="272"/>
    </row>
    <row r="2" spans="1:83" s="26" customFormat="1" ht="12.75" customHeight="1">
      <c r="BQ2" s="24"/>
      <c r="BU2" s="111"/>
      <c r="BY2" s="24"/>
    </row>
    <row r="3" spans="1:83" s="27" customFormat="1" ht="14.25" customHeight="1">
      <c r="A3" s="586" t="s">
        <v>18</v>
      </c>
      <c r="B3" s="586" t="s">
        <v>105</v>
      </c>
      <c r="C3" s="586" t="s">
        <v>20</v>
      </c>
      <c r="D3" s="587" t="s">
        <v>87</v>
      </c>
      <c r="E3" s="589"/>
      <c r="F3" s="587" t="s">
        <v>451</v>
      </c>
      <c r="G3" s="686"/>
      <c r="H3" s="686"/>
      <c r="I3" s="687"/>
      <c r="J3" s="587" t="s">
        <v>452</v>
      </c>
      <c r="K3" s="588"/>
      <c r="L3" s="587" t="s">
        <v>453</v>
      </c>
      <c r="M3" s="589"/>
      <c r="N3" s="586" t="s">
        <v>454</v>
      </c>
      <c r="O3" s="586"/>
      <c r="P3" s="586"/>
      <c r="Q3" s="586"/>
      <c r="R3" s="586"/>
      <c r="S3" s="586"/>
      <c r="T3" s="694" t="s">
        <v>569</v>
      </c>
      <c r="V3" s="586" t="s">
        <v>18</v>
      </c>
      <c r="W3" s="586" t="s">
        <v>105</v>
      </c>
      <c r="X3" s="586" t="s">
        <v>20</v>
      </c>
      <c r="Y3" s="587" t="s">
        <v>577</v>
      </c>
      <c r="Z3" s="588"/>
      <c r="AA3" s="589"/>
      <c r="AB3" s="587" t="s">
        <v>52</v>
      </c>
      <c r="AC3" s="588"/>
      <c r="AD3" s="588"/>
      <c r="AE3" s="588"/>
      <c r="AF3" s="588"/>
      <c r="AG3" s="588"/>
      <c r="AH3" s="588"/>
      <c r="AI3" s="588"/>
      <c r="AJ3" s="588"/>
      <c r="AK3" s="588"/>
      <c r="AL3" s="588"/>
      <c r="AM3" s="588"/>
      <c r="AN3" s="588"/>
      <c r="AO3" s="588"/>
      <c r="AP3" s="588"/>
      <c r="AQ3" s="588"/>
      <c r="AR3" s="588"/>
      <c r="AS3" s="588"/>
      <c r="AT3" s="588"/>
      <c r="AU3" s="588"/>
      <c r="AV3" s="589"/>
      <c r="AW3" s="587" t="s">
        <v>578</v>
      </c>
      <c r="AX3" s="588"/>
      <c r="AY3" s="589"/>
      <c r="AZ3" s="587" t="s">
        <v>574</v>
      </c>
      <c r="BA3" s="588"/>
      <c r="BB3" s="589"/>
      <c r="BC3" s="587" t="s">
        <v>579</v>
      </c>
      <c r="BD3" s="588"/>
      <c r="BE3" s="588"/>
      <c r="BF3" s="588"/>
      <c r="BG3" s="588"/>
      <c r="BH3" s="589"/>
      <c r="BI3" s="586" t="s">
        <v>573</v>
      </c>
      <c r="BJ3" s="586"/>
      <c r="BK3" s="586"/>
      <c r="BM3" s="586" t="s">
        <v>18</v>
      </c>
      <c r="BN3" s="586" t="s">
        <v>105</v>
      </c>
      <c r="BO3" s="586" t="s">
        <v>20</v>
      </c>
      <c r="BP3" s="600" t="s">
        <v>576</v>
      </c>
      <c r="BQ3" s="604" t="s">
        <v>455</v>
      </c>
      <c r="BR3" s="596" t="s">
        <v>106</v>
      </c>
      <c r="BS3" s="597"/>
      <c r="BT3" s="597"/>
      <c r="BU3" s="597"/>
      <c r="BV3" s="597"/>
      <c r="BW3" s="597"/>
      <c r="BX3" s="598"/>
      <c r="BY3" s="604" t="s">
        <v>107</v>
      </c>
      <c r="BZ3" s="596" t="s">
        <v>394</v>
      </c>
      <c r="CA3" s="597"/>
      <c r="CB3" s="597"/>
      <c r="CC3" s="597"/>
      <c r="CD3" s="598"/>
    </row>
    <row r="4" spans="1:83" s="27" customFormat="1" ht="13.5" customHeight="1">
      <c r="A4" s="586"/>
      <c r="B4" s="586"/>
      <c r="C4" s="586"/>
      <c r="D4" s="590"/>
      <c r="E4" s="592"/>
      <c r="F4" s="688"/>
      <c r="G4" s="689"/>
      <c r="H4" s="689"/>
      <c r="I4" s="690"/>
      <c r="J4" s="590"/>
      <c r="K4" s="591"/>
      <c r="L4" s="590"/>
      <c r="M4" s="592"/>
      <c r="N4" s="586"/>
      <c r="O4" s="586"/>
      <c r="P4" s="586"/>
      <c r="Q4" s="586"/>
      <c r="R4" s="586"/>
      <c r="S4" s="586"/>
      <c r="T4" s="694"/>
      <c r="V4" s="586"/>
      <c r="W4" s="586"/>
      <c r="X4" s="586"/>
      <c r="Y4" s="590"/>
      <c r="Z4" s="591"/>
      <c r="AA4" s="592"/>
      <c r="AB4" s="586" t="s">
        <v>480</v>
      </c>
      <c r="AC4" s="586"/>
      <c r="AD4" s="586"/>
      <c r="AE4" s="586" t="s">
        <v>70</v>
      </c>
      <c r="AF4" s="586"/>
      <c r="AG4" s="586"/>
      <c r="AH4" s="586"/>
      <c r="AI4" s="586"/>
      <c r="AJ4" s="586"/>
      <c r="AK4" s="586"/>
      <c r="AL4" s="586"/>
      <c r="AM4" s="586"/>
      <c r="AN4" s="586"/>
      <c r="AO4" s="586"/>
      <c r="AP4" s="586"/>
      <c r="AQ4" s="586" t="s">
        <v>547</v>
      </c>
      <c r="AR4" s="586"/>
      <c r="AS4" s="586"/>
      <c r="AT4" s="587" t="s">
        <v>383</v>
      </c>
      <c r="AU4" s="588"/>
      <c r="AV4" s="589"/>
      <c r="AW4" s="590"/>
      <c r="AX4" s="591"/>
      <c r="AY4" s="592"/>
      <c r="AZ4" s="590"/>
      <c r="BA4" s="591"/>
      <c r="BB4" s="592"/>
      <c r="BC4" s="590"/>
      <c r="BD4" s="591"/>
      <c r="BE4" s="591"/>
      <c r="BF4" s="591"/>
      <c r="BG4" s="591"/>
      <c r="BH4" s="592"/>
      <c r="BI4" s="586"/>
      <c r="BJ4" s="586"/>
      <c r="BK4" s="586"/>
      <c r="BM4" s="586"/>
      <c r="BN4" s="586"/>
      <c r="BO4" s="586"/>
      <c r="BP4" s="601"/>
      <c r="BQ4" s="605"/>
      <c r="BR4" s="695" t="s">
        <v>456</v>
      </c>
      <c r="BS4" s="695" t="s">
        <v>457</v>
      </c>
      <c r="BT4" s="695" t="s">
        <v>385</v>
      </c>
      <c r="BU4" s="596" t="s">
        <v>70</v>
      </c>
      <c r="BV4" s="598"/>
      <c r="BW4" s="600" t="s">
        <v>347</v>
      </c>
      <c r="BX4" s="600" t="s">
        <v>364</v>
      </c>
      <c r="BY4" s="605"/>
      <c r="BZ4" s="600" t="s">
        <v>395</v>
      </c>
      <c r="CA4" s="600" t="s">
        <v>408</v>
      </c>
      <c r="CB4" s="586" t="s">
        <v>397</v>
      </c>
      <c r="CC4" s="586" t="s">
        <v>326</v>
      </c>
      <c r="CD4" s="600" t="s">
        <v>458</v>
      </c>
    </row>
    <row r="5" spans="1:83" s="27" customFormat="1" ht="30" customHeight="1">
      <c r="A5" s="586"/>
      <c r="B5" s="586"/>
      <c r="C5" s="586"/>
      <c r="D5" s="590"/>
      <c r="E5" s="592"/>
      <c r="F5" s="688"/>
      <c r="G5" s="689"/>
      <c r="H5" s="689"/>
      <c r="I5" s="690"/>
      <c r="J5" s="590"/>
      <c r="K5" s="591"/>
      <c r="L5" s="590"/>
      <c r="M5" s="592"/>
      <c r="N5" s="586"/>
      <c r="O5" s="586"/>
      <c r="P5" s="586"/>
      <c r="Q5" s="586"/>
      <c r="R5" s="586"/>
      <c r="S5" s="586"/>
      <c r="T5" s="694"/>
      <c r="V5" s="586"/>
      <c r="W5" s="586"/>
      <c r="X5" s="586"/>
      <c r="Y5" s="590"/>
      <c r="Z5" s="591"/>
      <c r="AA5" s="592"/>
      <c r="AB5" s="586"/>
      <c r="AC5" s="586"/>
      <c r="AD5" s="586"/>
      <c r="AE5" s="586" t="s">
        <v>481</v>
      </c>
      <c r="AF5" s="586"/>
      <c r="AG5" s="586"/>
      <c r="AH5" s="586" t="s">
        <v>179</v>
      </c>
      <c r="AI5" s="586"/>
      <c r="AJ5" s="586"/>
      <c r="AK5" s="586" t="s">
        <v>545</v>
      </c>
      <c r="AL5" s="586"/>
      <c r="AM5" s="586"/>
      <c r="AN5" s="586" t="s">
        <v>546</v>
      </c>
      <c r="AO5" s="586"/>
      <c r="AP5" s="586"/>
      <c r="AQ5" s="586"/>
      <c r="AR5" s="586"/>
      <c r="AS5" s="586"/>
      <c r="AT5" s="590"/>
      <c r="AU5" s="591"/>
      <c r="AV5" s="592"/>
      <c r="AW5" s="590"/>
      <c r="AX5" s="591"/>
      <c r="AY5" s="592"/>
      <c r="AZ5" s="590"/>
      <c r="BA5" s="591"/>
      <c r="BB5" s="592"/>
      <c r="BC5" s="590"/>
      <c r="BD5" s="591"/>
      <c r="BE5" s="591"/>
      <c r="BF5" s="591"/>
      <c r="BG5" s="591"/>
      <c r="BH5" s="592"/>
      <c r="BI5" s="586"/>
      <c r="BJ5" s="586"/>
      <c r="BK5" s="586"/>
      <c r="BM5" s="586"/>
      <c r="BN5" s="586"/>
      <c r="BO5" s="586"/>
      <c r="BP5" s="601"/>
      <c r="BQ5" s="605"/>
      <c r="BR5" s="696"/>
      <c r="BS5" s="696"/>
      <c r="BT5" s="696"/>
      <c r="BU5" s="600" t="s">
        <v>460</v>
      </c>
      <c r="BV5" s="600" t="s">
        <v>220</v>
      </c>
      <c r="BW5" s="601"/>
      <c r="BX5" s="601"/>
      <c r="BY5" s="605"/>
      <c r="BZ5" s="601"/>
      <c r="CA5" s="601"/>
      <c r="CB5" s="586"/>
      <c r="CC5" s="586"/>
      <c r="CD5" s="601"/>
    </row>
    <row r="6" spans="1:83" s="27" customFormat="1" ht="19.5" customHeight="1">
      <c r="A6" s="586"/>
      <c r="B6" s="586"/>
      <c r="C6" s="586"/>
      <c r="D6" s="590"/>
      <c r="E6" s="592"/>
      <c r="F6" s="691"/>
      <c r="G6" s="692"/>
      <c r="H6" s="692"/>
      <c r="I6" s="693"/>
      <c r="J6" s="590"/>
      <c r="K6" s="591"/>
      <c r="L6" s="590"/>
      <c r="M6" s="592"/>
      <c r="N6" s="586" t="s">
        <v>88</v>
      </c>
      <c r="O6" s="586"/>
      <c r="P6" s="586" t="s">
        <v>229</v>
      </c>
      <c r="Q6" s="586"/>
      <c r="R6" s="586"/>
      <c r="S6" s="586"/>
      <c r="T6" s="694"/>
      <c r="V6" s="586"/>
      <c r="W6" s="586"/>
      <c r="X6" s="586"/>
      <c r="Y6" s="590"/>
      <c r="Z6" s="591"/>
      <c r="AA6" s="592"/>
      <c r="AB6" s="586"/>
      <c r="AC6" s="586"/>
      <c r="AD6" s="586"/>
      <c r="AE6" s="586"/>
      <c r="AF6" s="586"/>
      <c r="AG6" s="586"/>
      <c r="AH6" s="586"/>
      <c r="AI6" s="586"/>
      <c r="AJ6" s="586"/>
      <c r="AK6" s="586"/>
      <c r="AL6" s="586"/>
      <c r="AM6" s="586"/>
      <c r="AN6" s="586"/>
      <c r="AO6" s="586"/>
      <c r="AP6" s="586"/>
      <c r="AQ6" s="586"/>
      <c r="AR6" s="586"/>
      <c r="AS6" s="586"/>
      <c r="AT6" s="590"/>
      <c r="AU6" s="591"/>
      <c r="AV6" s="592"/>
      <c r="AW6" s="590"/>
      <c r="AX6" s="591"/>
      <c r="AY6" s="592"/>
      <c r="AZ6" s="590"/>
      <c r="BA6" s="591"/>
      <c r="BB6" s="592"/>
      <c r="BC6" s="593"/>
      <c r="BD6" s="594"/>
      <c r="BE6" s="594"/>
      <c r="BF6" s="594"/>
      <c r="BG6" s="594"/>
      <c r="BH6" s="595"/>
      <c r="BI6" s="586"/>
      <c r="BJ6" s="586"/>
      <c r="BK6" s="586"/>
      <c r="BM6" s="586"/>
      <c r="BN6" s="586"/>
      <c r="BO6" s="586"/>
      <c r="BP6" s="601"/>
      <c r="BQ6" s="605"/>
      <c r="BR6" s="696"/>
      <c r="BS6" s="696"/>
      <c r="BT6" s="696"/>
      <c r="BU6" s="601"/>
      <c r="BV6" s="601"/>
      <c r="BW6" s="601"/>
      <c r="BX6" s="601"/>
      <c r="BY6" s="605"/>
      <c r="BZ6" s="601"/>
      <c r="CA6" s="601"/>
      <c r="CB6" s="586"/>
      <c r="CC6" s="586"/>
      <c r="CD6" s="601"/>
    </row>
    <row r="7" spans="1:83" s="27" customFormat="1" ht="66" customHeight="1">
      <c r="A7" s="586"/>
      <c r="B7" s="586"/>
      <c r="C7" s="586"/>
      <c r="D7" s="593"/>
      <c r="E7" s="595"/>
      <c r="F7" s="596" t="s">
        <v>461</v>
      </c>
      <c r="G7" s="685"/>
      <c r="H7" s="596" t="s">
        <v>462</v>
      </c>
      <c r="I7" s="598"/>
      <c r="J7" s="593"/>
      <c r="K7" s="594"/>
      <c r="L7" s="593"/>
      <c r="M7" s="595"/>
      <c r="N7" s="586"/>
      <c r="O7" s="586"/>
      <c r="P7" s="586" t="s">
        <v>379</v>
      </c>
      <c r="Q7" s="586"/>
      <c r="R7" s="586" t="s">
        <v>380</v>
      </c>
      <c r="S7" s="586"/>
      <c r="T7" s="694"/>
      <c r="V7" s="586"/>
      <c r="W7" s="586"/>
      <c r="X7" s="586"/>
      <c r="Y7" s="593"/>
      <c r="Z7" s="594"/>
      <c r="AA7" s="595"/>
      <c r="AB7" s="586"/>
      <c r="AC7" s="586"/>
      <c r="AD7" s="586"/>
      <c r="AE7" s="586"/>
      <c r="AF7" s="586"/>
      <c r="AG7" s="586"/>
      <c r="AH7" s="586"/>
      <c r="AI7" s="586"/>
      <c r="AJ7" s="586"/>
      <c r="AK7" s="586"/>
      <c r="AL7" s="586"/>
      <c r="AM7" s="586"/>
      <c r="AN7" s="586"/>
      <c r="AO7" s="586"/>
      <c r="AP7" s="586"/>
      <c r="AQ7" s="586"/>
      <c r="AR7" s="586"/>
      <c r="AS7" s="586"/>
      <c r="AT7" s="593"/>
      <c r="AU7" s="594"/>
      <c r="AV7" s="595"/>
      <c r="AW7" s="593"/>
      <c r="AX7" s="594"/>
      <c r="AY7" s="595"/>
      <c r="AZ7" s="593"/>
      <c r="BA7" s="594"/>
      <c r="BB7" s="595"/>
      <c r="BC7" s="593" t="s">
        <v>88</v>
      </c>
      <c r="BD7" s="594"/>
      <c r="BE7" s="595"/>
      <c r="BF7" s="593" t="s">
        <v>77</v>
      </c>
      <c r="BG7" s="594"/>
      <c r="BH7" s="595"/>
      <c r="BI7" s="586"/>
      <c r="BJ7" s="586"/>
      <c r="BK7" s="586"/>
      <c r="BM7" s="586"/>
      <c r="BN7" s="586"/>
      <c r="BO7" s="586"/>
      <c r="BP7" s="601"/>
      <c r="BQ7" s="605"/>
      <c r="BR7" s="696"/>
      <c r="BS7" s="696"/>
      <c r="BT7" s="696"/>
      <c r="BU7" s="601"/>
      <c r="BV7" s="601"/>
      <c r="BW7" s="601"/>
      <c r="BX7" s="601"/>
      <c r="BY7" s="605"/>
      <c r="BZ7" s="601"/>
      <c r="CA7" s="601"/>
      <c r="CB7" s="586"/>
      <c r="CC7" s="586"/>
      <c r="CD7" s="601"/>
    </row>
    <row r="8" spans="1:83" s="27" customFormat="1" ht="17.25" customHeight="1">
      <c r="A8" s="586"/>
      <c r="B8" s="586"/>
      <c r="C8" s="586"/>
      <c r="D8" s="425">
        <v>2022</v>
      </c>
      <c r="E8" s="425">
        <v>2023</v>
      </c>
      <c r="F8" s="425">
        <v>2022</v>
      </c>
      <c r="G8" s="425">
        <v>2023</v>
      </c>
      <c r="H8" s="425">
        <v>2022</v>
      </c>
      <c r="I8" s="425">
        <v>2023</v>
      </c>
      <c r="J8" s="425">
        <v>2022</v>
      </c>
      <c r="K8" s="425">
        <v>2023</v>
      </c>
      <c r="L8" s="425">
        <v>2022</v>
      </c>
      <c r="M8" s="425">
        <v>2023</v>
      </c>
      <c r="N8" s="425">
        <v>2022</v>
      </c>
      <c r="O8" s="425">
        <v>2023</v>
      </c>
      <c r="P8" s="425">
        <v>2022</v>
      </c>
      <c r="Q8" s="425">
        <v>2023</v>
      </c>
      <c r="R8" s="425">
        <v>2022</v>
      </c>
      <c r="S8" s="425">
        <v>2023</v>
      </c>
      <c r="T8" s="694"/>
      <c r="V8" s="586"/>
      <c r="W8" s="586"/>
      <c r="X8" s="586"/>
      <c r="Y8" s="425">
        <v>2022</v>
      </c>
      <c r="Z8" s="425">
        <v>2023</v>
      </c>
      <c r="AA8" s="425" t="s">
        <v>48</v>
      </c>
      <c r="AB8" s="425">
        <v>2022</v>
      </c>
      <c r="AC8" s="425">
        <v>2023</v>
      </c>
      <c r="AD8" s="425" t="s">
        <v>48</v>
      </c>
      <c r="AE8" s="425">
        <v>2022</v>
      </c>
      <c r="AF8" s="425">
        <v>2023</v>
      </c>
      <c r="AG8" s="425" t="s">
        <v>48</v>
      </c>
      <c r="AH8" s="425">
        <v>2022</v>
      </c>
      <c r="AI8" s="425">
        <v>2023</v>
      </c>
      <c r="AJ8" s="425" t="s">
        <v>48</v>
      </c>
      <c r="AK8" s="425">
        <v>2022</v>
      </c>
      <c r="AL8" s="425">
        <v>2023</v>
      </c>
      <c r="AM8" s="425" t="s">
        <v>48</v>
      </c>
      <c r="AN8" s="425">
        <v>2022</v>
      </c>
      <c r="AO8" s="425">
        <v>2023</v>
      </c>
      <c r="AP8" s="425" t="s">
        <v>48</v>
      </c>
      <c r="AQ8" s="425">
        <v>2022</v>
      </c>
      <c r="AR8" s="425">
        <v>2023</v>
      </c>
      <c r="AS8" s="425" t="s">
        <v>48</v>
      </c>
      <c r="AT8" s="425">
        <v>2022</v>
      </c>
      <c r="AU8" s="425">
        <v>2023</v>
      </c>
      <c r="AV8" s="425" t="s">
        <v>48</v>
      </c>
      <c r="AW8" s="425">
        <v>2022</v>
      </c>
      <c r="AX8" s="425">
        <v>2023</v>
      </c>
      <c r="AY8" s="425" t="s">
        <v>48</v>
      </c>
      <c r="AZ8" s="425">
        <v>2022</v>
      </c>
      <c r="BA8" s="425">
        <v>2023</v>
      </c>
      <c r="BB8" s="425" t="s">
        <v>48</v>
      </c>
      <c r="BC8" s="425">
        <v>2022</v>
      </c>
      <c r="BD8" s="425">
        <v>2023</v>
      </c>
      <c r="BE8" s="425" t="s">
        <v>48</v>
      </c>
      <c r="BF8" s="425">
        <v>2022</v>
      </c>
      <c r="BG8" s="425">
        <v>2023</v>
      </c>
      <c r="BH8" s="425" t="s">
        <v>48</v>
      </c>
      <c r="BI8" s="425">
        <v>2022</v>
      </c>
      <c r="BJ8" s="425">
        <v>2023</v>
      </c>
      <c r="BK8" s="425" t="s">
        <v>48</v>
      </c>
      <c r="BM8" s="586"/>
      <c r="BN8" s="586"/>
      <c r="BO8" s="586"/>
      <c r="BP8" s="602"/>
      <c r="BQ8" s="606"/>
      <c r="BR8" s="697"/>
      <c r="BS8" s="697"/>
      <c r="BT8" s="697"/>
      <c r="BU8" s="602"/>
      <c r="BV8" s="602"/>
      <c r="BW8" s="602"/>
      <c r="BX8" s="602"/>
      <c r="BY8" s="606"/>
      <c r="BZ8" s="602"/>
      <c r="CA8" s="602"/>
      <c r="CB8" s="586"/>
      <c r="CC8" s="586"/>
      <c r="CD8" s="602"/>
    </row>
    <row r="9" spans="1:83" s="32" customFormat="1" ht="13.5" customHeight="1">
      <c r="A9" s="176"/>
      <c r="B9" s="176"/>
      <c r="C9" s="176">
        <v>1</v>
      </c>
      <c r="D9" s="176">
        <v>2</v>
      </c>
      <c r="E9" s="176">
        <v>3</v>
      </c>
      <c r="F9" s="176">
        <v>4</v>
      </c>
      <c r="G9" s="176">
        <v>5</v>
      </c>
      <c r="H9" s="176">
        <v>6</v>
      </c>
      <c r="I9" s="176">
        <v>7</v>
      </c>
      <c r="J9" s="176">
        <v>8</v>
      </c>
      <c r="K9" s="176">
        <v>9</v>
      </c>
      <c r="L9" s="176">
        <v>10</v>
      </c>
      <c r="M9" s="176">
        <v>11</v>
      </c>
      <c r="N9" s="176">
        <v>12</v>
      </c>
      <c r="O9" s="176">
        <v>13</v>
      </c>
      <c r="P9" s="176">
        <v>14</v>
      </c>
      <c r="Q9" s="176">
        <v>15</v>
      </c>
      <c r="R9" s="176">
        <v>16</v>
      </c>
      <c r="S9" s="176">
        <v>17</v>
      </c>
      <c r="T9" s="176">
        <v>18</v>
      </c>
      <c r="V9" s="176"/>
      <c r="W9" s="176"/>
      <c r="X9" s="176">
        <v>1</v>
      </c>
      <c r="Y9" s="176">
        <v>2</v>
      </c>
      <c r="Z9" s="176">
        <v>3</v>
      </c>
      <c r="AA9" s="176">
        <v>4</v>
      </c>
      <c r="AB9" s="176">
        <v>5</v>
      </c>
      <c r="AC9" s="176">
        <v>6</v>
      </c>
      <c r="AD9" s="176">
        <v>7</v>
      </c>
      <c r="AE9" s="176">
        <v>8</v>
      </c>
      <c r="AF9" s="176">
        <v>9</v>
      </c>
      <c r="AG9" s="176">
        <v>10</v>
      </c>
      <c r="AH9" s="176">
        <v>11</v>
      </c>
      <c r="AI9" s="176">
        <v>12</v>
      </c>
      <c r="AJ9" s="176">
        <v>13</v>
      </c>
      <c r="AK9" s="176">
        <v>14</v>
      </c>
      <c r="AL9" s="176">
        <v>15</v>
      </c>
      <c r="AM9" s="176">
        <v>16</v>
      </c>
      <c r="AN9" s="176">
        <v>17</v>
      </c>
      <c r="AO9" s="176">
        <v>18</v>
      </c>
      <c r="AP9" s="176">
        <v>19</v>
      </c>
      <c r="AQ9" s="176">
        <v>20</v>
      </c>
      <c r="AR9" s="176">
        <v>21</v>
      </c>
      <c r="AS9" s="176">
        <v>22</v>
      </c>
      <c r="AT9" s="176">
        <v>23</v>
      </c>
      <c r="AU9" s="176">
        <v>24</v>
      </c>
      <c r="AV9" s="176">
        <v>25</v>
      </c>
      <c r="AW9" s="176">
        <v>26</v>
      </c>
      <c r="AX9" s="176">
        <v>27</v>
      </c>
      <c r="AY9" s="176">
        <v>28</v>
      </c>
      <c r="AZ9" s="176">
        <v>29</v>
      </c>
      <c r="BA9" s="176">
        <v>30</v>
      </c>
      <c r="BB9" s="176">
        <v>31</v>
      </c>
      <c r="BC9" s="176">
        <v>32</v>
      </c>
      <c r="BD9" s="176">
        <v>33</v>
      </c>
      <c r="BE9" s="176">
        <v>34</v>
      </c>
      <c r="BF9" s="176">
        <v>35</v>
      </c>
      <c r="BG9" s="176">
        <v>36</v>
      </c>
      <c r="BH9" s="176">
        <v>37</v>
      </c>
      <c r="BI9" s="176">
        <v>38</v>
      </c>
      <c r="BJ9" s="176">
        <v>39</v>
      </c>
      <c r="BK9" s="176">
        <v>40</v>
      </c>
      <c r="BM9" s="176"/>
      <c r="BN9" s="176"/>
      <c r="BO9" s="176">
        <v>1</v>
      </c>
      <c r="BP9" s="176">
        <v>2</v>
      </c>
      <c r="BQ9" s="176">
        <v>3</v>
      </c>
      <c r="BR9" s="176">
        <v>4</v>
      </c>
      <c r="BS9" s="176">
        <v>5</v>
      </c>
      <c r="BT9" s="176">
        <v>6</v>
      </c>
      <c r="BU9" s="176">
        <v>7</v>
      </c>
      <c r="BV9" s="176">
        <v>8</v>
      </c>
      <c r="BW9" s="176">
        <v>9</v>
      </c>
      <c r="BX9" s="176">
        <v>10</v>
      </c>
      <c r="BY9" s="176">
        <v>11</v>
      </c>
      <c r="BZ9" s="176">
        <v>12</v>
      </c>
      <c r="CA9" s="176">
        <v>13</v>
      </c>
      <c r="CB9" s="176">
        <v>14</v>
      </c>
      <c r="CC9" s="176">
        <v>15</v>
      </c>
      <c r="CD9" s="176">
        <v>16</v>
      </c>
    </row>
    <row r="10" spans="1:83" s="26" customFormat="1" ht="26.25" customHeight="1">
      <c r="A10" s="75">
        <v>1</v>
      </c>
      <c r="B10" s="76" t="s">
        <v>74</v>
      </c>
      <c r="C10" s="86" t="s">
        <v>21</v>
      </c>
      <c r="D10" s="33">
        <v>1</v>
      </c>
      <c r="E10" s="33">
        <v>1</v>
      </c>
      <c r="F10" s="33">
        <v>750</v>
      </c>
      <c r="G10" s="33">
        <v>750</v>
      </c>
      <c r="H10" s="33">
        <v>100</v>
      </c>
      <c r="I10" s="33">
        <v>100</v>
      </c>
      <c r="J10" s="33">
        <v>9</v>
      </c>
      <c r="K10" s="33">
        <v>9</v>
      </c>
      <c r="L10" s="33"/>
      <c r="M10" s="33"/>
      <c r="N10" s="33">
        <v>149</v>
      </c>
      <c r="O10" s="33">
        <v>147</v>
      </c>
      <c r="P10" s="33">
        <v>34</v>
      </c>
      <c r="Q10" s="33">
        <v>34</v>
      </c>
      <c r="R10" s="33">
        <v>7</v>
      </c>
      <c r="S10" s="33">
        <v>7</v>
      </c>
      <c r="T10" s="77">
        <v>1</v>
      </c>
      <c r="V10" s="75">
        <v>1</v>
      </c>
      <c r="W10" s="76" t="s">
        <v>74</v>
      </c>
      <c r="X10" s="86" t="s">
        <v>21</v>
      </c>
      <c r="Y10" s="77">
        <f>AQ10+AB10+AT10</f>
        <v>458</v>
      </c>
      <c r="Z10" s="77">
        <f>AR10+AC10+AU10</f>
        <v>414</v>
      </c>
      <c r="AA10" s="297">
        <f>Z10-Y10</f>
        <v>-44</v>
      </c>
      <c r="AB10" s="297">
        <f>AE10+AH10+AK10+AN10</f>
        <v>395</v>
      </c>
      <c r="AC10" s="297">
        <f>AF10+AI10+AL10+AO10</f>
        <v>381</v>
      </c>
      <c r="AD10" s="297">
        <f>AC10-AB10</f>
        <v>-14</v>
      </c>
      <c r="AE10" s="33">
        <v>390</v>
      </c>
      <c r="AF10" s="33">
        <v>376</v>
      </c>
      <c r="AG10" s="297">
        <f>AF10-AE10</f>
        <v>-14</v>
      </c>
      <c r="AH10" s="77">
        <v>4</v>
      </c>
      <c r="AI10" s="77">
        <v>5</v>
      </c>
      <c r="AJ10" s="297">
        <f>AI10-AH10</f>
        <v>1</v>
      </c>
      <c r="AK10" s="77"/>
      <c r="AL10" s="77"/>
      <c r="AM10" s="297">
        <f>AL10-AK10</f>
        <v>0</v>
      </c>
      <c r="AN10" s="77">
        <v>1</v>
      </c>
      <c r="AO10" s="77"/>
      <c r="AP10" s="297">
        <f>AO10-AN10</f>
        <v>-1</v>
      </c>
      <c r="AQ10" s="77"/>
      <c r="AR10" s="77">
        <v>1</v>
      </c>
      <c r="AS10" s="297">
        <f>AR10-AQ10</f>
        <v>1</v>
      </c>
      <c r="AT10" s="297">
        <v>63</v>
      </c>
      <c r="AU10" s="297">
        <v>32</v>
      </c>
      <c r="AV10" s="297">
        <f>AU10-AT10</f>
        <v>-31</v>
      </c>
      <c r="AW10" s="77">
        <v>160</v>
      </c>
      <c r="AX10" s="77">
        <v>169</v>
      </c>
      <c r="AY10" s="297">
        <f>AX10-AW10</f>
        <v>9</v>
      </c>
      <c r="AZ10" s="298">
        <v>139</v>
      </c>
      <c r="BA10" s="298">
        <v>159.4</v>
      </c>
      <c r="BB10" s="298">
        <f>BA10-AZ10</f>
        <v>20.400000000000006</v>
      </c>
      <c r="BC10" s="78">
        <v>136.1</v>
      </c>
      <c r="BD10" s="78">
        <v>139.1</v>
      </c>
      <c r="BE10" s="298">
        <f>BD10-BC10</f>
        <v>3</v>
      </c>
      <c r="BF10" s="78">
        <v>34.1</v>
      </c>
      <c r="BG10" s="78">
        <v>46.300000000000004</v>
      </c>
      <c r="BH10" s="298">
        <f>BG10-BF10</f>
        <v>12.200000000000003</v>
      </c>
      <c r="BI10" s="78">
        <v>97.7</v>
      </c>
      <c r="BJ10" s="78">
        <v>118</v>
      </c>
      <c r="BK10" s="298">
        <f>BJ10-BI10</f>
        <v>20.299999999999997</v>
      </c>
      <c r="BM10" s="75">
        <v>1</v>
      </c>
      <c r="BN10" s="76" t="s">
        <v>74</v>
      </c>
      <c r="BO10" s="86" t="s">
        <v>21</v>
      </c>
      <c r="BP10" s="361">
        <v>45741.5</v>
      </c>
      <c r="BQ10" s="513">
        <f>BR10+BS10+BT10+BW10</f>
        <v>225289.7</v>
      </c>
      <c r="BR10" s="388">
        <v>163553.4</v>
      </c>
      <c r="BS10" s="351"/>
      <c r="BT10" s="388">
        <v>61736.3</v>
      </c>
      <c r="BU10" s="388">
        <v>1732.3</v>
      </c>
      <c r="BV10" s="388">
        <v>725.6</v>
      </c>
      <c r="BW10" s="388"/>
      <c r="BX10" s="151">
        <f>ROUND((BR10+BS10)/BQ10*100,1)</f>
        <v>72.599999999999994</v>
      </c>
      <c r="BY10" s="390">
        <v>179397</v>
      </c>
      <c r="BZ10" s="388">
        <v>124444</v>
      </c>
      <c r="CA10" s="361"/>
      <c r="CB10" s="388">
        <v>21782.9</v>
      </c>
      <c r="CC10" s="361">
        <v>150</v>
      </c>
      <c r="CD10" s="388">
        <v>6297.6</v>
      </c>
      <c r="CE10" s="114"/>
    </row>
    <row r="11" spans="1:83" s="26" customFormat="1" ht="28.5" customHeight="1">
      <c r="A11" s="75">
        <v>2</v>
      </c>
      <c r="B11" s="76" t="s">
        <v>75</v>
      </c>
      <c r="C11" s="86" t="s">
        <v>22</v>
      </c>
      <c r="D11" s="33">
        <v>1</v>
      </c>
      <c r="E11" s="33">
        <v>1</v>
      </c>
      <c r="F11" s="33">
        <v>339</v>
      </c>
      <c r="G11" s="33">
        <v>339</v>
      </c>
      <c r="H11" s="33">
        <v>60</v>
      </c>
      <c r="I11" s="33">
        <v>60</v>
      </c>
      <c r="J11" s="33">
        <v>5</v>
      </c>
      <c r="K11" s="33">
        <v>5</v>
      </c>
      <c r="L11" s="33"/>
      <c r="M11" s="33"/>
      <c r="N11" s="33">
        <v>108</v>
      </c>
      <c r="O11" s="33">
        <v>117</v>
      </c>
      <c r="P11" s="33">
        <v>33</v>
      </c>
      <c r="Q11" s="33">
        <v>33</v>
      </c>
      <c r="R11" s="33">
        <v>5</v>
      </c>
      <c r="S11" s="33">
        <v>5</v>
      </c>
      <c r="T11" s="77">
        <v>1</v>
      </c>
      <c r="V11" s="75">
        <v>2</v>
      </c>
      <c r="W11" s="76" t="s">
        <v>75</v>
      </c>
      <c r="X11" s="86" t="s">
        <v>22</v>
      </c>
      <c r="Y11" s="77">
        <f t="shared" ref="Y11:Y12" si="0">AQ11+AB11+AT11</f>
        <v>386</v>
      </c>
      <c r="Z11" s="77">
        <f t="shared" ref="Z11:Z12" si="1">AR11+AC11+AU11</f>
        <v>411</v>
      </c>
      <c r="AA11" s="297">
        <f t="shared" ref="AA11:AA17" si="2">Z11-Y11</f>
        <v>25</v>
      </c>
      <c r="AB11" s="297">
        <f t="shared" ref="AB11:AB12" si="3">AE11+AH11+AK11+AN11</f>
        <v>370</v>
      </c>
      <c r="AC11" s="297">
        <f t="shared" ref="AC11:AC12" si="4">AF11+AI11+AL11+AO11</f>
        <v>370</v>
      </c>
      <c r="AD11" s="297">
        <f t="shared" ref="AD11:AD17" si="5">AC11-AB11</f>
        <v>0</v>
      </c>
      <c r="AE11" s="33">
        <v>319</v>
      </c>
      <c r="AF11" s="33">
        <v>316</v>
      </c>
      <c r="AG11" s="297">
        <f t="shared" ref="AG11:AG17" si="6">AF11-AE11</f>
        <v>-3</v>
      </c>
      <c r="AH11" s="77">
        <v>51</v>
      </c>
      <c r="AI11" s="77">
        <v>54</v>
      </c>
      <c r="AJ11" s="297">
        <f t="shared" ref="AJ11:AJ17" si="7">AI11-AH11</f>
        <v>3</v>
      </c>
      <c r="AK11" s="77"/>
      <c r="AL11" s="77"/>
      <c r="AM11" s="297">
        <f t="shared" ref="AM11:AM17" si="8">AL11-AK11</f>
        <v>0</v>
      </c>
      <c r="AN11" s="77"/>
      <c r="AO11" s="77"/>
      <c r="AP11" s="297">
        <f>AO11-AN11</f>
        <v>0</v>
      </c>
      <c r="AQ11" s="77"/>
      <c r="AR11" s="77">
        <v>35</v>
      </c>
      <c r="AS11" s="297">
        <f t="shared" ref="AS11:AS17" si="9">AR11-AQ11</f>
        <v>35</v>
      </c>
      <c r="AT11" s="297">
        <v>16</v>
      </c>
      <c r="AU11" s="297">
        <v>6</v>
      </c>
      <c r="AV11" s="297">
        <f t="shared" ref="AV11:AV17" si="10">AU11-AT11</f>
        <v>-10</v>
      </c>
      <c r="AW11" s="77">
        <v>236</v>
      </c>
      <c r="AX11" s="77">
        <v>308</v>
      </c>
      <c r="AY11" s="297">
        <f t="shared" ref="AY11:AY17" si="11">AX11-AW11</f>
        <v>72</v>
      </c>
      <c r="AZ11" s="298">
        <v>35.799999999999997</v>
      </c>
      <c r="BA11" s="298">
        <v>36.5</v>
      </c>
      <c r="BB11" s="298">
        <f t="shared" ref="BB11:BB17" si="12">BA11-AZ11</f>
        <v>0.70000000000000284</v>
      </c>
      <c r="BC11" s="78">
        <v>36.5</v>
      </c>
      <c r="BD11" s="78">
        <v>37.1</v>
      </c>
      <c r="BE11" s="298">
        <f t="shared" ref="BE11:BE17" si="13">BD11-BC11</f>
        <v>0.60000000000000142</v>
      </c>
      <c r="BF11" s="78">
        <v>22.2</v>
      </c>
      <c r="BG11" s="78">
        <v>26.3</v>
      </c>
      <c r="BH11" s="298">
        <f t="shared" ref="BH11:BH17" si="14">BG11-BF11</f>
        <v>4.1000000000000014</v>
      </c>
      <c r="BI11" s="78">
        <v>35.700000000000003</v>
      </c>
      <c r="BJ11" s="78">
        <v>36.5</v>
      </c>
      <c r="BK11" s="298">
        <f t="shared" ref="BK11:BK17" si="15">BJ11-BI11</f>
        <v>0.79999999999999716</v>
      </c>
      <c r="BM11" s="75">
        <v>2</v>
      </c>
      <c r="BN11" s="76" t="s">
        <v>75</v>
      </c>
      <c r="BO11" s="86" t="s">
        <v>22</v>
      </c>
      <c r="BP11" s="361">
        <v>16326.9</v>
      </c>
      <c r="BQ11" s="513">
        <f t="shared" ref="BQ11:BQ15" si="16">BR11+BS11+BT11+BW11</f>
        <v>105493.59999999999</v>
      </c>
      <c r="BR11" s="388">
        <v>86063.4</v>
      </c>
      <c r="BS11" s="351"/>
      <c r="BT11" s="388">
        <v>19110.5</v>
      </c>
      <c r="BU11" s="388">
        <v>800</v>
      </c>
      <c r="BV11" s="388">
        <v>193.5</v>
      </c>
      <c r="BW11" s="388">
        <v>319.7</v>
      </c>
      <c r="BX11" s="151">
        <f t="shared" ref="BX11:BX16" si="17">ROUND((BR11+BS11)/BQ11*100,1)</f>
        <v>81.599999999999994</v>
      </c>
      <c r="BY11" s="390">
        <v>104934.9</v>
      </c>
      <c r="BZ11" s="388">
        <v>79337.899999999994</v>
      </c>
      <c r="CA11" s="361"/>
      <c r="CB11" s="388">
        <v>7801.6</v>
      </c>
      <c r="CC11" s="361"/>
      <c r="CD11" s="388">
        <v>2258.6</v>
      </c>
      <c r="CE11" s="114"/>
    </row>
    <row r="12" spans="1:83" s="26" customFormat="1" ht="40.5" customHeight="1">
      <c r="A12" s="75">
        <v>3</v>
      </c>
      <c r="B12" s="76" t="s">
        <v>181</v>
      </c>
      <c r="C12" s="86" t="s">
        <v>23</v>
      </c>
      <c r="D12" s="33">
        <v>1</v>
      </c>
      <c r="E12" s="33">
        <v>4</v>
      </c>
      <c r="F12" s="33">
        <v>150</v>
      </c>
      <c r="G12" s="33">
        <v>154</v>
      </c>
      <c r="H12" s="33">
        <v>140</v>
      </c>
      <c r="I12" s="33">
        <v>364</v>
      </c>
      <c r="J12" s="33">
        <v>5</v>
      </c>
      <c r="K12" s="33">
        <v>5</v>
      </c>
      <c r="L12" s="33">
        <v>1</v>
      </c>
      <c r="M12" s="33"/>
      <c r="N12" s="33">
        <v>69</v>
      </c>
      <c r="O12" s="33">
        <v>65</v>
      </c>
      <c r="P12" s="33">
        <v>18</v>
      </c>
      <c r="Q12" s="33">
        <v>19</v>
      </c>
      <c r="R12" s="33">
        <v>14</v>
      </c>
      <c r="S12" s="33">
        <v>14</v>
      </c>
      <c r="T12" s="77">
        <v>1</v>
      </c>
      <c r="V12" s="75">
        <v>3</v>
      </c>
      <c r="W12" s="76" t="s">
        <v>181</v>
      </c>
      <c r="X12" s="86" t="s">
        <v>23</v>
      </c>
      <c r="Y12" s="77">
        <f t="shared" si="0"/>
        <v>473</v>
      </c>
      <c r="Z12" s="77">
        <f t="shared" si="1"/>
        <v>432</v>
      </c>
      <c r="AA12" s="297">
        <f t="shared" si="2"/>
        <v>-41</v>
      </c>
      <c r="AB12" s="297">
        <f t="shared" si="3"/>
        <v>434</v>
      </c>
      <c r="AC12" s="297">
        <f t="shared" si="4"/>
        <v>415</v>
      </c>
      <c r="AD12" s="297">
        <f t="shared" si="5"/>
        <v>-19</v>
      </c>
      <c r="AE12" s="33">
        <v>375</v>
      </c>
      <c r="AF12" s="33">
        <v>331</v>
      </c>
      <c r="AG12" s="297">
        <f t="shared" si="6"/>
        <v>-44</v>
      </c>
      <c r="AH12" s="77">
        <v>45</v>
      </c>
      <c r="AI12" s="77">
        <v>80</v>
      </c>
      <c r="AJ12" s="297">
        <f t="shared" si="7"/>
        <v>35</v>
      </c>
      <c r="AK12" s="77"/>
      <c r="AL12" s="77">
        <v>4</v>
      </c>
      <c r="AM12" s="297">
        <f t="shared" si="8"/>
        <v>4</v>
      </c>
      <c r="AN12" s="77">
        <v>14</v>
      </c>
      <c r="AO12" s="77"/>
      <c r="AP12" s="297">
        <f>AO12-AN12</f>
        <v>-14</v>
      </c>
      <c r="AQ12" s="77">
        <v>11</v>
      </c>
      <c r="AR12" s="77">
        <v>10</v>
      </c>
      <c r="AS12" s="297">
        <f t="shared" si="9"/>
        <v>-1</v>
      </c>
      <c r="AT12" s="297">
        <v>28</v>
      </c>
      <c r="AU12" s="297">
        <v>7</v>
      </c>
      <c r="AV12" s="297">
        <f t="shared" si="10"/>
        <v>-21</v>
      </c>
      <c r="AW12" s="77">
        <v>407</v>
      </c>
      <c r="AX12" s="77">
        <v>408</v>
      </c>
      <c r="AY12" s="297">
        <f t="shared" si="11"/>
        <v>1</v>
      </c>
      <c r="AZ12" s="298">
        <v>30.1</v>
      </c>
      <c r="BA12" s="298">
        <v>32.9</v>
      </c>
      <c r="BB12" s="298">
        <f t="shared" si="12"/>
        <v>2.7999999999999972</v>
      </c>
      <c r="BC12" s="78">
        <v>36.5</v>
      </c>
      <c r="BD12" s="78">
        <v>39.700000000000003</v>
      </c>
      <c r="BE12" s="298">
        <f t="shared" si="13"/>
        <v>3.2000000000000028</v>
      </c>
      <c r="BF12" s="78">
        <v>24.6</v>
      </c>
      <c r="BG12" s="78">
        <v>31.799999999999997</v>
      </c>
      <c r="BH12" s="298">
        <f t="shared" si="14"/>
        <v>7.1999999999999957</v>
      </c>
      <c r="BI12" s="78">
        <v>30.5</v>
      </c>
      <c r="BJ12" s="78">
        <v>33.6</v>
      </c>
      <c r="BK12" s="298">
        <f t="shared" si="15"/>
        <v>3.1000000000000014</v>
      </c>
      <c r="BM12" s="75">
        <v>3</v>
      </c>
      <c r="BN12" s="76" t="s">
        <v>181</v>
      </c>
      <c r="BO12" s="86" t="s">
        <v>23</v>
      </c>
      <c r="BP12" s="361">
        <v>9407.9</v>
      </c>
      <c r="BQ12" s="513">
        <f t="shared" si="16"/>
        <v>67367.8</v>
      </c>
      <c r="BR12" s="388">
        <v>55494.2</v>
      </c>
      <c r="BS12" s="351"/>
      <c r="BT12" s="388">
        <v>11293.5</v>
      </c>
      <c r="BU12" s="388">
        <v>2472.1999999999998</v>
      </c>
      <c r="BV12" s="388"/>
      <c r="BW12" s="388">
        <v>580.1</v>
      </c>
      <c r="BX12" s="151">
        <f t="shared" si="17"/>
        <v>82.4</v>
      </c>
      <c r="BY12" s="390">
        <v>67337.600000000006</v>
      </c>
      <c r="BZ12" s="388">
        <v>53055.7</v>
      </c>
      <c r="CA12" s="361"/>
      <c r="CB12" s="388">
        <v>742.5</v>
      </c>
      <c r="CC12" s="361"/>
      <c r="CD12" s="388">
        <v>1336.3</v>
      </c>
      <c r="CE12" s="114"/>
    </row>
    <row r="13" spans="1:83" s="24" customFormat="1" ht="24" customHeight="1">
      <c r="A13" s="131"/>
      <c r="B13" s="442" t="s">
        <v>0</v>
      </c>
      <c r="C13" s="126" t="s">
        <v>24</v>
      </c>
      <c r="D13" s="391">
        <f>SUM(D10:D12)</f>
        <v>3</v>
      </c>
      <c r="E13" s="391">
        <f t="shared" ref="E13:T13" si="18">SUM(E10:E12)</f>
        <v>6</v>
      </c>
      <c r="F13" s="391">
        <f t="shared" si="18"/>
        <v>1239</v>
      </c>
      <c r="G13" s="391">
        <f t="shared" si="18"/>
        <v>1243</v>
      </c>
      <c r="H13" s="391">
        <f t="shared" si="18"/>
        <v>300</v>
      </c>
      <c r="I13" s="391">
        <f t="shared" si="18"/>
        <v>524</v>
      </c>
      <c r="J13" s="391">
        <f t="shared" si="18"/>
        <v>19</v>
      </c>
      <c r="K13" s="391">
        <f t="shared" si="18"/>
        <v>19</v>
      </c>
      <c r="L13" s="391">
        <f t="shared" si="18"/>
        <v>1</v>
      </c>
      <c r="M13" s="391">
        <f t="shared" si="18"/>
        <v>0</v>
      </c>
      <c r="N13" s="391">
        <f t="shared" si="18"/>
        <v>326</v>
      </c>
      <c r="O13" s="391">
        <f t="shared" si="18"/>
        <v>329</v>
      </c>
      <c r="P13" s="391">
        <f t="shared" si="18"/>
        <v>85</v>
      </c>
      <c r="Q13" s="391">
        <f t="shared" si="18"/>
        <v>86</v>
      </c>
      <c r="R13" s="391">
        <f t="shared" si="18"/>
        <v>26</v>
      </c>
      <c r="S13" s="391">
        <f t="shared" si="18"/>
        <v>26</v>
      </c>
      <c r="T13" s="391">
        <f t="shared" si="18"/>
        <v>3</v>
      </c>
      <c r="V13" s="131"/>
      <c r="W13" s="442" t="s">
        <v>0</v>
      </c>
      <c r="X13" s="126" t="s">
        <v>24</v>
      </c>
      <c r="Y13" s="459">
        <f>SUM(Y10:Y12)</f>
        <v>1317</v>
      </c>
      <c r="Z13" s="459">
        <f>SUM(Z10:Z12)</f>
        <v>1257</v>
      </c>
      <c r="AA13" s="516">
        <f t="shared" si="2"/>
        <v>-60</v>
      </c>
      <c r="AB13" s="459">
        <f>SUM(AB10:AB12)</f>
        <v>1199</v>
      </c>
      <c r="AC13" s="459">
        <f>SUM(AC10:AC12)</f>
        <v>1166</v>
      </c>
      <c r="AD13" s="516">
        <f t="shared" si="5"/>
        <v>-33</v>
      </c>
      <c r="AE13" s="459">
        <f>SUM(AE10:AE12)</f>
        <v>1084</v>
      </c>
      <c r="AF13" s="459">
        <f>SUM(AF10:AF12)</f>
        <v>1023</v>
      </c>
      <c r="AG13" s="516">
        <f t="shared" si="6"/>
        <v>-61</v>
      </c>
      <c r="AH13" s="459">
        <f>SUM(AH10:AH12)</f>
        <v>100</v>
      </c>
      <c r="AI13" s="459">
        <f>SUM(AI10:AI12)</f>
        <v>139</v>
      </c>
      <c r="AJ13" s="516">
        <f t="shared" si="7"/>
        <v>39</v>
      </c>
      <c r="AK13" s="459">
        <f>SUM(AK10:AK12)</f>
        <v>0</v>
      </c>
      <c r="AL13" s="459">
        <f>SUM(AL10:AL12)</f>
        <v>4</v>
      </c>
      <c r="AM13" s="516">
        <f t="shared" si="8"/>
        <v>4</v>
      </c>
      <c r="AN13" s="459">
        <f>SUM(AN10:AN12)</f>
        <v>15</v>
      </c>
      <c r="AO13" s="459">
        <f>SUM(AO10:AO12)</f>
        <v>0</v>
      </c>
      <c r="AP13" s="516">
        <f t="shared" ref="AP13:AP17" si="19">AO13-AN13</f>
        <v>-15</v>
      </c>
      <c r="AQ13" s="459">
        <f>SUM(AQ10:AQ12)</f>
        <v>11</v>
      </c>
      <c r="AR13" s="459">
        <f>SUM(AR10:AR12)</f>
        <v>46</v>
      </c>
      <c r="AS13" s="516">
        <f t="shared" si="9"/>
        <v>35</v>
      </c>
      <c r="AT13" s="459">
        <f>SUM(AT10:AT12)</f>
        <v>107</v>
      </c>
      <c r="AU13" s="459">
        <f>SUM(AU10:AU12)</f>
        <v>45</v>
      </c>
      <c r="AV13" s="516">
        <f t="shared" si="10"/>
        <v>-62</v>
      </c>
      <c r="AW13" s="459">
        <f>SUM(AW10:AW12)</f>
        <v>803</v>
      </c>
      <c r="AX13" s="459">
        <f>SUM(AX10:AX12)</f>
        <v>885</v>
      </c>
      <c r="AY13" s="516">
        <f t="shared" si="11"/>
        <v>82</v>
      </c>
      <c r="AZ13" s="453">
        <f>SUM(AZ10:AZ12)</f>
        <v>204.9</v>
      </c>
      <c r="BA13" s="453">
        <f>SUM(BA10:BA12)</f>
        <v>228.8</v>
      </c>
      <c r="BB13" s="482">
        <f t="shared" si="12"/>
        <v>23.900000000000006</v>
      </c>
      <c r="BC13" s="453">
        <f>SUM(BC10:BC12)</f>
        <v>209.1</v>
      </c>
      <c r="BD13" s="453">
        <f>SUM(BD10:BD12)</f>
        <v>215.89999999999998</v>
      </c>
      <c r="BE13" s="482">
        <f t="shared" si="13"/>
        <v>6.7999999999999829</v>
      </c>
      <c r="BF13" s="453">
        <f>SUM(BF10:BF12)</f>
        <v>80.900000000000006</v>
      </c>
      <c r="BG13" s="453">
        <f>SUM(BG10:BG12)</f>
        <v>104.4</v>
      </c>
      <c r="BH13" s="482">
        <f t="shared" si="14"/>
        <v>23.5</v>
      </c>
      <c r="BI13" s="453">
        <f>SUM(BI10:BI12)</f>
        <v>163.9</v>
      </c>
      <c r="BJ13" s="453">
        <f>SUM(BJ10:BJ12)</f>
        <v>188.1</v>
      </c>
      <c r="BK13" s="482">
        <f t="shared" si="15"/>
        <v>24.199999999999989</v>
      </c>
      <c r="BM13" s="131"/>
      <c r="BN13" s="442" t="s">
        <v>0</v>
      </c>
      <c r="BO13" s="126" t="s">
        <v>24</v>
      </c>
      <c r="BP13" s="453">
        <f>SUM(BP10:BP12)</f>
        <v>71476.3</v>
      </c>
      <c r="BQ13" s="453">
        <f>SUM(BQ10:BQ12)</f>
        <v>398151.1</v>
      </c>
      <c r="BR13" s="453">
        <f t="shared" ref="BR13:BW13" si="20">SUM(BR10:BR12)</f>
        <v>305111</v>
      </c>
      <c r="BS13" s="453">
        <f t="shared" si="20"/>
        <v>0</v>
      </c>
      <c r="BT13" s="453">
        <f t="shared" si="20"/>
        <v>92140.3</v>
      </c>
      <c r="BU13" s="453">
        <f t="shared" si="20"/>
        <v>5004.5</v>
      </c>
      <c r="BV13" s="453">
        <f t="shared" si="20"/>
        <v>919.1</v>
      </c>
      <c r="BW13" s="453">
        <f t="shared" si="20"/>
        <v>899.8</v>
      </c>
      <c r="BX13" s="453">
        <f t="shared" si="17"/>
        <v>76.599999999999994</v>
      </c>
      <c r="BY13" s="453">
        <f t="shared" ref="BY13:CD13" si="21">SUM(BY10:BY12)</f>
        <v>351669.5</v>
      </c>
      <c r="BZ13" s="453">
        <f t="shared" si="21"/>
        <v>256837.59999999998</v>
      </c>
      <c r="CA13" s="453">
        <f t="shared" si="21"/>
        <v>0</v>
      </c>
      <c r="CB13" s="453">
        <f t="shared" si="21"/>
        <v>30327</v>
      </c>
      <c r="CC13" s="453">
        <f t="shared" si="21"/>
        <v>150</v>
      </c>
      <c r="CD13" s="453">
        <f t="shared" si="21"/>
        <v>9892.5</v>
      </c>
      <c r="CE13" s="116"/>
    </row>
    <row r="14" spans="1:83" s="26" customFormat="1" ht="37.5" customHeight="1">
      <c r="A14" s="75">
        <v>1</v>
      </c>
      <c r="B14" s="79" t="s">
        <v>463</v>
      </c>
      <c r="C14" s="86" t="s">
        <v>25</v>
      </c>
      <c r="D14" s="33">
        <v>5</v>
      </c>
      <c r="E14" s="33">
        <v>5</v>
      </c>
      <c r="F14" s="33">
        <v>860</v>
      </c>
      <c r="G14" s="33">
        <v>860</v>
      </c>
      <c r="H14" s="33"/>
      <c r="I14" s="33"/>
      <c r="J14" s="33">
        <v>2</v>
      </c>
      <c r="K14" s="33">
        <v>5</v>
      </c>
      <c r="L14" s="33"/>
      <c r="M14" s="33"/>
      <c r="N14" s="33">
        <v>208</v>
      </c>
      <c r="O14" s="33">
        <v>208</v>
      </c>
      <c r="P14" s="33">
        <v>85</v>
      </c>
      <c r="Q14" s="33">
        <v>85</v>
      </c>
      <c r="R14" s="33">
        <v>15</v>
      </c>
      <c r="S14" s="33">
        <v>15</v>
      </c>
      <c r="T14" s="33">
        <v>1</v>
      </c>
      <c r="V14" s="75">
        <v>1</v>
      </c>
      <c r="W14" s="79" t="s">
        <v>463</v>
      </c>
      <c r="X14" s="86" t="s">
        <v>25</v>
      </c>
      <c r="Y14" s="77">
        <f>AQ14+AB14+AT14</f>
        <v>359</v>
      </c>
      <c r="Z14" s="77">
        <f>AR14+AC14+AU14</f>
        <v>364</v>
      </c>
      <c r="AA14" s="297">
        <f t="shared" si="2"/>
        <v>5</v>
      </c>
      <c r="AB14" s="297">
        <f t="shared" ref="AB14:AB15" si="22">AE14+AH14+AK14+AN14</f>
        <v>343</v>
      </c>
      <c r="AC14" s="297">
        <f t="shared" ref="AC14:AC15" si="23">AF14+AI14+AL14+AO14</f>
        <v>229</v>
      </c>
      <c r="AD14" s="297">
        <f t="shared" si="5"/>
        <v>-114</v>
      </c>
      <c r="AE14" s="33">
        <v>290</v>
      </c>
      <c r="AF14" s="33">
        <v>196</v>
      </c>
      <c r="AG14" s="297">
        <f t="shared" si="6"/>
        <v>-94</v>
      </c>
      <c r="AH14" s="33">
        <v>52</v>
      </c>
      <c r="AI14" s="33">
        <v>33</v>
      </c>
      <c r="AJ14" s="297">
        <f t="shared" si="7"/>
        <v>-19</v>
      </c>
      <c r="AK14" s="33"/>
      <c r="AL14" s="33"/>
      <c r="AM14" s="297">
        <f t="shared" si="8"/>
        <v>0</v>
      </c>
      <c r="AN14" s="33">
        <v>1</v>
      </c>
      <c r="AO14" s="33"/>
      <c r="AP14" s="297">
        <f t="shared" si="19"/>
        <v>-1</v>
      </c>
      <c r="AQ14" s="33">
        <v>14</v>
      </c>
      <c r="AR14" s="33">
        <v>134</v>
      </c>
      <c r="AS14" s="297">
        <f t="shared" si="9"/>
        <v>120</v>
      </c>
      <c r="AT14" s="297">
        <v>2</v>
      </c>
      <c r="AU14" s="297">
        <v>1</v>
      </c>
      <c r="AV14" s="297">
        <f t="shared" si="10"/>
        <v>-1</v>
      </c>
      <c r="AW14" s="33">
        <v>301</v>
      </c>
      <c r="AX14" s="33">
        <v>215</v>
      </c>
      <c r="AY14" s="297">
        <f t="shared" si="11"/>
        <v>-86</v>
      </c>
      <c r="AZ14" s="298">
        <v>105.8</v>
      </c>
      <c r="BA14" s="298">
        <v>40.200000000000003</v>
      </c>
      <c r="BB14" s="298">
        <f t="shared" si="12"/>
        <v>-65.599999999999994</v>
      </c>
      <c r="BC14" s="35">
        <v>105.8</v>
      </c>
      <c r="BD14" s="35">
        <v>111.3</v>
      </c>
      <c r="BE14" s="298">
        <f t="shared" si="13"/>
        <v>5.5</v>
      </c>
      <c r="BF14" s="35">
        <v>40.4</v>
      </c>
      <c r="BG14" s="35">
        <v>21.2</v>
      </c>
      <c r="BH14" s="298">
        <f t="shared" si="14"/>
        <v>-19.2</v>
      </c>
      <c r="BI14" s="35">
        <v>105.8</v>
      </c>
      <c r="BJ14" s="35">
        <v>40.200000000000003</v>
      </c>
      <c r="BK14" s="298">
        <f t="shared" si="15"/>
        <v>-65.599999999999994</v>
      </c>
      <c r="BM14" s="75">
        <v>1</v>
      </c>
      <c r="BN14" s="79" t="s">
        <v>463</v>
      </c>
      <c r="BO14" s="86" t="s">
        <v>25</v>
      </c>
      <c r="BP14" s="389">
        <v>15631.7</v>
      </c>
      <c r="BQ14" s="513">
        <f t="shared" si="16"/>
        <v>180383.19999999998</v>
      </c>
      <c r="BR14" s="388">
        <v>71185.8</v>
      </c>
      <c r="BS14" s="388">
        <v>93162</v>
      </c>
      <c r="BT14" s="388">
        <v>16035.400000000001</v>
      </c>
      <c r="BU14" s="388">
        <v>20</v>
      </c>
      <c r="BV14" s="388">
        <v>383.7</v>
      </c>
      <c r="BW14" s="388"/>
      <c r="BX14" s="151">
        <f t="shared" si="17"/>
        <v>91.1</v>
      </c>
      <c r="BY14" s="390">
        <v>177992.4</v>
      </c>
      <c r="BZ14" s="388">
        <v>141945.1</v>
      </c>
      <c r="CA14" s="361"/>
      <c r="CB14" s="388">
        <v>8469.1</v>
      </c>
      <c r="CC14" s="361"/>
      <c r="CD14" s="78">
        <v>6664.5</v>
      </c>
      <c r="CE14" s="114"/>
    </row>
    <row r="15" spans="1:83" s="26" customFormat="1" ht="28.5" customHeight="1">
      <c r="A15" s="75">
        <v>2</v>
      </c>
      <c r="B15" s="79" t="s">
        <v>464</v>
      </c>
      <c r="C15" s="86" t="s">
        <v>26</v>
      </c>
      <c r="D15" s="33">
        <v>2</v>
      </c>
      <c r="E15" s="33">
        <v>2</v>
      </c>
      <c r="F15" s="33">
        <v>204</v>
      </c>
      <c r="G15" s="33">
        <v>204</v>
      </c>
      <c r="H15" s="33">
        <v>55</v>
      </c>
      <c r="I15" s="33">
        <v>55</v>
      </c>
      <c r="J15" s="33">
        <v>9</v>
      </c>
      <c r="K15" s="33">
        <v>6</v>
      </c>
      <c r="L15" s="33"/>
      <c r="M15" s="33"/>
      <c r="N15" s="33">
        <v>80</v>
      </c>
      <c r="O15" s="33">
        <v>82</v>
      </c>
      <c r="P15" s="33">
        <v>22</v>
      </c>
      <c r="Q15" s="33">
        <v>22</v>
      </c>
      <c r="R15" s="33">
        <v>23</v>
      </c>
      <c r="S15" s="33">
        <v>22</v>
      </c>
      <c r="T15" s="33">
        <v>1</v>
      </c>
      <c r="V15" s="75">
        <v>2</v>
      </c>
      <c r="W15" s="79" t="s">
        <v>464</v>
      </c>
      <c r="X15" s="86" t="s">
        <v>26</v>
      </c>
      <c r="Y15" s="77">
        <f>AQ15+AB15+AT15</f>
        <v>269</v>
      </c>
      <c r="Z15" s="77">
        <f>AR15+AC15+AU15</f>
        <v>312</v>
      </c>
      <c r="AA15" s="297">
        <f t="shared" si="2"/>
        <v>43</v>
      </c>
      <c r="AB15" s="297">
        <f t="shared" si="22"/>
        <v>258</v>
      </c>
      <c r="AC15" s="297">
        <f t="shared" si="23"/>
        <v>312</v>
      </c>
      <c r="AD15" s="297">
        <f t="shared" si="5"/>
        <v>54</v>
      </c>
      <c r="AE15" s="33">
        <v>248</v>
      </c>
      <c r="AF15" s="33">
        <v>233</v>
      </c>
      <c r="AG15" s="297">
        <f t="shared" si="6"/>
        <v>-15</v>
      </c>
      <c r="AH15" s="33">
        <v>10</v>
      </c>
      <c r="AI15" s="33">
        <v>79</v>
      </c>
      <c r="AJ15" s="297">
        <f t="shared" si="7"/>
        <v>69</v>
      </c>
      <c r="AK15" s="33"/>
      <c r="AL15" s="33"/>
      <c r="AM15" s="297">
        <f t="shared" si="8"/>
        <v>0</v>
      </c>
      <c r="AN15" s="33"/>
      <c r="AO15" s="33"/>
      <c r="AP15" s="297">
        <f t="shared" si="19"/>
        <v>0</v>
      </c>
      <c r="AQ15" s="33"/>
      <c r="AR15" s="423"/>
      <c r="AS15" s="297">
        <f t="shared" si="9"/>
        <v>0</v>
      </c>
      <c r="AT15" s="297">
        <v>11</v>
      </c>
      <c r="AU15" s="297"/>
      <c r="AV15" s="297">
        <f t="shared" si="10"/>
        <v>-11</v>
      </c>
      <c r="AW15" s="33">
        <v>232</v>
      </c>
      <c r="AX15" s="33">
        <v>254</v>
      </c>
      <c r="AY15" s="297">
        <f t="shared" si="11"/>
        <v>22</v>
      </c>
      <c r="AZ15" s="298">
        <v>27.599999999999998</v>
      </c>
      <c r="BA15" s="298">
        <v>38.799999999999997</v>
      </c>
      <c r="BB15" s="298">
        <f t="shared" si="12"/>
        <v>11.2</v>
      </c>
      <c r="BC15" s="35">
        <v>27.599999999999998</v>
      </c>
      <c r="BD15" s="35">
        <v>38.799999999999997</v>
      </c>
      <c r="BE15" s="298">
        <f t="shared" si="13"/>
        <v>11.2</v>
      </c>
      <c r="BF15" s="35">
        <v>24.2</v>
      </c>
      <c r="BG15" s="35">
        <v>31.9</v>
      </c>
      <c r="BH15" s="298">
        <f t="shared" si="14"/>
        <v>7.6999999999999993</v>
      </c>
      <c r="BI15" s="35">
        <v>27.599999999999998</v>
      </c>
      <c r="BJ15" s="35">
        <v>38.799999999999997</v>
      </c>
      <c r="BK15" s="298">
        <f t="shared" si="15"/>
        <v>11.2</v>
      </c>
      <c r="BM15" s="75">
        <v>2</v>
      </c>
      <c r="BN15" s="79" t="s">
        <v>464</v>
      </c>
      <c r="BO15" s="86" t="s">
        <v>26</v>
      </c>
      <c r="BP15" s="389">
        <v>8791.5</v>
      </c>
      <c r="BQ15" s="513">
        <f t="shared" si="16"/>
        <v>82160.100000000006</v>
      </c>
      <c r="BR15" s="388">
        <v>72929.100000000006</v>
      </c>
      <c r="BS15" s="388"/>
      <c r="BT15" s="388">
        <v>9186.1</v>
      </c>
      <c r="BU15" s="388">
        <v>380</v>
      </c>
      <c r="BV15" s="388">
        <v>14.6</v>
      </c>
      <c r="BW15" s="388">
        <v>44.9</v>
      </c>
      <c r="BX15" s="151">
        <f t="shared" si="17"/>
        <v>88.8</v>
      </c>
      <c r="BY15" s="390">
        <v>81627.199999999997</v>
      </c>
      <c r="BZ15" s="388">
        <v>55799.7</v>
      </c>
      <c r="CA15" s="361"/>
      <c r="CB15" s="388">
        <v>13101.3</v>
      </c>
      <c r="CC15" s="361"/>
      <c r="CD15" s="78">
        <v>1349.2</v>
      </c>
      <c r="CE15" s="114"/>
    </row>
    <row r="16" spans="1:83" s="24" customFormat="1" ht="25.5" customHeight="1">
      <c r="A16" s="73"/>
      <c r="B16" s="442" t="s">
        <v>124</v>
      </c>
      <c r="C16" s="126" t="s">
        <v>27</v>
      </c>
      <c r="D16" s="391">
        <f>SUM(D14:D15)</f>
        <v>7</v>
      </c>
      <c r="E16" s="391">
        <f t="shared" ref="E16:T16" si="24">SUM(E14:E15)</f>
        <v>7</v>
      </c>
      <c r="F16" s="391">
        <f t="shared" si="24"/>
        <v>1064</v>
      </c>
      <c r="G16" s="391">
        <f t="shared" si="24"/>
        <v>1064</v>
      </c>
      <c r="H16" s="391">
        <f t="shared" si="24"/>
        <v>55</v>
      </c>
      <c r="I16" s="391">
        <f t="shared" si="24"/>
        <v>55</v>
      </c>
      <c r="J16" s="391">
        <f t="shared" si="24"/>
        <v>11</v>
      </c>
      <c r="K16" s="391">
        <f t="shared" si="24"/>
        <v>11</v>
      </c>
      <c r="L16" s="391">
        <f t="shared" si="24"/>
        <v>0</v>
      </c>
      <c r="M16" s="391">
        <f t="shared" si="24"/>
        <v>0</v>
      </c>
      <c r="N16" s="391">
        <f t="shared" si="24"/>
        <v>288</v>
      </c>
      <c r="O16" s="391">
        <f t="shared" ref="O16:S16" si="25">SUM(O14:O15)</f>
        <v>290</v>
      </c>
      <c r="P16" s="391">
        <f t="shared" si="25"/>
        <v>107</v>
      </c>
      <c r="Q16" s="391">
        <f t="shared" si="25"/>
        <v>107</v>
      </c>
      <c r="R16" s="391">
        <f t="shared" si="25"/>
        <v>38</v>
      </c>
      <c r="S16" s="391">
        <f t="shared" si="25"/>
        <v>37</v>
      </c>
      <c r="T16" s="391">
        <f t="shared" si="24"/>
        <v>2</v>
      </c>
      <c r="V16" s="73"/>
      <c r="W16" s="442" t="s">
        <v>124</v>
      </c>
      <c r="X16" s="126" t="s">
        <v>27</v>
      </c>
      <c r="Y16" s="516">
        <f>SUM(Y14:Y15)</f>
        <v>628</v>
      </c>
      <c r="Z16" s="516">
        <f>SUM(Z14:Z15)</f>
        <v>676</v>
      </c>
      <c r="AA16" s="516">
        <f t="shared" si="2"/>
        <v>48</v>
      </c>
      <c r="AB16" s="516">
        <f>SUM(AB14:AB15)</f>
        <v>601</v>
      </c>
      <c r="AC16" s="516">
        <f>SUM(AC14:AC15)</f>
        <v>541</v>
      </c>
      <c r="AD16" s="516">
        <f t="shared" si="5"/>
        <v>-60</v>
      </c>
      <c r="AE16" s="516">
        <f>SUM(AE14:AE15)</f>
        <v>538</v>
      </c>
      <c r="AF16" s="516">
        <f>SUM(AF14:AF15)</f>
        <v>429</v>
      </c>
      <c r="AG16" s="516">
        <f t="shared" si="6"/>
        <v>-109</v>
      </c>
      <c r="AH16" s="516">
        <f>SUM(AH14:AH15)</f>
        <v>62</v>
      </c>
      <c r="AI16" s="516">
        <f>SUM(AI14:AI15)</f>
        <v>112</v>
      </c>
      <c r="AJ16" s="516">
        <f t="shared" si="7"/>
        <v>50</v>
      </c>
      <c r="AK16" s="516">
        <f>SUM(AK14:AK15)</f>
        <v>0</v>
      </c>
      <c r="AL16" s="516">
        <f>SUM(AL14:AL15)</f>
        <v>0</v>
      </c>
      <c r="AM16" s="516">
        <f t="shared" si="8"/>
        <v>0</v>
      </c>
      <c r="AN16" s="516">
        <f>SUM(AN14:AN15)</f>
        <v>1</v>
      </c>
      <c r="AO16" s="516">
        <f>SUM(AO14:AO15)</f>
        <v>0</v>
      </c>
      <c r="AP16" s="516">
        <f t="shared" si="19"/>
        <v>-1</v>
      </c>
      <c r="AQ16" s="516">
        <f>SUM(AQ14:AQ15)</f>
        <v>14</v>
      </c>
      <c r="AR16" s="516">
        <f>SUM(AR14:AR15)</f>
        <v>134</v>
      </c>
      <c r="AS16" s="516">
        <f t="shared" si="9"/>
        <v>120</v>
      </c>
      <c r="AT16" s="516">
        <f>SUM(AT14:AT15)</f>
        <v>13</v>
      </c>
      <c r="AU16" s="516">
        <f>SUM(AU14:AU15)</f>
        <v>1</v>
      </c>
      <c r="AV16" s="516">
        <f t="shared" si="10"/>
        <v>-12</v>
      </c>
      <c r="AW16" s="516">
        <f>SUM(AW14:AW15)</f>
        <v>533</v>
      </c>
      <c r="AX16" s="516">
        <f>SUM(AX14:AX15)</f>
        <v>469</v>
      </c>
      <c r="AY16" s="516">
        <f t="shared" si="11"/>
        <v>-64</v>
      </c>
      <c r="AZ16" s="482">
        <f t="shared" ref="AZ16:BA16" si="26">SUM(AZ14:AZ15)</f>
        <v>133.4</v>
      </c>
      <c r="BA16" s="482">
        <f t="shared" si="26"/>
        <v>79</v>
      </c>
      <c r="BB16" s="482">
        <f t="shared" si="12"/>
        <v>-54.400000000000006</v>
      </c>
      <c r="BC16" s="482">
        <f>SUM(BC14:BC15)</f>
        <v>133.4</v>
      </c>
      <c r="BD16" s="482">
        <f>SUM(BD14:BD15)</f>
        <v>150.1</v>
      </c>
      <c r="BE16" s="482">
        <f t="shared" si="13"/>
        <v>16.699999999999989</v>
      </c>
      <c r="BF16" s="482">
        <f>SUM(BF14:BF15)</f>
        <v>64.599999999999994</v>
      </c>
      <c r="BG16" s="482">
        <f>SUM(BG14:BG15)</f>
        <v>53.099999999999994</v>
      </c>
      <c r="BH16" s="482">
        <f t="shared" si="14"/>
        <v>-11.5</v>
      </c>
      <c r="BI16" s="482">
        <f>SUM(BI14:BI15)</f>
        <v>133.4</v>
      </c>
      <c r="BJ16" s="482">
        <f>SUM(BJ14:BJ15)</f>
        <v>79</v>
      </c>
      <c r="BK16" s="482">
        <f t="shared" si="15"/>
        <v>-54.400000000000006</v>
      </c>
      <c r="BM16" s="73"/>
      <c r="BN16" s="442" t="s">
        <v>124</v>
      </c>
      <c r="BO16" s="126" t="s">
        <v>27</v>
      </c>
      <c r="BP16" s="482">
        <f t="shared" ref="BP16:BW16" si="27">SUM(BP14:BP15)</f>
        <v>24423.200000000001</v>
      </c>
      <c r="BQ16" s="482">
        <f t="shared" si="27"/>
        <v>262543.3</v>
      </c>
      <c r="BR16" s="482">
        <f t="shared" si="27"/>
        <v>144114.90000000002</v>
      </c>
      <c r="BS16" s="482">
        <f t="shared" si="27"/>
        <v>93162</v>
      </c>
      <c r="BT16" s="482">
        <f t="shared" si="27"/>
        <v>25221.5</v>
      </c>
      <c r="BU16" s="482">
        <f t="shared" si="27"/>
        <v>400</v>
      </c>
      <c r="BV16" s="482">
        <f t="shared" si="27"/>
        <v>398.3</v>
      </c>
      <c r="BW16" s="482">
        <f t="shared" si="27"/>
        <v>44.9</v>
      </c>
      <c r="BX16" s="453">
        <f t="shared" si="17"/>
        <v>90.4</v>
      </c>
      <c r="BY16" s="482">
        <f t="shared" ref="BY16:CD16" si="28">SUM(BY14:BY15)</f>
        <v>259619.59999999998</v>
      </c>
      <c r="BZ16" s="482">
        <f t="shared" si="28"/>
        <v>197744.8</v>
      </c>
      <c r="CA16" s="482">
        <f t="shared" si="28"/>
        <v>0</v>
      </c>
      <c r="CB16" s="482">
        <f t="shared" si="28"/>
        <v>21570.400000000001</v>
      </c>
      <c r="CC16" s="482">
        <f t="shared" si="28"/>
        <v>0</v>
      </c>
      <c r="CD16" s="482">
        <f t="shared" si="28"/>
        <v>8013.7</v>
      </c>
      <c r="CE16" s="116"/>
    </row>
    <row r="17" spans="1:83" s="24" customFormat="1" ht="38.25" customHeight="1">
      <c r="A17" s="131"/>
      <c r="B17" s="442" t="s">
        <v>465</v>
      </c>
      <c r="C17" s="126" t="s">
        <v>28</v>
      </c>
      <c r="D17" s="391">
        <f>D13+D16</f>
        <v>10</v>
      </c>
      <c r="E17" s="391">
        <f t="shared" ref="E17:T17" si="29">E13+E16</f>
        <v>13</v>
      </c>
      <c r="F17" s="391">
        <f t="shared" si="29"/>
        <v>2303</v>
      </c>
      <c r="G17" s="391">
        <f t="shared" si="29"/>
        <v>2307</v>
      </c>
      <c r="H17" s="391">
        <f t="shared" si="29"/>
        <v>355</v>
      </c>
      <c r="I17" s="391">
        <f t="shared" si="29"/>
        <v>579</v>
      </c>
      <c r="J17" s="391">
        <f t="shared" si="29"/>
        <v>30</v>
      </c>
      <c r="K17" s="391">
        <f t="shared" si="29"/>
        <v>30</v>
      </c>
      <c r="L17" s="391">
        <f t="shared" si="29"/>
        <v>1</v>
      </c>
      <c r="M17" s="391">
        <f t="shared" si="29"/>
        <v>0</v>
      </c>
      <c r="N17" s="391">
        <f t="shared" si="29"/>
        <v>614</v>
      </c>
      <c r="O17" s="391">
        <f t="shared" ref="O17:S17" si="30">O13+O16</f>
        <v>619</v>
      </c>
      <c r="P17" s="391">
        <f t="shared" si="30"/>
        <v>192</v>
      </c>
      <c r="Q17" s="391">
        <f t="shared" si="30"/>
        <v>193</v>
      </c>
      <c r="R17" s="391">
        <f t="shared" si="30"/>
        <v>64</v>
      </c>
      <c r="S17" s="391">
        <f t="shared" si="30"/>
        <v>63</v>
      </c>
      <c r="T17" s="391">
        <f t="shared" si="29"/>
        <v>5</v>
      </c>
      <c r="V17" s="131"/>
      <c r="W17" s="442" t="s">
        <v>465</v>
      </c>
      <c r="X17" s="126" t="s">
        <v>28</v>
      </c>
      <c r="Y17" s="459">
        <f>Y13+Y16</f>
        <v>1945</v>
      </c>
      <c r="Z17" s="459">
        <f>Z13+Z16</f>
        <v>1933</v>
      </c>
      <c r="AA17" s="516">
        <f t="shared" si="2"/>
        <v>-12</v>
      </c>
      <c r="AB17" s="459">
        <f>AB13+AB16</f>
        <v>1800</v>
      </c>
      <c r="AC17" s="459">
        <f>AC13+AC16</f>
        <v>1707</v>
      </c>
      <c r="AD17" s="516">
        <f t="shared" si="5"/>
        <v>-93</v>
      </c>
      <c r="AE17" s="459">
        <f>AE13+AE16</f>
        <v>1622</v>
      </c>
      <c r="AF17" s="459">
        <f>AF13+AF16</f>
        <v>1452</v>
      </c>
      <c r="AG17" s="516">
        <f t="shared" si="6"/>
        <v>-170</v>
      </c>
      <c r="AH17" s="459">
        <f>AH13+AH16</f>
        <v>162</v>
      </c>
      <c r="AI17" s="459">
        <f>AI13+AI16</f>
        <v>251</v>
      </c>
      <c r="AJ17" s="516">
        <f t="shared" si="7"/>
        <v>89</v>
      </c>
      <c r="AK17" s="459">
        <f>AK13+AK16</f>
        <v>0</v>
      </c>
      <c r="AL17" s="459">
        <f>AL13+AL16</f>
        <v>4</v>
      </c>
      <c r="AM17" s="516">
        <f t="shared" si="8"/>
        <v>4</v>
      </c>
      <c r="AN17" s="459">
        <f>AN13+AN16</f>
        <v>16</v>
      </c>
      <c r="AO17" s="459">
        <f>AO13+AO16</f>
        <v>0</v>
      </c>
      <c r="AP17" s="516">
        <f t="shared" si="19"/>
        <v>-16</v>
      </c>
      <c r="AQ17" s="459">
        <f>AQ13+AQ16</f>
        <v>25</v>
      </c>
      <c r="AR17" s="459">
        <f>AR13+AR16</f>
        <v>180</v>
      </c>
      <c r="AS17" s="516">
        <f t="shared" si="9"/>
        <v>155</v>
      </c>
      <c r="AT17" s="459">
        <f>AT13+AT16</f>
        <v>120</v>
      </c>
      <c r="AU17" s="459">
        <f>AU13+AU16</f>
        <v>46</v>
      </c>
      <c r="AV17" s="516">
        <f t="shared" si="10"/>
        <v>-74</v>
      </c>
      <c r="AW17" s="459">
        <f>AW13+AW16</f>
        <v>1336</v>
      </c>
      <c r="AX17" s="459">
        <f>AX13+AX16</f>
        <v>1354</v>
      </c>
      <c r="AY17" s="516">
        <f t="shared" si="11"/>
        <v>18</v>
      </c>
      <c r="AZ17" s="453">
        <f t="shared" ref="AZ17:BA17" si="31">AZ13+AZ16</f>
        <v>338.3</v>
      </c>
      <c r="BA17" s="453">
        <f t="shared" si="31"/>
        <v>307.8</v>
      </c>
      <c r="BB17" s="482">
        <f t="shared" si="12"/>
        <v>-30.5</v>
      </c>
      <c r="BC17" s="453">
        <f>BC13+BC16</f>
        <v>342.5</v>
      </c>
      <c r="BD17" s="453">
        <f>BD13+BD16</f>
        <v>366</v>
      </c>
      <c r="BE17" s="482">
        <f t="shared" si="13"/>
        <v>23.5</v>
      </c>
      <c r="BF17" s="453">
        <f>BF13+BF16</f>
        <v>145.5</v>
      </c>
      <c r="BG17" s="453">
        <f>BG13+BG16</f>
        <v>157.5</v>
      </c>
      <c r="BH17" s="482">
        <f t="shared" si="14"/>
        <v>12</v>
      </c>
      <c r="BI17" s="453">
        <f>BI13+BI16</f>
        <v>297.3</v>
      </c>
      <c r="BJ17" s="453">
        <f>BJ13+BJ16</f>
        <v>267.10000000000002</v>
      </c>
      <c r="BK17" s="482">
        <f t="shared" si="15"/>
        <v>-30.199999999999989</v>
      </c>
      <c r="BM17" s="131"/>
      <c r="BN17" s="442" t="s">
        <v>465</v>
      </c>
      <c r="BO17" s="126" t="s">
        <v>28</v>
      </c>
      <c r="BP17" s="453">
        <f>BP13+BP16</f>
        <v>95899.5</v>
      </c>
      <c r="BQ17" s="453">
        <f t="shared" ref="BQ17:BW17" si="32">BQ13+BQ16</f>
        <v>660694.39999999991</v>
      </c>
      <c r="BR17" s="453">
        <f t="shared" si="32"/>
        <v>449225.9</v>
      </c>
      <c r="BS17" s="453">
        <f t="shared" si="32"/>
        <v>93162</v>
      </c>
      <c r="BT17" s="453">
        <f t="shared" si="32"/>
        <v>117361.8</v>
      </c>
      <c r="BU17" s="453">
        <f t="shared" si="32"/>
        <v>5404.5</v>
      </c>
      <c r="BV17" s="453">
        <f t="shared" si="32"/>
        <v>1317.4</v>
      </c>
      <c r="BW17" s="453">
        <f t="shared" si="32"/>
        <v>944.69999999999993</v>
      </c>
      <c r="BX17" s="456">
        <f>ROUND((BR17+BS17)/BQ17*100,1)</f>
        <v>82.1</v>
      </c>
      <c r="BY17" s="453">
        <f t="shared" ref="BY17:CD17" si="33">BY13+BY16</f>
        <v>611289.1</v>
      </c>
      <c r="BZ17" s="453">
        <f t="shared" si="33"/>
        <v>454582.39999999997</v>
      </c>
      <c r="CA17" s="453">
        <f t="shared" si="33"/>
        <v>0</v>
      </c>
      <c r="CB17" s="453">
        <f t="shared" si="33"/>
        <v>51897.4</v>
      </c>
      <c r="CC17" s="453">
        <f t="shared" si="33"/>
        <v>150</v>
      </c>
      <c r="CD17" s="453">
        <f t="shared" si="33"/>
        <v>17906.2</v>
      </c>
      <c r="CE17" s="116"/>
    </row>
    <row r="18" spans="1:83">
      <c r="P18" s="321"/>
      <c r="Q18" s="321"/>
      <c r="R18" s="114"/>
    </row>
    <row r="19" spans="1:83">
      <c r="R19" s="114"/>
    </row>
    <row r="20" spans="1:83">
      <c r="R20" s="114"/>
    </row>
  </sheetData>
  <sheetProtection formatCells="0" formatColumns="0" formatRows="0" insertColumns="0" insertRows="0" deleteColumns="0" deleteRows="0"/>
  <mergeCells count="55">
    <mergeCell ref="CB4:CB8"/>
    <mergeCell ref="BQ3:BQ8"/>
    <mergeCell ref="BR3:BX3"/>
    <mergeCell ref="BY3:BY8"/>
    <mergeCell ref="BZ3:CD3"/>
    <mergeCell ref="BT4:BT8"/>
    <mergeCell ref="BR4:BR8"/>
    <mergeCell ref="BS4:BS8"/>
    <mergeCell ref="CC4:CC8"/>
    <mergeCell ref="CD4:CD8"/>
    <mergeCell ref="BV5:BV8"/>
    <mergeCell ref="BU4:BV4"/>
    <mergeCell ref="BW4:BW8"/>
    <mergeCell ref="BX4:BX8"/>
    <mergeCell ref="BZ4:BZ8"/>
    <mergeCell ref="CA4:CA8"/>
    <mergeCell ref="BU5:BU8"/>
    <mergeCell ref="BC7:BE7"/>
    <mergeCell ref="BF7:BH7"/>
    <mergeCell ref="BO3:BO8"/>
    <mergeCell ref="BP3:BP8"/>
    <mergeCell ref="BM3:BM8"/>
    <mergeCell ref="BN3:BN8"/>
    <mergeCell ref="BI3:BK7"/>
    <mergeCell ref="BC3:BH6"/>
    <mergeCell ref="T3:T8"/>
    <mergeCell ref="X3:X8"/>
    <mergeCell ref="Y3:AA7"/>
    <mergeCell ref="AZ3:BB7"/>
    <mergeCell ref="W3:W8"/>
    <mergeCell ref="AB4:AD7"/>
    <mergeCell ref="AE4:AP4"/>
    <mergeCell ref="V3:V8"/>
    <mergeCell ref="AN5:AP7"/>
    <mergeCell ref="AK5:AM7"/>
    <mergeCell ref="AB3:AV3"/>
    <mergeCell ref="AE5:AG7"/>
    <mergeCell ref="AH5:AJ7"/>
    <mergeCell ref="AQ4:AS7"/>
    <mergeCell ref="AT4:AV7"/>
    <mergeCell ref="AW3:AY7"/>
    <mergeCell ref="A3:A8"/>
    <mergeCell ref="B3:B8"/>
    <mergeCell ref="C3:C8"/>
    <mergeCell ref="D3:E7"/>
    <mergeCell ref="F3:I6"/>
    <mergeCell ref="J3:K7"/>
    <mergeCell ref="F7:G7"/>
    <mergeCell ref="H7:I7"/>
    <mergeCell ref="L3:M7"/>
    <mergeCell ref="N3:S5"/>
    <mergeCell ref="R7:S7"/>
    <mergeCell ref="N6:O7"/>
    <mergeCell ref="P7:Q7"/>
    <mergeCell ref="P6:S6"/>
  </mergeCells>
  <pageMargins left="0.15748031496062992" right="0.15748031496062992" top="0.27559055118110237" bottom="0.15748031496062992" header="0.51181102362204722" footer="0.15748031496062992"/>
  <pageSetup paperSize="9" scale="85" orientation="landscape" r:id="rId1"/>
  <headerFooter alignWithMargins="0"/>
  <colBreaks count="2" manualBreakCount="2">
    <brk id="21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BR16"/>
  <sheetViews>
    <sheetView zoomScale="90" zoomScaleNormal="90" zoomScaleSheetLayoutView="75" workbookViewId="0">
      <pane xSplit="2" topLeftCell="C1" activePane="topRight" state="frozen"/>
      <selection pane="topRight" activeCell="O35" sqref="O35"/>
    </sheetView>
  </sheetViews>
  <sheetFormatPr defaultRowHeight="12.75"/>
  <cols>
    <col min="1" max="1" width="2.140625" style="44" customWidth="1"/>
    <col min="2" max="2" width="15.85546875" style="44" customWidth="1"/>
    <col min="3" max="3" width="2.7109375" style="44" customWidth="1"/>
    <col min="4" max="4" width="4.85546875" style="44" customWidth="1"/>
    <col min="5" max="5" width="4.85546875" style="26" customWidth="1"/>
    <col min="6" max="6" width="6.42578125" style="44" customWidth="1"/>
    <col min="7" max="7" width="6.42578125" style="26" customWidth="1"/>
    <col min="8" max="8" width="4.85546875" style="44" customWidth="1"/>
    <col min="9" max="9" width="4.85546875" style="26" customWidth="1"/>
    <col min="10" max="10" width="4.85546875" style="44" customWidth="1"/>
    <col min="11" max="11" width="4.85546875" style="26" customWidth="1"/>
    <col min="12" max="12" width="4.85546875" style="44" customWidth="1"/>
    <col min="13" max="13" width="4.85546875" style="26" customWidth="1"/>
    <col min="14" max="14" width="5.85546875" style="26" customWidth="1"/>
    <col min="15" max="17" width="4.85546875" style="26" customWidth="1"/>
    <col min="18" max="18" width="4.85546875" style="44" customWidth="1"/>
    <col min="19" max="19" width="4.85546875" style="26" customWidth="1"/>
    <col min="20" max="20" width="4.7109375" style="44" customWidth="1"/>
    <col min="21" max="21" width="4.85546875" style="44" customWidth="1"/>
    <col min="22" max="22" width="4.85546875" style="26" customWidth="1"/>
    <col min="23" max="23" width="5.28515625" style="44" customWidth="1"/>
    <col min="24" max="24" width="4.85546875" style="44" customWidth="1"/>
    <col min="25" max="25" width="4.85546875" style="26" customWidth="1"/>
    <col min="26" max="26" width="3.5703125" style="44" customWidth="1"/>
    <col min="27" max="27" width="4.85546875" style="44" customWidth="1"/>
    <col min="28" max="28" width="4.85546875" style="26" customWidth="1"/>
    <col min="29" max="29" width="3.7109375" style="44" customWidth="1"/>
    <col min="30" max="32" width="5.28515625" style="44" customWidth="1"/>
    <col min="33" max="33" width="4.85546875" style="44" customWidth="1"/>
    <col min="34" max="34" width="4.85546875" style="26" customWidth="1"/>
    <col min="35" max="35" width="4.85546875" style="44" customWidth="1"/>
    <col min="36" max="36" width="5.7109375" style="44" customWidth="1"/>
    <col min="37" max="37" width="6.42578125" style="26" customWidth="1"/>
    <col min="38" max="38" width="6.42578125" style="44" customWidth="1"/>
    <col min="39" max="39" width="4.85546875" style="44" customWidth="1"/>
    <col min="40" max="40" width="4.85546875" style="26" customWidth="1"/>
    <col min="41" max="41" width="5" style="44" customWidth="1"/>
    <col min="42" max="43" width="4.85546875" style="26" customWidth="1"/>
    <col min="44" max="44" width="3.7109375" style="44" customWidth="1"/>
    <col min="45" max="45" width="4.85546875" style="44" customWidth="1"/>
    <col min="46" max="46" width="4.5703125" style="44" customWidth="1"/>
    <col min="47" max="47" width="3.7109375" style="44" customWidth="1"/>
    <col min="48" max="49" width="4.85546875" style="26" customWidth="1"/>
    <col min="50" max="50" width="4.7109375" style="44" customWidth="1"/>
    <col min="51" max="51" width="2.42578125" style="44" customWidth="1"/>
    <col min="52" max="52" width="2.28515625" style="44" customWidth="1"/>
    <col min="53" max="53" width="14.85546875" style="44" customWidth="1"/>
    <col min="54" max="54" width="2.5703125" style="74" customWidth="1"/>
    <col min="55" max="56" width="9.7109375" style="26" customWidth="1"/>
    <col min="57" max="57" width="9.7109375" style="24" customWidth="1"/>
    <col min="58" max="58" width="9.7109375" style="26" customWidth="1"/>
    <col min="59" max="59" width="8.7109375" style="26" customWidth="1"/>
    <col min="60" max="60" width="10.85546875" style="26" customWidth="1"/>
    <col min="61" max="61" width="7.7109375" style="111" customWidth="1"/>
    <col min="62" max="62" width="7.140625" style="26" customWidth="1"/>
    <col min="63" max="63" width="7.85546875" style="26" customWidth="1"/>
    <col min="64" max="64" width="6.85546875" style="26" customWidth="1"/>
    <col min="65" max="65" width="10" style="24" customWidth="1"/>
    <col min="66" max="66" width="9.7109375" style="26" customWidth="1"/>
    <col min="67" max="67" width="6.85546875" style="26" customWidth="1"/>
    <col min="68" max="68" width="8" style="26" customWidth="1"/>
    <col min="69" max="69" width="7.28515625" style="26" customWidth="1"/>
    <col min="70" max="70" width="6.5703125" style="26" customWidth="1"/>
    <col min="71" max="16384" width="9.140625" style="44"/>
  </cols>
  <sheetData>
    <row r="1" spans="1:70" s="24" customFormat="1">
      <c r="A1" s="24" t="s">
        <v>335</v>
      </c>
      <c r="AP1" s="26"/>
      <c r="AQ1" s="26"/>
      <c r="AR1" s="26"/>
      <c r="AS1" s="26"/>
      <c r="AT1" s="26"/>
      <c r="AU1" s="26"/>
      <c r="AV1" s="26"/>
      <c r="AW1" s="26"/>
      <c r="AX1" s="26"/>
      <c r="AZ1" s="24" t="s">
        <v>530</v>
      </c>
      <c r="BI1" s="272"/>
    </row>
    <row r="2" spans="1:70" s="26" customFormat="1">
      <c r="AD2" s="44" t="s">
        <v>535</v>
      </c>
      <c r="BB2" s="74"/>
      <c r="BC2" s="74"/>
      <c r="BE2" s="24"/>
      <c r="BI2" s="111"/>
      <c r="BM2" s="24"/>
    </row>
    <row r="3" spans="1:70" s="27" customFormat="1" ht="18" customHeight="1">
      <c r="A3" s="600" t="s">
        <v>18</v>
      </c>
      <c r="B3" s="600" t="s">
        <v>105</v>
      </c>
      <c r="C3" s="600" t="s">
        <v>20</v>
      </c>
      <c r="D3" s="587" t="s">
        <v>471</v>
      </c>
      <c r="E3" s="589"/>
      <c r="F3" s="698" t="s">
        <v>475</v>
      </c>
      <c r="G3" s="698"/>
      <c r="H3" s="586" t="s">
        <v>268</v>
      </c>
      <c r="I3" s="586"/>
      <c r="J3" s="586"/>
      <c r="K3" s="586"/>
      <c r="L3" s="586"/>
      <c r="M3" s="586"/>
      <c r="N3" s="695" t="s">
        <v>569</v>
      </c>
      <c r="O3" s="586" t="s">
        <v>575</v>
      </c>
      <c r="P3" s="586"/>
      <c r="Q3" s="586"/>
      <c r="R3" s="586" t="s">
        <v>52</v>
      </c>
      <c r="S3" s="586"/>
      <c r="T3" s="586"/>
      <c r="U3" s="586"/>
      <c r="V3" s="586"/>
      <c r="W3" s="586"/>
      <c r="X3" s="586"/>
      <c r="Y3" s="586"/>
      <c r="Z3" s="586"/>
      <c r="AA3" s="586"/>
      <c r="AB3" s="586"/>
      <c r="AC3" s="586"/>
      <c r="AD3" s="586"/>
      <c r="AE3" s="586"/>
      <c r="AF3" s="586"/>
      <c r="AG3" s="586"/>
      <c r="AH3" s="586"/>
      <c r="AI3" s="586"/>
      <c r="AJ3" s="586" t="s">
        <v>566</v>
      </c>
      <c r="AK3" s="586"/>
      <c r="AL3" s="586"/>
      <c r="AM3" s="586"/>
      <c r="AN3" s="586"/>
      <c r="AO3" s="586"/>
      <c r="AP3" s="586" t="s">
        <v>567</v>
      </c>
      <c r="AQ3" s="586"/>
      <c r="AR3" s="586"/>
      <c r="AS3" s="587" t="s">
        <v>77</v>
      </c>
      <c r="AT3" s="588"/>
      <c r="AU3" s="589"/>
      <c r="AV3" s="586" t="s">
        <v>446</v>
      </c>
      <c r="AW3" s="586"/>
      <c r="AX3" s="586"/>
      <c r="AZ3" s="586" t="s">
        <v>18</v>
      </c>
      <c r="BA3" s="600" t="s">
        <v>105</v>
      </c>
      <c r="BB3" s="600" t="s">
        <v>20</v>
      </c>
      <c r="BC3" s="600" t="s">
        <v>580</v>
      </c>
      <c r="BD3" s="600" t="s">
        <v>173</v>
      </c>
      <c r="BE3" s="604" t="s">
        <v>386</v>
      </c>
      <c r="BF3" s="596" t="s">
        <v>106</v>
      </c>
      <c r="BG3" s="597"/>
      <c r="BH3" s="597"/>
      <c r="BI3" s="597"/>
      <c r="BJ3" s="597"/>
      <c r="BK3" s="597"/>
      <c r="BL3" s="598"/>
      <c r="BM3" s="604" t="s">
        <v>107</v>
      </c>
      <c r="BN3" s="596" t="s">
        <v>394</v>
      </c>
      <c r="BO3" s="597"/>
      <c r="BP3" s="597"/>
      <c r="BQ3" s="597"/>
      <c r="BR3" s="598"/>
    </row>
    <row r="4" spans="1:70" s="27" customFormat="1" ht="18" customHeight="1">
      <c r="A4" s="601"/>
      <c r="B4" s="601"/>
      <c r="C4" s="601"/>
      <c r="D4" s="590"/>
      <c r="E4" s="592"/>
      <c r="F4" s="698"/>
      <c r="G4" s="698"/>
      <c r="H4" s="586"/>
      <c r="I4" s="586"/>
      <c r="J4" s="586"/>
      <c r="K4" s="586"/>
      <c r="L4" s="586"/>
      <c r="M4" s="586"/>
      <c r="N4" s="696"/>
      <c r="O4" s="586"/>
      <c r="P4" s="586"/>
      <c r="Q4" s="586"/>
      <c r="R4" s="602" t="s">
        <v>510</v>
      </c>
      <c r="S4" s="602"/>
      <c r="T4" s="602"/>
      <c r="U4" s="699" t="s">
        <v>70</v>
      </c>
      <c r="V4" s="699"/>
      <c r="W4" s="699"/>
      <c r="X4" s="699"/>
      <c r="Y4" s="699"/>
      <c r="Z4" s="699"/>
      <c r="AA4" s="699"/>
      <c r="AB4" s="699"/>
      <c r="AC4" s="699"/>
      <c r="AD4" s="602" t="s">
        <v>548</v>
      </c>
      <c r="AE4" s="602"/>
      <c r="AF4" s="602"/>
      <c r="AG4" s="590" t="s">
        <v>568</v>
      </c>
      <c r="AH4" s="591"/>
      <c r="AI4" s="592"/>
      <c r="AJ4" s="586"/>
      <c r="AK4" s="586"/>
      <c r="AL4" s="586"/>
      <c r="AM4" s="586"/>
      <c r="AN4" s="586"/>
      <c r="AO4" s="586"/>
      <c r="AP4" s="586"/>
      <c r="AQ4" s="586"/>
      <c r="AR4" s="586"/>
      <c r="AS4" s="590"/>
      <c r="AT4" s="591"/>
      <c r="AU4" s="592"/>
      <c r="AV4" s="586"/>
      <c r="AW4" s="586"/>
      <c r="AX4" s="586"/>
      <c r="AZ4" s="586"/>
      <c r="BA4" s="601"/>
      <c r="BB4" s="601"/>
      <c r="BC4" s="601"/>
      <c r="BD4" s="601"/>
      <c r="BE4" s="605"/>
      <c r="BF4" s="600" t="s">
        <v>387</v>
      </c>
      <c r="BG4" s="600" t="s">
        <v>384</v>
      </c>
      <c r="BH4" s="600" t="s">
        <v>385</v>
      </c>
      <c r="BI4" s="596" t="s">
        <v>229</v>
      </c>
      <c r="BJ4" s="598"/>
      <c r="BK4" s="600" t="s">
        <v>347</v>
      </c>
      <c r="BL4" s="600" t="s">
        <v>364</v>
      </c>
      <c r="BM4" s="605"/>
      <c r="BN4" s="600" t="s">
        <v>395</v>
      </c>
      <c r="BO4" s="600" t="s">
        <v>408</v>
      </c>
      <c r="BP4" s="586" t="s">
        <v>409</v>
      </c>
      <c r="BQ4" s="586" t="s">
        <v>301</v>
      </c>
      <c r="BR4" s="600" t="s">
        <v>410</v>
      </c>
    </row>
    <row r="5" spans="1:70" s="27" customFormat="1" ht="19.5" customHeight="1">
      <c r="A5" s="601"/>
      <c r="B5" s="601"/>
      <c r="C5" s="601"/>
      <c r="D5" s="590"/>
      <c r="E5" s="592"/>
      <c r="F5" s="698"/>
      <c r="G5" s="698"/>
      <c r="H5" s="587" t="s">
        <v>88</v>
      </c>
      <c r="I5" s="589"/>
      <c r="J5" s="596" t="s">
        <v>70</v>
      </c>
      <c r="K5" s="597"/>
      <c r="L5" s="597"/>
      <c r="M5" s="598"/>
      <c r="N5" s="696"/>
      <c r="O5" s="586"/>
      <c r="P5" s="586"/>
      <c r="Q5" s="586"/>
      <c r="R5" s="586"/>
      <c r="S5" s="586"/>
      <c r="T5" s="586"/>
      <c r="U5" s="586" t="s">
        <v>180</v>
      </c>
      <c r="V5" s="586"/>
      <c r="W5" s="586"/>
      <c r="X5" s="586" t="s">
        <v>459</v>
      </c>
      <c r="Y5" s="586"/>
      <c r="Z5" s="586"/>
      <c r="AA5" s="586" t="s">
        <v>549</v>
      </c>
      <c r="AB5" s="586"/>
      <c r="AC5" s="586"/>
      <c r="AD5" s="586"/>
      <c r="AE5" s="586"/>
      <c r="AF5" s="586"/>
      <c r="AG5" s="590"/>
      <c r="AH5" s="591"/>
      <c r="AI5" s="592"/>
      <c r="AJ5" s="586" t="s">
        <v>88</v>
      </c>
      <c r="AK5" s="586"/>
      <c r="AL5" s="586"/>
      <c r="AM5" s="586" t="s">
        <v>77</v>
      </c>
      <c r="AN5" s="586"/>
      <c r="AO5" s="586"/>
      <c r="AP5" s="586"/>
      <c r="AQ5" s="586"/>
      <c r="AR5" s="586"/>
      <c r="AS5" s="590"/>
      <c r="AT5" s="591"/>
      <c r="AU5" s="592"/>
      <c r="AV5" s="586"/>
      <c r="AW5" s="586"/>
      <c r="AX5" s="586"/>
      <c r="AZ5" s="586"/>
      <c r="BA5" s="601"/>
      <c r="BB5" s="601"/>
      <c r="BC5" s="601"/>
      <c r="BD5" s="601"/>
      <c r="BE5" s="605"/>
      <c r="BF5" s="601"/>
      <c r="BG5" s="601"/>
      <c r="BH5" s="601"/>
      <c r="BI5" s="600" t="s">
        <v>388</v>
      </c>
      <c r="BJ5" s="600" t="s">
        <v>220</v>
      </c>
      <c r="BK5" s="601"/>
      <c r="BL5" s="601"/>
      <c r="BM5" s="605"/>
      <c r="BN5" s="601"/>
      <c r="BO5" s="601"/>
      <c r="BP5" s="586"/>
      <c r="BQ5" s="586"/>
      <c r="BR5" s="601"/>
    </row>
    <row r="6" spans="1:70" s="27" customFormat="1" ht="27" customHeight="1">
      <c r="A6" s="601"/>
      <c r="B6" s="601"/>
      <c r="C6" s="601"/>
      <c r="D6" s="590"/>
      <c r="E6" s="592"/>
      <c r="F6" s="698"/>
      <c r="G6" s="698"/>
      <c r="H6" s="590"/>
      <c r="I6" s="592"/>
      <c r="J6" s="587" t="s">
        <v>379</v>
      </c>
      <c r="K6" s="589"/>
      <c r="L6" s="587" t="s">
        <v>380</v>
      </c>
      <c r="M6" s="589"/>
      <c r="N6" s="696"/>
      <c r="O6" s="586"/>
      <c r="P6" s="586"/>
      <c r="Q6" s="586"/>
      <c r="R6" s="586"/>
      <c r="S6" s="586"/>
      <c r="T6" s="586"/>
      <c r="U6" s="586"/>
      <c r="V6" s="586"/>
      <c r="W6" s="586"/>
      <c r="X6" s="586"/>
      <c r="Y6" s="586"/>
      <c r="Z6" s="586"/>
      <c r="AA6" s="586"/>
      <c r="AB6" s="586"/>
      <c r="AC6" s="586"/>
      <c r="AD6" s="586"/>
      <c r="AE6" s="586"/>
      <c r="AF6" s="586"/>
      <c r="AG6" s="590"/>
      <c r="AH6" s="591"/>
      <c r="AI6" s="592"/>
      <c r="AJ6" s="586"/>
      <c r="AK6" s="586"/>
      <c r="AL6" s="586"/>
      <c r="AM6" s="586"/>
      <c r="AN6" s="586"/>
      <c r="AO6" s="586"/>
      <c r="AP6" s="586"/>
      <c r="AQ6" s="586"/>
      <c r="AR6" s="586"/>
      <c r="AS6" s="590"/>
      <c r="AT6" s="591"/>
      <c r="AU6" s="592"/>
      <c r="AV6" s="586"/>
      <c r="AW6" s="586"/>
      <c r="AX6" s="586"/>
      <c r="AZ6" s="586"/>
      <c r="BA6" s="601"/>
      <c r="BB6" s="601"/>
      <c r="BC6" s="601"/>
      <c r="BD6" s="601"/>
      <c r="BE6" s="605"/>
      <c r="BF6" s="601"/>
      <c r="BG6" s="601"/>
      <c r="BH6" s="601"/>
      <c r="BI6" s="601"/>
      <c r="BJ6" s="601"/>
      <c r="BK6" s="601"/>
      <c r="BL6" s="601"/>
      <c r="BM6" s="605"/>
      <c r="BN6" s="601"/>
      <c r="BO6" s="601"/>
      <c r="BP6" s="586"/>
      <c r="BQ6" s="586"/>
      <c r="BR6" s="601"/>
    </row>
    <row r="7" spans="1:70" s="27" customFormat="1" ht="24.75" customHeight="1">
      <c r="A7" s="601"/>
      <c r="B7" s="601"/>
      <c r="C7" s="601"/>
      <c r="D7" s="590"/>
      <c r="E7" s="592"/>
      <c r="F7" s="698"/>
      <c r="G7" s="698"/>
      <c r="H7" s="590"/>
      <c r="I7" s="592"/>
      <c r="J7" s="590"/>
      <c r="K7" s="592"/>
      <c r="L7" s="590"/>
      <c r="M7" s="592"/>
      <c r="N7" s="696"/>
      <c r="O7" s="586"/>
      <c r="P7" s="586"/>
      <c r="Q7" s="586"/>
      <c r="R7" s="586"/>
      <c r="S7" s="586"/>
      <c r="T7" s="586"/>
      <c r="U7" s="586"/>
      <c r="V7" s="586"/>
      <c r="W7" s="586"/>
      <c r="X7" s="586"/>
      <c r="Y7" s="586"/>
      <c r="Z7" s="586"/>
      <c r="AA7" s="586"/>
      <c r="AB7" s="586"/>
      <c r="AC7" s="586"/>
      <c r="AD7" s="586"/>
      <c r="AE7" s="586"/>
      <c r="AF7" s="586"/>
      <c r="AG7" s="590"/>
      <c r="AH7" s="591"/>
      <c r="AI7" s="592"/>
      <c r="AJ7" s="586"/>
      <c r="AK7" s="586"/>
      <c r="AL7" s="586"/>
      <c r="AM7" s="586"/>
      <c r="AN7" s="586"/>
      <c r="AO7" s="586"/>
      <c r="AP7" s="586"/>
      <c r="AQ7" s="586"/>
      <c r="AR7" s="586"/>
      <c r="AS7" s="590"/>
      <c r="AT7" s="591"/>
      <c r="AU7" s="592"/>
      <c r="AV7" s="586"/>
      <c r="AW7" s="586"/>
      <c r="AX7" s="586"/>
      <c r="AZ7" s="586"/>
      <c r="BA7" s="601"/>
      <c r="BB7" s="601"/>
      <c r="BC7" s="601"/>
      <c r="BD7" s="601"/>
      <c r="BE7" s="605"/>
      <c r="BF7" s="601"/>
      <c r="BG7" s="601"/>
      <c r="BH7" s="601"/>
      <c r="BI7" s="601"/>
      <c r="BJ7" s="601"/>
      <c r="BK7" s="601"/>
      <c r="BL7" s="601"/>
      <c r="BM7" s="605"/>
      <c r="BN7" s="601"/>
      <c r="BO7" s="601"/>
      <c r="BP7" s="586"/>
      <c r="BQ7" s="586"/>
      <c r="BR7" s="601"/>
    </row>
    <row r="8" spans="1:70" s="27" customFormat="1" ht="55.5" customHeight="1">
      <c r="A8" s="601"/>
      <c r="B8" s="601"/>
      <c r="C8" s="601"/>
      <c r="D8" s="593"/>
      <c r="E8" s="595"/>
      <c r="F8" s="698"/>
      <c r="G8" s="698"/>
      <c r="H8" s="593"/>
      <c r="I8" s="595"/>
      <c r="J8" s="593"/>
      <c r="K8" s="595"/>
      <c r="L8" s="593"/>
      <c r="M8" s="595"/>
      <c r="N8" s="696"/>
      <c r="O8" s="586"/>
      <c r="P8" s="586"/>
      <c r="Q8" s="586"/>
      <c r="R8" s="586"/>
      <c r="S8" s="586"/>
      <c r="T8" s="586"/>
      <c r="U8" s="586"/>
      <c r="V8" s="586"/>
      <c r="W8" s="586"/>
      <c r="X8" s="586"/>
      <c r="Y8" s="586"/>
      <c r="Z8" s="586"/>
      <c r="AA8" s="586"/>
      <c r="AB8" s="586"/>
      <c r="AC8" s="586"/>
      <c r="AD8" s="586"/>
      <c r="AE8" s="586"/>
      <c r="AF8" s="586"/>
      <c r="AG8" s="593"/>
      <c r="AH8" s="594"/>
      <c r="AI8" s="595"/>
      <c r="AJ8" s="586"/>
      <c r="AK8" s="586"/>
      <c r="AL8" s="586"/>
      <c r="AM8" s="586"/>
      <c r="AN8" s="586"/>
      <c r="AO8" s="586"/>
      <c r="AP8" s="586"/>
      <c r="AQ8" s="586"/>
      <c r="AR8" s="586"/>
      <c r="AS8" s="593"/>
      <c r="AT8" s="594"/>
      <c r="AU8" s="595"/>
      <c r="AV8" s="586"/>
      <c r="AW8" s="586"/>
      <c r="AX8" s="586"/>
      <c r="AZ8" s="586"/>
      <c r="BA8" s="601"/>
      <c r="BB8" s="601"/>
      <c r="BC8" s="601"/>
      <c r="BD8" s="601"/>
      <c r="BE8" s="605"/>
      <c r="BF8" s="601"/>
      <c r="BG8" s="601"/>
      <c r="BH8" s="601"/>
      <c r="BI8" s="601"/>
      <c r="BJ8" s="601"/>
      <c r="BK8" s="601"/>
      <c r="BL8" s="601"/>
      <c r="BM8" s="605"/>
      <c r="BN8" s="601"/>
      <c r="BO8" s="601"/>
      <c r="BP8" s="586"/>
      <c r="BQ8" s="586"/>
      <c r="BR8" s="601"/>
    </row>
    <row r="9" spans="1:70" s="27" customFormat="1" ht="23.25" customHeight="1">
      <c r="A9" s="602"/>
      <c r="B9" s="602"/>
      <c r="C9" s="602"/>
      <c r="D9" s="425">
        <v>2022</v>
      </c>
      <c r="E9" s="425">
        <v>2023</v>
      </c>
      <c r="F9" s="425">
        <v>2022</v>
      </c>
      <c r="G9" s="425">
        <v>2023</v>
      </c>
      <c r="H9" s="425">
        <v>2022</v>
      </c>
      <c r="I9" s="425">
        <v>2023</v>
      </c>
      <c r="J9" s="425">
        <v>2022</v>
      </c>
      <c r="K9" s="425">
        <v>2023</v>
      </c>
      <c r="L9" s="425">
        <v>2022</v>
      </c>
      <c r="M9" s="425">
        <v>2023</v>
      </c>
      <c r="N9" s="697"/>
      <c r="O9" s="425">
        <v>2022</v>
      </c>
      <c r="P9" s="425">
        <v>2023</v>
      </c>
      <c r="Q9" s="425" t="s">
        <v>48</v>
      </c>
      <c r="R9" s="425">
        <v>2022</v>
      </c>
      <c r="S9" s="425">
        <v>2023</v>
      </c>
      <c r="T9" s="425" t="s">
        <v>48</v>
      </c>
      <c r="U9" s="425">
        <v>2022</v>
      </c>
      <c r="V9" s="425">
        <v>2023</v>
      </c>
      <c r="W9" s="425" t="s">
        <v>48</v>
      </c>
      <c r="X9" s="425">
        <v>2022</v>
      </c>
      <c r="Y9" s="425">
        <v>2023</v>
      </c>
      <c r="Z9" s="425" t="s">
        <v>48</v>
      </c>
      <c r="AA9" s="425">
        <v>2022</v>
      </c>
      <c r="AB9" s="425">
        <v>2023</v>
      </c>
      <c r="AC9" s="425" t="s">
        <v>48</v>
      </c>
      <c r="AD9" s="425">
        <v>2022</v>
      </c>
      <c r="AE9" s="425">
        <v>2023</v>
      </c>
      <c r="AF9" s="425" t="s">
        <v>48</v>
      </c>
      <c r="AG9" s="425">
        <v>2022</v>
      </c>
      <c r="AH9" s="425">
        <v>2023</v>
      </c>
      <c r="AI9" s="425" t="s">
        <v>48</v>
      </c>
      <c r="AJ9" s="425">
        <v>2022</v>
      </c>
      <c r="AK9" s="425">
        <v>2023</v>
      </c>
      <c r="AL9" s="425" t="s">
        <v>48</v>
      </c>
      <c r="AM9" s="425">
        <v>2022</v>
      </c>
      <c r="AN9" s="425">
        <v>2023</v>
      </c>
      <c r="AO9" s="425" t="s">
        <v>48</v>
      </c>
      <c r="AP9" s="425">
        <v>2022</v>
      </c>
      <c r="AQ9" s="425">
        <v>2023</v>
      </c>
      <c r="AR9" s="425" t="s">
        <v>48</v>
      </c>
      <c r="AS9" s="425">
        <v>2022</v>
      </c>
      <c r="AT9" s="425">
        <v>2023</v>
      </c>
      <c r="AU9" s="425" t="s">
        <v>48</v>
      </c>
      <c r="AV9" s="425">
        <v>2022</v>
      </c>
      <c r="AW9" s="425">
        <v>2023</v>
      </c>
      <c r="AX9" s="425" t="s">
        <v>48</v>
      </c>
      <c r="AZ9" s="425"/>
      <c r="BA9" s="602"/>
      <c r="BB9" s="602"/>
      <c r="BC9" s="602"/>
      <c r="BD9" s="602"/>
      <c r="BE9" s="606"/>
      <c r="BF9" s="602"/>
      <c r="BG9" s="602"/>
      <c r="BH9" s="602"/>
      <c r="BI9" s="602"/>
      <c r="BJ9" s="602"/>
      <c r="BK9" s="602"/>
      <c r="BL9" s="602"/>
      <c r="BM9" s="606"/>
      <c r="BN9" s="602"/>
      <c r="BO9" s="602"/>
      <c r="BP9" s="586"/>
      <c r="BQ9" s="586"/>
      <c r="BR9" s="602"/>
    </row>
    <row r="10" spans="1:70" s="32" customFormat="1" ht="13.5" customHeight="1">
      <c r="A10" s="176"/>
      <c r="B10" s="176"/>
      <c r="C10" s="176">
        <v>1</v>
      </c>
      <c r="D10" s="176">
        <v>2</v>
      </c>
      <c r="E10" s="176">
        <v>3</v>
      </c>
      <c r="F10" s="176">
        <v>4</v>
      </c>
      <c r="G10" s="176">
        <v>5</v>
      </c>
      <c r="H10" s="176">
        <v>6</v>
      </c>
      <c r="I10" s="176">
        <v>7</v>
      </c>
      <c r="J10" s="176">
        <v>8</v>
      </c>
      <c r="K10" s="176">
        <v>9</v>
      </c>
      <c r="L10" s="176">
        <v>10</v>
      </c>
      <c r="M10" s="176">
        <v>11</v>
      </c>
      <c r="N10" s="176">
        <v>12</v>
      </c>
      <c r="O10" s="176">
        <v>13</v>
      </c>
      <c r="P10" s="176">
        <v>14</v>
      </c>
      <c r="Q10" s="176">
        <v>15</v>
      </c>
      <c r="R10" s="176">
        <v>16</v>
      </c>
      <c r="S10" s="176">
        <v>17</v>
      </c>
      <c r="T10" s="176">
        <v>18</v>
      </c>
      <c r="U10" s="176">
        <v>19</v>
      </c>
      <c r="V10" s="176">
        <v>20</v>
      </c>
      <c r="W10" s="176">
        <v>21</v>
      </c>
      <c r="X10" s="176">
        <v>22</v>
      </c>
      <c r="Y10" s="176">
        <v>23</v>
      </c>
      <c r="Z10" s="176">
        <v>24</v>
      </c>
      <c r="AA10" s="176">
        <v>25</v>
      </c>
      <c r="AB10" s="176">
        <v>26</v>
      </c>
      <c r="AC10" s="176">
        <v>27</v>
      </c>
      <c r="AD10" s="176">
        <v>28</v>
      </c>
      <c r="AE10" s="176">
        <v>29</v>
      </c>
      <c r="AF10" s="176">
        <v>30</v>
      </c>
      <c r="AG10" s="176">
        <v>31</v>
      </c>
      <c r="AH10" s="176">
        <v>32</v>
      </c>
      <c r="AI10" s="176">
        <v>33</v>
      </c>
      <c r="AJ10" s="176">
        <v>34</v>
      </c>
      <c r="AK10" s="176">
        <v>35</v>
      </c>
      <c r="AL10" s="176">
        <v>36</v>
      </c>
      <c r="AM10" s="176">
        <v>37</v>
      </c>
      <c r="AN10" s="176">
        <v>38</v>
      </c>
      <c r="AO10" s="176">
        <v>39</v>
      </c>
      <c r="AP10" s="176">
        <v>40</v>
      </c>
      <c r="AQ10" s="176">
        <v>41</v>
      </c>
      <c r="AR10" s="176">
        <v>42</v>
      </c>
      <c r="AS10" s="176">
        <v>43</v>
      </c>
      <c r="AT10" s="176">
        <v>44</v>
      </c>
      <c r="AU10" s="176">
        <v>45</v>
      </c>
      <c r="AV10" s="176">
        <v>46</v>
      </c>
      <c r="AW10" s="176">
        <v>47</v>
      </c>
      <c r="AX10" s="176">
        <v>48</v>
      </c>
      <c r="AZ10" s="176"/>
      <c r="BA10" s="176"/>
      <c r="BB10" s="176">
        <v>1</v>
      </c>
      <c r="BC10" s="176">
        <v>2</v>
      </c>
      <c r="BD10" s="176">
        <v>3</v>
      </c>
      <c r="BE10" s="176">
        <v>4</v>
      </c>
      <c r="BF10" s="176">
        <v>5</v>
      </c>
      <c r="BG10" s="176">
        <v>6</v>
      </c>
      <c r="BH10" s="176">
        <v>7</v>
      </c>
      <c r="BI10" s="176">
        <v>8</v>
      </c>
      <c r="BJ10" s="176">
        <v>9</v>
      </c>
      <c r="BK10" s="176">
        <v>10</v>
      </c>
      <c r="BL10" s="176">
        <v>11</v>
      </c>
      <c r="BM10" s="176">
        <v>12</v>
      </c>
      <c r="BN10" s="176">
        <v>13</v>
      </c>
      <c r="BO10" s="176">
        <v>14</v>
      </c>
      <c r="BP10" s="176">
        <v>15</v>
      </c>
      <c r="BQ10" s="176">
        <v>16</v>
      </c>
      <c r="BR10" s="176">
        <v>17</v>
      </c>
    </row>
    <row r="11" spans="1:70" s="26" customFormat="1" ht="39" customHeight="1">
      <c r="A11" s="75">
        <v>1</v>
      </c>
      <c r="B11" s="76" t="s">
        <v>76</v>
      </c>
      <c r="C11" s="58" t="s">
        <v>21</v>
      </c>
      <c r="D11" s="33">
        <v>2</v>
      </c>
      <c r="E11" s="33">
        <v>2</v>
      </c>
      <c r="F11" s="33">
        <v>1508</v>
      </c>
      <c r="G11" s="33">
        <v>1508</v>
      </c>
      <c r="H11" s="33">
        <v>181</v>
      </c>
      <c r="I11" s="33">
        <v>188</v>
      </c>
      <c r="J11" s="33">
        <v>84</v>
      </c>
      <c r="K11" s="33">
        <v>92</v>
      </c>
      <c r="L11" s="33">
        <v>4</v>
      </c>
      <c r="M11" s="33">
        <v>11</v>
      </c>
      <c r="N11" s="77">
        <v>1</v>
      </c>
      <c r="O11" s="397">
        <f>R11+AD11</f>
        <v>823</v>
      </c>
      <c r="P11" s="397">
        <f>S11+AE11</f>
        <v>637</v>
      </c>
      <c r="Q11" s="77">
        <f>P11-O11</f>
        <v>-186</v>
      </c>
      <c r="R11" s="77">
        <f>U11+X11+AA11</f>
        <v>783</v>
      </c>
      <c r="S11" s="77">
        <f>V11+Y11+AB11</f>
        <v>607</v>
      </c>
      <c r="T11" s="77">
        <f>S11-R11</f>
        <v>-176</v>
      </c>
      <c r="U11" s="77">
        <v>411</v>
      </c>
      <c r="V11" s="77">
        <v>224</v>
      </c>
      <c r="W11" s="77">
        <f>V11-U11</f>
        <v>-187</v>
      </c>
      <c r="X11" s="77">
        <v>372</v>
      </c>
      <c r="Y11" s="77">
        <v>383</v>
      </c>
      <c r="Z11" s="77">
        <f>Y11-X11</f>
        <v>11</v>
      </c>
      <c r="AA11" s="77"/>
      <c r="AB11" s="77"/>
      <c r="AC11" s="77">
        <f>AB11-AA11</f>
        <v>0</v>
      </c>
      <c r="AD11" s="77">
        <v>40</v>
      </c>
      <c r="AE11" s="77">
        <v>30</v>
      </c>
      <c r="AF11" s="77">
        <f>AE11-AD11</f>
        <v>-10</v>
      </c>
      <c r="AG11" s="77">
        <v>482</v>
      </c>
      <c r="AH11" s="77">
        <v>374</v>
      </c>
      <c r="AI11" s="77">
        <f>AH11-AG11</f>
        <v>-108</v>
      </c>
      <c r="AJ11" s="78">
        <v>253.9</v>
      </c>
      <c r="AK11" s="78">
        <v>178.5</v>
      </c>
      <c r="AL11" s="78">
        <f>AK11-AJ11</f>
        <v>-75.400000000000006</v>
      </c>
      <c r="AM11" s="78">
        <v>33.799999999999997</v>
      </c>
      <c r="AN11" s="78">
        <v>49</v>
      </c>
      <c r="AO11" s="78">
        <f>AN11-AM11</f>
        <v>15.200000000000003</v>
      </c>
      <c r="AP11" s="77">
        <v>1</v>
      </c>
      <c r="AQ11" s="77">
        <v>3</v>
      </c>
      <c r="AR11" s="77">
        <f>AQ11-AP11</f>
        <v>2</v>
      </c>
      <c r="AS11" s="77"/>
      <c r="AT11" s="77">
        <v>3</v>
      </c>
      <c r="AU11" s="77">
        <f>AT11-AS11</f>
        <v>3</v>
      </c>
      <c r="AV11" s="77">
        <v>8</v>
      </c>
      <c r="AW11" s="77">
        <v>197</v>
      </c>
      <c r="AX11" s="77">
        <f>AW11-AV11</f>
        <v>189</v>
      </c>
      <c r="AZ11" s="75">
        <v>1</v>
      </c>
      <c r="BA11" s="76" t="s">
        <v>76</v>
      </c>
      <c r="BB11" s="512" t="s">
        <v>21</v>
      </c>
      <c r="BC11" s="361">
        <v>229556.8</v>
      </c>
      <c r="BD11" s="361">
        <v>8628.7999999999993</v>
      </c>
      <c r="BE11" s="513">
        <f>BF11+BG11+BH11+BK11</f>
        <v>493885.10000000003</v>
      </c>
      <c r="BF11" s="361">
        <v>254511.2</v>
      </c>
      <c r="BG11" s="351"/>
      <c r="BH11" s="361">
        <v>238002.1</v>
      </c>
      <c r="BI11" s="361">
        <v>1000</v>
      </c>
      <c r="BJ11" s="388">
        <v>1840.1</v>
      </c>
      <c r="BK11" s="388">
        <v>1371.8</v>
      </c>
      <c r="BL11" s="514">
        <f>ROUND((BF11+BG11)/BE11*100,1)</f>
        <v>51.5</v>
      </c>
      <c r="BM11" s="390">
        <v>466239</v>
      </c>
      <c r="BN11" s="388">
        <v>229079.5</v>
      </c>
      <c r="BO11" s="388">
        <v>4841.3</v>
      </c>
      <c r="BP11" s="388">
        <v>9268.5</v>
      </c>
      <c r="BQ11" s="388">
        <v>13.5</v>
      </c>
      <c r="BR11" s="388">
        <v>201.6</v>
      </c>
    </row>
    <row r="12" spans="1:70" s="24" customFormat="1" ht="18.75" customHeight="1">
      <c r="A12" s="73"/>
      <c r="B12" s="73" t="s">
        <v>269</v>
      </c>
      <c r="C12" s="126" t="s">
        <v>22</v>
      </c>
      <c r="D12" s="391">
        <f>D11</f>
        <v>2</v>
      </c>
      <c r="E12" s="391">
        <f t="shared" ref="E12:S12" si="0">E11</f>
        <v>2</v>
      </c>
      <c r="F12" s="391">
        <f t="shared" si="0"/>
        <v>1508</v>
      </c>
      <c r="G12" s="391">
        <f t="shared" si="0"/>
        <v>1508</v>
      </c>
      <c r="H12" s="391">
        <f t="shared" si="0"/>
        <v>181</v>
      </c>
      <c r="I12" s="391">
        <f t="shared" si="0"/>
        <v>188</v>
      </c>
      <c r="J12" s="391">
        <f t="shared" si="0"/>
        <v>84</v>
      </c>
      <c r="K12" s="391">
        <f t="shared" si="0"/>
        <v>92</v>
      </c>
      <c r="L12" s="391">
        <f t="shared" si="0"/>
        <v>4</v>
      </c>
      <c r="M12" s="391">
        <f t="shared" si="0"/>
        <v>11</v>
      </c>
      <c r="N12" s="391">
        <f t="shared" si="0"/>
        <v>1</v>
      </c>
      <c r="O12" s="391">
        <f t="shared" ref="O12" si="1">O11</f>
        <v>823</v>
      </c>
      <c r="P12" s="391">
        <f t="shared" ref="P12" si="2">P11</f>
        <v>637</v>
      </c>
      <c r="Q12" s="397">
        <f>P12-O12</f>
        <v>-186</v>
      </c>
      <c r="R12" s="391">
        <f t="shared" si="0"/>
        <v>783</v>
      </c>
      <c r="S12" s="391">
        <f t="shared" si="0"/>
        <v>607</v>
      </c>
      <c r="T12" s="397">
        <f>S12-R12</f>
        <v>-176</v>
      </c>
      <c r="U12" s="391">
        <f t="shared" ref="U12" si="3">U11</f>
        <v>411</v>
      </c>
      <c r="V12" s="391">
        <f t="shared" ref="V12" si="4">V11</f>
        <v>224</v>
      </c>
      <c r="W12" s="397">
        <f>V12-U12</f>
        <v>-187</v>
      </c>
      <c r="X12" s="391">
        <f t="shared" ref="X12" si="5">X11</f>
        <v>372</v>
      </c>
      <c r="Y12" s="391">
        <f t="shared" ref="Y12" si="6">Y11</f>
        <v>383</v>
      </c>
      <c r="Z12" s="397">
        <f>Y12-X12</f>
        <v>11</v>
      </c>
      <c r="AA12" s="391">
        <f t="shared" ref="AA12" si="7">AA11</f>
        <v>0</v>
      </c>
      <c r="AB12" s="391">
        <f t="shared" ref="AB12" si="8">AB11</f>
        <v>0</v>
      </c>
      <c r="AC12" s="397">
        <f>AB12-AA12</f>
        <v>0</v>
      </c>
      <c r="AD12" s="391">
        <f t="shared" ref="AD12:AE12" si="9">AD11</f>
        <v>40</v>
      </c>
      <c r="AE12" s="391">
        <f t="shared" si="9"/>
        <v>30</v>
      </c>
      <c r="AF12" s="397">
        <f>AE12-AD12</f>
        <v>-10</v>
      </c>
      <c r="AG12" s="391">
        <f t="shared" ref="AG12" si="10">AG11</f>
        <v>482</v>
      </c>
      <c r="AH12" s="391">
        <f t="shared" ref="AH12" si="11">AH11</f>
        <v>374</v>
      </c>
      <c r="AI12" s="397">
        <f>AH12-AG12</f>
        <v>-108</v>
      </c>
      <c r="AJ12" s="453">
        <f t="shared" ref="AJ12:AK12" si="12">AJ11</f>
        <v>253.9</v>
      </c>
      <c r="AK12" s="453">
        <f t="shared" si="12"/>
        <v>178.5</v>
      </c>
      <c r="AL12" s="509">
        <f>AK12-AJ12</f>
        <v>-75.400000000000006</v>
      </c>
      <c r="AM12" s="453">
        <f t="shared" ref="AM12" si="13">AM11</f>
        <v>33.799999999999997</v>
      </c>
      <c r="AN12" s="453">
        <f t="shared" ref="AN12" si="14">AN11</f>
        <v>49</v>
      </c>
      <c r="AO12" s="509">
        <f>AN12-AM12</f>
        <v>15.200000000000003</v>
      </c>
      <c r="AP12" s="391">
        <f t="shared" ref="AP12" si="15">AP11</f>
        <v>1</v>
      </c>
      <c r="AQ12" s="391">
        <f t="shared" ref="AQ12" si="16">AQ11</f>
        <v>3</v>
      </c>
      <c r="AR12" s="397">
        <f>AQ12-AP12</f>
        <v>2</v>
      </c>
      <c r="AS12" s="391">
        <f t="shared" ref="AS12:AT12" si="17">AS11</f>
        <v>0</v>
      </c>
      <c r="AT12" s="391">
        <f t="shared" si="17"/>
        <v>3</v>
      </c>
      <c r="AU12" s="397">
        <f>AT12-AS12</f>
        <v>3</v>
      </c>
      <c r="AV12" s="391">
        <f t="shared" ref="AV12" si="18">AV11</f>
        <v>8</v>
      </c>
      <c r="AW12" s="391">
        <f t="shared" ref="AW12" si="19">AW11</f>
        <v>197</v>
      </c>
      <c r="AX12" s="397">
        <f>AW12-AV12</f>
        <v>189</v>
      </c>
      <c r="AZ12" s="73"/>
      <c r="BA12" s="73" t="s">
        <v>269</v>
      </c>
      <c r="BB12" s="515" t="s">
        <v>22</v>
      </c>
      <c r="BC12" s="371">
        <f>BC11</f>
        <v>229556.8</v>
      </c>
      <c r="BD12" s="371">
        <f>BD11</f>
        <v>8628.7999999999993</v>
      </c>
      <c r="BE12" s="371">
        <f>BE11</f>
        <v>493885.10000000003</v>
      </c>
      <c r="BF12" s="371">
        <f t="shared" ref="BF12:BK12" si="20">BF11</f>
        <v>254511.2</v>
      </c>
      <c r="BG12" s="371">
        <f t="shared" si="20"/>
        <v>0</v>
      </c>
      <c r="BH12" s="371">
        <f t="shared" si="20"/>
        <v>238002.1</v>
      </c>
      <c r="BI12" s="371">
        <f t="shared" si="20"/>
        <v>1000</v>
      </c>
      <c r="BJ12" s="371">
        <f t="shared" si="20"/>
        <v>1840.1</v>
      </c>
      <c r="BK12" s="371">
        <f t="shared" si="20"/>
        <v>1371.8</v>
      </c>
      <c r="BL12" s="513">
        <f>ROUND((BF12+BG12)/BE12*100,1)</f>
        <v>51.5</v>
      </c>
      <c r="BM12" s="371">
        <f t="shared" ref="BM12:BR12" si="21">BM11</f>
        <v>466239</v>
      </c>
      <c r="BN12" s="371">
        <f t="shared" si="21"/>
        <v>229079.5</v>
      </c>
      <c r="BO12" s="371">
        <f t="shared" si="21"/>
        <v>4841.3</v>
      </c>
      <c r="BP12" s="371">
        <f t="shared" si="21"/>
        <v>9268.5</v>
      </c>
      <c r="BQ12" s="371">
        <f t="shared" si="21"/>
        <v>13.5</v>
      </c>
      <c r="BR12" s="371">
        <f t="shared" si="21"/>
        <v>201.6</v>
      </c>
    </row>
    <row r="13" spans="1:70">
      <c r="BB13" s="44"/>
      <c r="BC13" s="44"/>
      <c r="BD13" s="44"/>
    </row>
    <row r="14" spans="1:70">
      <c r="BB14" s="44"/>
      <c r="BC14" s="44"/>
      <c r="BD14" s="44"/>
    </row>
    <row r="15" spans="1:70">
      <c r="BB15" s="44"/>
      <c r="BC15" s="44"/>
      <c r="BD15" s="44"/>
    </row>
    <row r="16" spans="1:70">
      <c r="A16" s="114"/>
    </row>
  </sheetData>
  <sheetProtection formatCells="0" formatColumns="0" formatRows="0" insertColumns="0" insertRows="0" deleteColumns="0" deleteRows="0"/>
  <mergeCells count="48">
    <mergeCell ref="BA3:BA9"/>
    <mergeCell ref="BE3:BE9"/>
    <mergeCell ref="BB3:BB9"/>
    <mergeCell ref="BC3:BC9"/>
    <mergeCell ref="BD3:BD9"/>
    <mergeCell ref="O3:Q8"/>
    <mergeCell ref="AZ3:AZ8"/>
    <mergeCell ref="AV3:AX8"/>
    <mergeCell ref="AJ3:AO4"/>
    <mergeCell ref="AJ5:AL8"/>
    <mergeCell ref="AM5:AO8"/>
    <mergeCell ref="R3:AI3"/>
    <mergeCell ref="AG4:AI8"/>
    <mergeCell ref="AS3:AU8"/>
    <mergeCell ref="AD4:AF8"/>
    <mergeCell ref="U4:AC4"/>
    <mergeCell ref="R4:T8"/>
    <mergeCell ref="U5:W8"/>
    <mergeCell ref="X5:Z8"/>
    <mergeCell ref="AA5:AC8"/>
    <mergeCell ref="AP3:AR8"/>
    <mergeCell ref="BR4:BR9"/>
    <mergeCell ref="BH4:BH9"/>
    <mergeCell ref="BM3:BM9"/>
    <mergeCell ref="BN4:BN9"/>
    <mergeCell ref="BO4:BO9"/>
    <mergeCell ref="BN3:BR3"/>
    <mergeCell ref="BQ4:BQ9"/>
    <mergeCell ref="BP4:BP9"/>
    <mergeCell ref="BF3:BL3"/>
    <mergeCell ref="BL4:BL9"/>
    <mergeCell ref="BI4:BJ4"/>
    <mergeCell ref="BI5:BI9"/>
    <mergeCell ref="BJ5:BJ9"/>
    <mergeCell ref="BG4:BG9"/>
    <mergeCell ref="BF4:BF9"/>
    <mergeCell ref="BK4:BK9"/>
    <mergeCell ref="N3:N9"/>
    <mergeCell ref="A3:A9"/>
    <mergeCell ref="B3:B9"/>
    <mergeCell ref="D3:E8"/>
    <mergeCell ref="C3:C9"/>
    <mergeCell ref="F3:G8"/>
    <mergeCell ref="H3:M4"/>
    <mergeCell ref="H5:I8"/>
    <mergeCell ref="J5:M5"/>
    <mergeCell ref="J6:K8"/>
    <mergeCell ref="L6:M8"/>
  </mergeCells>
  <pageMargins left="0.15748031496062992" right="0.19685039370078741" top="0.31496062992125984" bottom="0.98425196850393704" header="0.31496062992125984" footer="0.51181102362204722"/>
  <pageSetup paperSize="9" scale="85" orientation="landscape" r:id="rId1"/>
  <headerFooter alignWithMargins="0"/>
  <colBreaks count="2" manualBreakCount="2">
    <brk id="32" max="18" man="1"/>
    <brk id="5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EJ45"/>
  <sheetViews>
    <sheetView zoomScale="90" zoomScaleNormal="90" workbookViewId="0">
      <pane xSplit="3" ySplit="9" topLeftCell="BH10" activePane="bottomRight" state="frozen"/>
      <selection activeCell="I22" sqref="I22"/>
      <selection pane="topRight" activeCell="I22" sqref="I22"/>
      <selection pane="bottomLeft" activeCell="I22" sqref="I22"/>
      <selection pane="bottomRight" activeCell="CB34" sqref="CB34"/>
    </sheetView>
  </sheetViews>
  <sheetFormatPr defaultRowHeight="12.75"/>
  <cols>
    <col min="1" max="1" width="3.28515625" style="44" customWidth="1"/>
    <col min="2" max="2" width="20.140625" style="44" customWidth="1"/>
    <col min="3" max="3" width="2.5703125" style="44" customWidth="1"/>
    <col min="4" max="4" width="5.140625" style="44" customWidth="1"/>
    <col min="5" max="5" width="5.140625" style="26" customWidth="1"/>
    <col min="6" max="6" width="3.28515625" style="74" customWidth="1"/>
    <col min="7" max="7" width="5.140625" style="44" customWidth="1"/>
    <col min="8" max="8" width="5.140625" style="26" customWidth="1"/>
    <col min="9" max="9" width="3.28515625" style="74" customWidth="1"/>
    <col min="10" max="10" width="5.140625" style="44" customWidth="1"/>
    <col min="11" max="11" width="5.140625" style="26" customWidth="1"/>
    <col min="12" max="12" width="3.28515625" style="74" customWidth="1"/>
    <col min="13" max="13" width="5.140625" style="44" customWidth="1"/>
    <col min="14" max="14" width="5.140625" style="26" customWidth="1"/>
    <col min="15" max="15" width="3.7109375" style="74" customWidth="1"/>
    <col min="16" max="16" width="8" style="74" customWidth="1"/>
    <col min="17" max="17" width="7.7109375" style="74" customWidth="1"/>
    <col min="18" max="19" width="5.140625" style="74" customWidth="1"/>
    <col min="20" max="20" width="4" style="74" customWidth="1"/>
    <col min="21" max="21" width="8" style="44" customWidth="1"/>
    <col min="22" max="22" width="8" style="26" customWidth="1"/>
    <col min="23" max="23" width="6.7109375" style="44" customWidth="1"/>
    <col min="24" max="24" width="8" style="44" customWidth="1"/>
    <col min="25" max="25" width="7.85546875" style="26" customWidth="1"/>
    <col min="26" max="26" width="6.5703125" style="44" customWidth="1"/>
    <col min="27" max="27" width="5.140625" style="45" customWidth="1"/>
    <col min="28" max="28" width="3.140625" style="44" customWidth="1"/>
    <col min="29" max="29" width="20" style="44" customWidth="1"/>
    <col min="30" max="30" width="3.140625" style="44" customWidth="1"/>
    <col min="31" max="31" width="7.5703125" style="44" customWidth="1"/>
    <col min="32" max="32" width="7.5703125" style="26" customWidth="1"/>
    <col min="33" max="33" width="8" style="44" customWidth="1"/>
    <col min="34" max="34" width="8" style="26" customWidth="1"/>
    <col min="35" max="35" width="8" style="44" customWidth="1"/>
    <col min="36" max="36" width="6.28515625" style="44" customWidth="1"/>
    <col min="37" max="37" width="6.28515625" style="26" customWidth="1"/>
    <col min="38" max="38" width="5.140625" style="74" customWidth="1"/>
    <col min="39" max="39" width="5.5703125" style="44" customWidth="1"/>
    <col min="40" max="40" width="5.85546875" style="44" customWidth="1"/>
    <col min="41" max="41" width="6.28515625" style="44" customWidth="1"/>
    <col min="42" max="42" width="5.42578125" style="26" customWidth="1"/>
    <col min="43" max="43" width="5.28515625" style="26" customWidth="1"/>
    <col min="44" max="44" width="6.28515625" style="26" customWidth="1"/>
    <col min="45" max="45" width="5.42578125" style="74" customWidth="1"/>
    <col min="46" max="46" width="5.42578125" style="44" customWidth="1"/>
    <col min="47" max="47" width="5.5703125" style="44" customWidth="1"/>
    <col min="48" max="48" width="6.28515625" style="44" customWidth="1"/>
    <col min="49" max="49" width="5.42578125" style="26" customWidth="1"/>
    <col min="50" max="50" width="5.28515625" style="26" customWidth="1"/>
    <col min="51" max="51" width="6.28515625" style="26" customWidth="1"/>
    <col min="52" max="52" width="5.85546875" style="74" customWidth="1"/>
    <col min="53" max="53" width="3.5703125" style="74" customWidth="1"/>
    <col min="54" max="54" width="3" style="26" customWidth="1"/>
    <col min="55" max="55" width="20.28515625" style="26" customWidth="1"/>
    <col min="56" max="56" width="3.140625" style="26" customWidth="1"/>
    <col min="57" max="57" width="6.140625" style="24" customWidth="1"/>
    <col min="58" max="58" width="4.85546875" style="26" customWidth="1"/>
    <col min="59" max="59" width="5.140625" style="26" customWidth="1"/>
    <col min="60" max="60" width="4.85546875" style="26" customWidth="1"/>
    <col min="61" max="61" width="5.7109375" style="24" customWidth="1"/>
    <col min="62" max="62" width="4.7109375" style="26" customWidth="1"/>
    <col min="63" max="63" width="5.7109375" style="26" customWidth="1"/>
    <col min="64" max="64" width="4.85546875" style="26" customWidth="1"/>
    <col min="65" max="65" width="6" style="24" customWidth="1"/>
    <col min="66" max="66" width="4.85546875" style="26" customWidth="1"/>
    <col min="67" max="67" width="5.140625" style="26" customWidth="1"/>
    <col min="68" max="68" width="5" style="26" customWidth="1"/>
    <col min="69" max="69" width="5.85546875" style="24" customWidth="1"/>
    <col min="70" max="70" width="4.42578125" style="26" customWidth="1"/>
    <col min="71" max="72" width="5.140625" style="26" customWidth="1"/>
    <col min="73" max="73" width="5.85546875" style="24" customWidth="1"/>
    <col min="74" max="74" width="4.7109375" style="26" customWidth="1"/>
    <col min="75" max="75" width="4.85546875" style="26" customWidth="1"/>
    <col min="76" max="76" width="5" style="26" customWidth="1"/>
    <col min="77" max="77" width="5.28515625" style="26" customWidth="1"/>
    <col min="78" max="80" width="5" style="26" customWidth="1"/>
    <col min="81" max="81" width="5.7109375" style="24" customWidth="1"/>
    <col min="82" max="82" width="4.85546875" style="26" customWidth="1"/>
    <col min="83" max="83" width="5.28515625" style="26" customWidth="1"/>
    <col min="84" max="84" width="5.42578125" style="26" customWidth="1"/>
    <col min="85" max="85" width="5.7109375" style="24" customWidth="1"/>
    <col min="86" max="86" width="3.7109375" style="26" customWidth="1"/>
    <col min="87" max="87" width="4.85546875" style="26" customWidth="1"/>
    <col min="88" max="88" width="5.85546875" style="26" customWidth="1"/>
    <col min="89" max="89" width="5.7109375" style="24" customWidth="1"/>
    <col min="90" max="90" width="5.7109375" style="26" customWidth="1"/>
    <col min="91" max="91" width="5.140625" style="26" customWidth="1"/>
    <col min="92" max="92" width="6" style="26" customWidth="1"/>
    <col min="93" max="93" width="6.28515625" style="24" customWidth="1"/>
    <col min="94" max="95" width="5.42578125" style="26" customWidth="1"/>
    <col min="96" max="96" width="6.28515625" style="26" customWidth="1"/>
    <col min="97" max="97" width="2.28515625" style="44" customWidth="1"/>
    <col min="98" max="98" width="3.140625" style="44" customWidth="1"/>
    <col min="99" max="99" width="20.140625" style="44" customWidth="1"/>
    <col min="100" max="100" width="3.85546875" style="44" customWidth="1"/>
    <col min="101" max="101" width="5.85546875" style="9" customWidth="1"/>
    <col min="102" max="102" width="5.85546875" style="143" customWidth="1"/>
    <col min="103" max="103" width="4" style="9" customWidth="1"/>
    <col min="104" max="105" width="4.85546875" style="24" customWidth="1"/>
    <col min="106" max="106" width="4.5703125" style="112" customWidth="1"/>
    <col min="107" max="108" width="6" style="24" customWidth="1"/>
    <col min="109" max="109" width="5.28515625" style="112" customWidth="1"/>
    <col min="110" max="110" width="5.5703125" style="24" customWidth="1"/>
    <col min="111" max="111" width="4.85546875" style="24" customWidth="1"/>
    <col min="112" max="112" width="4.42578125" style="112" customWidth="1"/>
    <col min="113" max="114" width="4.85546875" style="112" customWidth="1"/>
    <col min="115" max="115" width="4.42578125" style="112" customWidth="1"/>
    <col min="116" max="116" width="7.85546875" style="26" customWidth="1"/>
    <col min="117" max="118" width="7.7109375" style="26" customWidth="1"/>
    <col min="119" max="119" width="4.42578125" style="121" customWidth="1"/>
    <col min="120" max="120" width="3.140625" style="44" customWidth="1"/>
    <col min="121" max="121" width="3" style="9" customWidth="1"/>
    <col min="122" max="122" width="20" style="9" customWidth="1"/>
    <col min="123" max="123" width="3" style="9" customWidth="1"/>
    <col min="124" max="124" width="9.140625" style="143" customWidth="1"/>
    <col min="125" max="125" width="7.85546875" style="143" customWidth="1"/>
    <col min="126" max="126" width="9" style="143" customWidth="1"/>
    <col min="127" max="127" width="9.140625" style="143" customWidth="1"/>
    <col min="128" max="128" width="12.5703125" style="143" customWidth="1"/>
    <col min="129" max="129" width="6.42578125" style="143" customWidth="1"/>
    <col min="130" max="130" width="6" style="143" customWidth="1"/>
    <col min="131" max="131" width="8.140625" style="143" customWidth="1"/>
    <col min="132" max="132" width="9.5703125" style="16" customWidth="1"/>
    <col min="133" max="133" width="9.5703125" style="143" customWidth="1"/>
    <col min="134" max="134" width="8.140625" style="143" customWidth="1"/>
    <col min="135" max="135" width="7.28515625" style="143" customWidth="1"/>
    <col min="136" max="136" width="8.42578125" style="143" customWidth="1"/>
    <col min="137" max="137" width="8.5703125" style="143" customWidth="1"/>
    <col min="138" max="138" width="6.7109375" style="143" customWidth="1"/>
    <col min="139" max="139" width="9.140625" style="143" customWidth="1"/>
    <col min="140" max="140" width="7.140625" style="26" customWidth="1"/>
    <col min="141" max="16384" width="9.140625" style="44"/>
  </cols>
  <sheetData>
    <row r="1" spans="1:140" s="24" customFormat="1" ht="12.75" customHeight="1">
      <c r="A1" s="24" t="s">
        <v>239</v>
      </c>
      <c r="AA1" s="25"/>
      <c r="AB1" s="24" t="s">
        <v>257</v>
      </c>
      <c r="BA1" s="74"/>
      <c r="BB1" s="24" t="s">
        <v>284</v>
      </c>
      <c r="CT1" s="24" t="s">
        <v>272</v>
      </c>
      <c r="CW1" s="143"/>
      <c r="CX1" s="143"/>
      <c r="CY1" s="143"/>
      <c r="DO1" s="121"/>
      <c r="DQ1" s="24" t="s">
        <v>533</v>
      </c>
      <c r="DR1" s="143"/>
      <c r="DS1" s="143"/>
      <c r="DT1" s="143"/>
      <c r="DU1" s="143"/>
      <c r="DV1" s="143"/>
      <c r="DW1" s="143"/>
      <c r="DX1" s="143"/>
      <c r="DY1" s="143"/>
      <c r="DZ1" s="143"/>
      <c r="EA1" s="143"/>
      <c r="EB1" s="16"/>
      <c r="EC1" s="143"/>
      <c r="ED1" s="143"/>
      <c r="EE1" s="143"/>
      <c r="EF1" s="143"/>
      <c r="EG1" s="143"/>
      <c r="EH1" s="143"/>
      <c r="EI1" s="143"/>
    </row>
    <row r="2" spans="1:140" s="26" customFormat="1" ht="11.25" customHeight="1">
      <c r="F2" s="74"/>
      <c r="I2" s="74"/>
      <c r="L2" s="74"/>
      <c r="O2" s="74"/>
      <c r="P2" s="74"/>
      <c r="Q2" s="74"/>
      <c r="R2" s="74"/>
      <c r="S2" s="74"/>
      <c r="T2" s="74"/>
      <c r="AA2" s="28"/>
      <c r="AL2" s="74"/>
      <c r="AS2" s="74"/>
      <c r="AZ2" s="74"/>
      <c r="BA2" s="74"/>
      <c r="BE2" s="24"/>
      <c r="BI2" s="24"/>
      <c r="BM2" s="24"/>
      <c r="BQ2" s="24"/>
      <c r="BU2" s="24"/>
      <c r="CC2" s="24"/>
      <c r="CG2" s="24"/>
      <c r="CK2" s="24"/>
      <c r="CO2" s="24"/>
      <c r="CW2" s="9"/>
      <c r="CX2" s="143"/>
      <c r="CY2" s="9"/>
      <c r="CZ2" s="24"/>
      <c r="DA2" s="24"/>
      <c r="DB2" s="112"/>
      <c r="DC2" s="24"/>
      <c r="DD2" s="24"/>
      <c r="DE2" s="112"/>
      <c r="DF2" s="24"/>
      <c r="DG2" s="24"/>
      <c r="DH2" s="112"/>
      <c r="DI2" s="112"/>
      <c r="DJ2" s="112"/>
      <c r="DK2" s="112"/>
      <c r="DO2" s="121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</row>
    <row r="3" spans="1:140" s="27" customFormat="1" ht="14.25" customHeight="1">
      <c r="A3" s="586" t="s">
        <v>18</v>
      </c>
      <c r="B3" s="586" t="s">
        <v>105</v>
      </c>
      <c r="C3" s="586" t="s">
        <v>20</v>
      </c>
      <c r="D3" s="586" t="s">
        <v>418</v>
      </c>
      <c r="E3" s="586"/>
      <c r="F3" s="586"/>
      <c r="G3" s="587" t="s">
        <v>256</v>
      </c>
      <c r="H3" s="588"/>
      <c r="I3" s="589"/>
      <c r="J3" s="587" t="s">
        <v>70</v>
      </c>
      <c r="K3" s="588"/>
      <c r="L3" s="588"/>
      <c r="M3" s="588"/>
      <c r="N3" s="588"/>
      <c r="O3" s="588"/>
      <c r="P3" s="588"/>
      <c r="Q3" s="588"/>
      <c r="R3" s="586" t="s">
        <v>476</v>
      </c>
      <c r="S3" s="586"/>
      <c r="T3" s="586"/>
      <c r="U3" s="586" t="s">
        <v>285</v>
      </c>
      <c r="V3" s="586"/>
      <c r="W3" s="586"/>
      <c r="X3" s="586"/>
      <c r="Y3" s="586"/>
      <c r="Z3" s="586"/>
      <c r="AA3" s="428"/>
      <c r="AB3" s="586" t="s">
        <v>18</v>
      </c>
      <c r="AC3" s="586" t="s">
        <v>105</v>
      </c>
      <c r="AD3" s="586" t="s">
        <v>20</v>
      </c>
      <c r="AE3" s="587" t="s">
        <v>501</v>
      </c>
      <c r="AF3" s="588"/>
      <c r="AG3" s="587" t="s">
        <v>274</v>
      </c>
      <c r="AH3" s="588"/>
      <c r="AI3" s="589"/>
      <c r="AJ3" s="586" t="s">
        <v>258</v>
      </c>
      <c r="AK3" s="586"/>
      <c r="AL3" s="586"/>
      <c r="AM3" s="596" t="s">
        <v>240</v>
      </c>
      <c r="AN3" s="597"/>
      <c r="AO3" s="597"/>
      <c r="AP3" s="597"/>
      <c r="AQ3" s="597"/>
      <c r="AR3" s="597"/>
      <c r="AS3" s="597"/>
      <c r="AT3" s="597"/>
      <c r="AU3" s="597"/>
      <c r="AV3" s="597"/>
      <c r="AW3" s="597"/>
      <c r="AX3" s="597"/>
      <c r="AY3" s="597"/>
      <c r="AZ3" s="598"/>
      <c r="BA3" s="74"/>
      <c r="BB3" s="586" t="s">
        <v>18</v>
      </c>
      <c r="BC3" s="586" t="s">
        <v>105</v>
      </c>
      <c r="BD3" s="586" t="s">
        <v>20</v>
      </c>
      <c r="BE3" s="587" t="s">
        <v>71</v>
      </c>
      <c r="BF3" s="588"/>
      <c r="BG3" s="588"/>
      <c r="BH3" s="589"/>
      <c r="BI3" s="587" t="s">
        <v>72</v>
      </c>
      <c r="BJ3" s="588"/>
      <c r="BK3" s="588"/>
      <c r="BL3" s="589"/>
      <c r="BM3" s="587" t="s">
        <v>355</v>
      </c>
      <c r="BN3" s="588"/>
      <c r="BO3" s="588"/>
      <c r="BP3" s="589"/>
      <c r="BQ3" s="587" t="s">
        <v>356</v>
      </c>
      <c r="BR3" s="588"/>
      <c r="BS3" s="588"/>
      <c r="BT3" s="589"/>
      <c r="BU3" s="587" t="s">
        <v>357</v>
      </c>
      <c r="BV3" s="588"/>
      <c r="BW3" s="588"/>
      <c r="BX3" s="589"/>
      <c r="BY3" s="587" t="s">
        <v>444</v>
      </c>
      <c r="BZ3" s="588"/>
      <c r="CA3" s="588"/>
      <c r="CB3" s="589"/>
      <c r="CC3" s="587" t="s">
        <v>358</v>
      </c>
      <c r="CD3" s="588"/>
      <c r="CE3" s="588"/>
      <c r="CF3" s="589"/>
      <c r="CG3" s="587" t="s">
        <v>359</v>
      </c>
      <c r="CH3" s="588"/>
      <c r="CI3" s="588"/>
      <c r="CJ3" s="589"/>
      <c r="CK3" s="586" t="s">
        <v>73</v>
      </c>
      <c r="CL3" s="586"/>
      <c r="CM3" s="586"/>
      <c r="CN3" s="586"/>
      <c r="CO3" s="700" t="s">
        <v>371</v>
      </c>
      <c r="CP3" s="603" t="s">
        <v>477</v>
      </c>
      <c r="CQ3" s="603" t="s">
        <v>52</v>
      </c>
      <c r="CR3" s="603"/>
      <c r="CT3" s="586" t="s">
        <v>18</v>
      </c>
      <c r="CU3" s="586" t="s">
        <v>105</v>
      </c>
      <c r="CV3" s="586" t="s">
        <v>20</v>
      </c>
      <c r="CW3" s="586" t="s">
        <v>271</v>
      </c>
      <c r="CX3" s="586"/>
      <c r="CY3" s="586"/>
      <c r="CZ3" s="596" t="s">
        <v>414</v>
      </c>
      <c r="DA3" s="597"/>
      <c r="DB3" s="597"/>
      <c r="DC3" s="597"/>
      <c r="DD3" s="597"/>
      <c r="DE3" s="597"/>
      <c r="DF3" s="597"/>
      <c r="DG3" s="597"/>
      <c r="DH3" s="597"/>
      <c r="DI3" s="597"/>
      <c r="DJ3" s="597"/>
      <c r="DK3" s="597"/>
      <c r="DL3" s="597"/>
      <c r="DM3" s="597"/>
      <c r="DN3" s="598"/>
      <c r="DO3" s="586" t="s">
        <v>49</v>
      </c>
      <c r="DQ3" s="586" t="s">
        <v>18</v>
      </c>
      <c r="DR3" s="586" t="s">
        <v>105</v>
      </c>
      <c r="DS3" s="586" t="s">
        <v>20</v>
      </c>
      <c r="DT3" s="603" t="s">
        <v>361</v>
      </c>
      <c r="DU3" s="572" t="s">
        <v>262</v>
      </c>
      <c r="DV3" s="596" t="s">
        <v>106</v>
      </c>
      <c r="DW3" s="597"/>
      <c r="DX3" s="597"/>
      <c r="DY3" s="597"/>
      <c r="DZ3" s="597"/>
      <c r="EA3" s="598"/>
      <c r="EB3" s="603" t="s">
        <v>260</v>
      </c>
      <c r="EC3" s="596" t="s">
        <v>394</v>
      </c>
      <c r="ED3" s="597"/>
      <c r="EE3" s="597"/>
      <c r="EF3" s="597"/>
      <c r="EG3" s="597"/>
      <c r="EH3" s="597"/>
      <c r="EI3" s="597"/>
      <c r="EJ3" s="598"/>
    </row>
    <row r="4" spans="1:140" s="27" customFormat="1" ht="17.25" customHeight="1">
      <c r="A4" s="586"/>
      <c r="B4" s="586"/>
      <c r="C4" s="586"/>
      <c r="D4" s="586"/>
      <c r="E4" s="586"/>
      <c r="F4" s="586"/>
      <c r="G4" s="590"/>
      <c r="H4" s="591"/>
      <c r="I4" s="592"/>
      <c r="J4" s="593"/>
      <c r="K4" s="594"/>
      <c r="L4" s="594"/>
      <c r="M4" s="594"/>
      <c r="N4" s="594"/>
      <c r="O4" s="594"/>
      <c r="P4" s="594"/>
      <c r="Q4" s="594"/>
      <c r="R4" s="586"/>
      <c r="S4" s="586"/>
      <c r="T4" s="586"/>
      <c r="U4" s="586"/>
      <c r="V4" s="586"/>
      <c r="W4" s="586"/>
      <c r="X4" s="586"/>
      <c r="Y4" s="586"/>
      <c r="Z4" s="586"/>
      <c r="AA4" s="428"/>
      <c r="AB4" s="586"/>
      <c r="AC4" s="586"/>
      <c r="AD4" s="586"/>
      <c r="AE4" s="590"/>
      <c r="AF4" s="591"/>
      <c r="AG4" s="590"/>
      <c r="AH4" s="591"/>
      <c r="AI4" s="592"/>
      <c r="AJ4" s="586"/>
      <c r="AK4" s="586"/>
      <c r="AL4" s="586"/>
      <c r="AM4" s="586" t="s">
        <v>263</v>
      </c>
      <c r="AN4" s="586"/>
      <c r="AO4" s="586"/>
      <c r="AP4" s="586"/>
      <c r="AQ4" s="586"/>
      <c r="AR4" s="586"/>
      <c r="AS4" s="586"/>
      <c r="AT4" s="587" t="s">
        <v>264</v>
      </c>
      <c r="AU4" s="588"/>
      <c r="AV4" s="588"/>
      <c r="AW4" s="588"/>
      <c r="AX4" s="588"/>
      <c r="AY4" s="588"/>
      <c r="AZ4" s="589"/>
      <c r="BA4" s="74"/>
      <c r="BB4" s="586"/>
      <c r="BC4" s="586"/>
      <c r="BD4" s="586"/>
      <c r="BE4" s="593"/>
      <c r="BF4" s="594"/>
      <c r="BG4" s="594"/>
      <c r="BH4" s="595"/>
      <c r="BI4" s="593"/>
      <c r="BJ4" s="594"/>
      <c r="BK4" s="594"/>
      <c r="BL4" s="595"/>
      <c r="BM4" s="593"/>
      <c r="BN4" s="594"/>
      <c r="BO4" s="594"/>
      <c r="BP4" s="595"/>
      <c r="BQ4" s="593"/>
      <c r="BR4" s="594"/>
      <c r="BS4" s="594"/>
      <c r="BT4" s="595"/>
      <c r="BU4" s="593"/>
      <c r="BV4" s="594"/>
      <c r="BW4" s="594"/>
      <c r="BX4" s="595"/>
      <c r="BY4" s="593"/>
      <c r="BZ4" s="594"/>
      <c r="CA4" s="594"/>
      <c r="CB4" s="595"/>
      <c r="CC4" s="593"/>
      <c r="CD4" s="594"/>
      <c r="CE4" s="594"/>
      <c r="CF4" s="595"/>
      <c r="CG4" s="593"/>
      <c r="CH4" s="594"/>
      <c r="CI4" s="594"/>
      <c r="CJ4" s="595"/>
      <c r="CK4" s="586"/>
      <c r="CL4" s="586"/>
      <c r="CM4" s="586"/>
      <c r="CN4" s="586"/>
      <c r="CO4" s="700"/>
      <c r="CP4" s="603"/>
      <c r="CQ4" s="603"/>
      <c r="CR4" s="603"/>
      <c r="CT4" s="586"/>
      <c r="CU4" s="586"/>
      <c r="CV4" s="586"/>
      <c r="CW4" s="586"/>
      <c r="CX4" s="586"/>
      <c r="CY4" s="586"/>
      <c r="CZ4" s="587" t="s">
        <v>45</v>
      </c>
      <c r="DA4" s="588"/>
      <c r="DB4" s="589"/>
      <c r="DC4" s="587" t="s">
        <v>448</v>
      </c>
      <c r="DD4" s="588"/>
      <c r="DE4" s="589"/>
      <c r="DF4" s="586" t="s">
        <v>182</v>
      </c>
      <c r="DG4" s="586"/>
      <c r="DH4" s="586"/>
      <c r="DI4" s="586"/>
      <c r="DJ4" s="586"/>
      <c r="DK4" s="586"/>
      <c r="DL4" s="587" t="s">
        <v>413</v>
      </c>
      <c r="DM4" s="588"/>
      <c r="DN4" s="589"/>
      <c r="DO4" s="586"/>
      <c r="DQ4" s="586"/>
      <c r="DR4" s="586"/>
      <c r="DS4" s="586"/>
      <c r="DT4" s="603"/>
      <c r="DU4" s="573"/>
      <c r="DV4" s="586" t="s">
        <v>360</v>
      </c>
      <c r="DW4" s="586" t="s">
        <v>447</v>
      </c>
      <c r="DX4" s="586" t="s">
        <v>372</v>
      </c>
      <c r="DY4" s="586" t="s">
        <v>270</v>
      </c>
      <c r="DZ4" s="586" t="s">
        <v>362</v>
      </c>
      <c r="EA4" s="600" t="s">
        <v>364</v>
      </c>
      <c r="EB4" s="603"/>
      <c r="EC4" s="586" t="s">
        <v>395</v>
      </c>
      <c r="ED4" s="586" t="s">
        <v>401</v>
      </c>
      <c r="EE4" s="586" t="s">
        <v>397</v>
      </c>
      <c r="EF4" s="586" t="s">
        <v>301</v>
      </c>
      <c r="EG4" s="586" t="s">
        <v>261</v>
      </c>
      <c r="EH4" s="586" t="s">
        <v>411</v>
      </c>
      <c r="EI4" s="586" t="s">
        <v>412</v>
      </c>
      <c r="EJ4" s="586" t="s">
        <v>518</v>
      </c>
    </row>
    <row r="5" spans="1:140" s="27" customFormat="1" ht="15" customHeight="1">
      <c r="A5" s="586"/>
      <c r="B5" s="586"/>
      <c r="C5" s="586"/>
      <c r="D5" s="586"/>
      <c r="E5" s="586"/>
      <c r="F5" s="586"/>
      <c r="G5" s="590"/>
      <c r="H5" s="591"/>
      <c r="I5" s="592"/>
      <c r="J5" s="586" t="s">
        <v>227</v>
      </c>
      <c r="K5" s="586"/>
      <c r="L5" s="586"/>
      <c r="M5" s="587" t="s">
        <v>226</v>
      </c>
      <c r="N5" s="588"/>
      <c r="O5" s="589"/>
      <c r="P5" s="587" t="s">
        <v>273</v>
      </c>
      <c r="Q5" s="588"/>
      <c r="R5" s="586"/>
      <c r="S5" s="586"/>
      <c r="T5" s="586"/>
      <c r="U5" s="586" t="s">
        <v>88</v>
      </c>
      <c r="V5" s="586"/>
      <c r="W5" s="586"/>
      <c r="X5" s="586" t="s">
        <v>286</v>
      </c>
      <c r="Y5" s="586"/>
      <c r="Z5" s="586"/>
      <c r="AA5" s="428"/>
      <c r="AB5" s="586"/>
      <c r="AC5" s="586"/>
      <c r="AD5" s="586"/>
      <c r="AE5" s="590"/>
      <c r="AF5" s="591"/>
      <c r="AG5" s="590"/>
      <c r="AH5" s="591"/>
      <c r="AI5" s="592"/>
      <c r="AJ5" s="586"/>
      <c r="AK5" s="586"/>
      <c r="AL5" s="586"/>
      <c r="AM5" s="586"/>
      <c r="AN5" s="586"/>
      <c r="AO5" s="586"/>
      <c r="AP5" s="586"/>
      <c r="AQ5" s="586"/>
      <c r="AR5" s="586"/>
      <c r="AS5" s="586"/>
      <c r="AT5" s="593"/>
      <c r="AU5" s="594"/>
      <c r="AV5" s="594"/>
      <c r="AW5" s="594"/>
      <c r="AX5" s="594"/>
      <c r="AY5" s="594"/>
      <c r="AZ5" s="595"/>
      <c r="BA5" s="74"/>
      <c r="BB5" s="586"/>
      <c r="BC5" s="586"/>
      <c r="BD5" s="586"/>
      <c r="BE5" s="586" t="s">
        <v>371</v>
      </c>
      <c r="BF5" s="586" t="s">
        <v>251</v>
      </c>
      <c r="BG5" s="596" t="s">
        <v>52</v>
      </c>
      <c r="BH5" s="598"/>
      <c r="BI5" s="586" t="s">
        <v>371</v>
      </c>
      <c r="BJ5" s="586" t="s">
        <v>251</v>
      </c>
      <c r="BK5" s="596" t="s">
        <v>52</v>
      </c>
      <c r="BL5" s="598"/>
      <c r="BM5" s="586" t="s">
        <v>371</v>
      </c>
      <c r="BN5" s="586" t="s">
        <v>251</v>
      </c>
      <c r="BO5" s="596" t="s">
        <v>52</v>
      </c>
      <c r="BP5" s="598"/>
      <c r="BQ5" s="586" t="s">
        <v>371</v>
      </c>
      <c r="BR5" s="586" t="s">
        <v>251</v>
      </c>
      <c r="BS5" s="596" t="s">
        <v>52</v>
      </c>
      <c r="BT5" s="598"/>
      <c r="BU5" s="586" t="s">
        <v>371</v>
      </c>
      <c r="BV5" s="586" t="s">
        <v>251</v>
      </c>
      <c r="BW5" s="596" t="s">
        <v>52</v>
      </c>
      <c r="BX5" s="598"/>
      <c r="BY5" s="586" t="s">
        <v>371</v>
      </c>
      <c r="BZ5" s="586" t="s">
        <v>251</v>
      </c>
      <c r="CA5" s="596" t="s">
        <v>52</v>
      </c>
      <c r="CB5" s="598"/>
      <c r="CC5" s="586" t="s">
        <v>371</v>
      </c>
      <c r="CD5" s="586" t="s">
        <v>251</v>
      </c>
      <c r="CE5" s="596" t="s">
        <v>52</v>
      </c>
      <c r="CF5" s="598"/>
      <c r="CG5" s="586" t="s">
        <v>371</v>
      </c>
      <c r="CH5" s="586" t="s">
        <v>251</v>
      </c>
      <c r="CI5" s="596" t="s">
        <v>52</v>
      </c>
      <c r="CJ5" s="598"/>
      <c r="CK5" s="586" t="s">
        <v>371</v>
      </c>
      <c r="CL5" s="586" t="s">
        <v>251</v>
      </c>
      <c r="CM5" s="596" t="s">
        <v>52</v>
      </c>
      <c r="CN5" s="598"/>
      <c r="CO5" s="700"/>
      <c r="CP5" s="603"/>
      <c r="CQ5" s="603"/>
      <c r="CR5" s="603"/>
      <c r="CT5" s="586"/>
      <c r="CU5" s="586"/>
      <c r="CV5" s="586"/>
      <c r="CW5" s="586"/>
      <c r="CX5" s="586"/>
      <c r="CY5" s="586"/>
      <c r="CZ5" s="590"/>
      <c r="DA5" s="591"/>
      <c r="DB5" s="592"/>
      <c r="DC5" s="590"/>
      <c r="DD5" s="591"/>
      <c r="DE5" s="592"/>
      <c r="DF5" s="587" t="s">
        <v>183</v>
      </c>
      <c r="DG5" s="588"/>
      <c r="DH5" s="589"/>
      <c r="DI5" s="587" t="s">
        <v>201</v>
      </c>
      <c r="DJ5" s="588"/>
      <c r="DK5" s="589"/>
      <c r="DL5" s="590"/>
      <c r="DM5" s="591"/>
      <c r="DN5" s="592"/>
      <c r="DO5" s="586"/>
      <c r="DQ5" s="586"/>
      <c r="DR5" s="586"/>
      <c r="DS5" s="586"/>
      <c r="DT5" s="603"/>
      <c r="DU5" s="573"/>
      <c r="DV5" s="586"/>
      <c r="DW5" s="586"/>
      <c r="DX5" s="586"/>
      <c r="DY5" s="586"/>
      <c r="DZ5" s="586"/>
      <c r="EA5" s="601"/>
      <c r="EB5" s="603"/>
      <c r="EC5" s="586"/>
      <c r="ED5" s="586"/>
      <c r="EE5" s="586"/>
      <c r="EF5" s="586"/>
      <c r="EG5" s="586"/>
      <c r="EH5" s="586"/>
      <c r="EI5" s="586"/>
      <c r="EJ5" s="586"/>
    </row>
    <row r="6" spans="1:140" s="27" customFormat="1" ht="29.25" customHeight="1">
      <c r="A6" s="586"/>
      <c r="B6" s="586"/>
      <c r="C6" s="586"/>
      <c r="D6" s="586"/>
      <c r="E6" s="586"/>
      <c r="F6" s="586"/>
      <c r="G6" s="590"/>
      <c r="H6" s="591"/>
      <c r="I6" s="592"/>
      <c r="J6" s="586"/>
      <c r="K6" s="586"/>
      <c r="L6" s="586"/>
      <c r="M6" s="590"/>
      <c r="N6" s="591"/>
      <c r="O6" s="592"/>
      <c r="P6" s="590"/>
      <c r="Q6" s="591"/>
      <c r="R6" s="586"/>
      <c r="S6" s="586"/>
      <c r="T6" s="586"/>
      <c r="U6" s="586"/>
      <c r="V6" s="586"/>
      <c r="W6" s="586"/>
      <c r="X6" s="586"/>
      <c r="Y6" s="586"/>
      <c r="Z6" s="586"/>
      <c r="AA6" s="428"/>
      <c r="AB6" s="586"/>
      <c r="AC6" s="586"/>
      <c r="AD6" s="586"/>
      <c r="AE6" s="590"/>
      <c r="AF6" s="591"/>
      <c r="AG6" s="590"/>
      <c r="AH6" s="591"/>
      <c r="AI6" s="592"/>
      <c r="AJ6" s="586"/>
      <c r="AK6" s="586"/>
      <c r="AL6" s="586"/>
      <c r="AM6" s="586">
        <v>2022</v>
      </c>
      <c r="AN6" s="586"/>
      <c r="AO6" s="586"/>
      <c r="AP6" s="586">
        <v>2023</v>
      </c>
      <c r="AQ6" s="586"/>
      <c r="AR6" s="586"/>
      <c r="AS6" s="600" t="s">
        <v>381</v>
      </c>
      <c r="AT6" s="586">
        <v>2022</v>
      </c>
      <c r="AU6" s="586"/>
      <c r="AV6" s="586"/>
      <c r="AW6" s="586">
        <v>2023</v>
      </c>
      <c r="AX6" s="586"/>
      <c r="AY6" s="586"/>
      <c r="AZ6" s="600" t="s">
        <v>382</v>
      </c>
      <c r="BA6" s="74"/>
      <c r="BB6" s="586"/>
      <c r="BC6" s="586"/>
      <c r="BD6" s="586"/>
      <c r="BE6" s="586"/>
      <c r="BF6" s="586"/>
      <c r="BG6" s="600" t="s">
        <v>248</v>
      </c>
      <c r="BH6" s="600" t="s">
        <v>249</v>
      </c>
      <c r="BI6" s="586"/>
      <c r="BJ6" s="586"/>
      <c r="BK6" s="600" t="s">
        <v>248</v>
      </c>
      <c r="BL6" s="600" t="s">
        <v>249</v>
      </c>
      <c r="BM6" s="586"/>
      <c r="BN6" s="586"/>
      <c r="BO6" s="600" t="s">
        <v>248</v>
      </c>
      <c r="BP6" s="600" t="s">
        <v>249</v>
      </c>
      <c r="BQ6" s="586"/>
      <c r="BR6" s="586"/>
      <c r="BS6" s="600" t="s">
        <v>248</v>
      </c>
      <c r="BT6" s="600" t="s">
        <v>249</v>
      </c>
      <c r="BU6" s="586"/>
      <c r="BV6" s="586"/>
      <c r="BW6" s="600" t="s">
        <v>248</v>
      </c>
      <c r="BX6" s="600" t="s">
        <v>249</v>
      </c>
      <c r="BY6" s="586"/>
      <c r="BZ6" s="586"/>
      <c r="CA6" s="600" t="s">
        <v>248</v>
      </c>
      <c r="CB6" s="600" t="s">
        <v>249</v>
      </c>
      <c r="CC6" s="586"/>
      <c r="CD6" s="586"/>
      <c r="CE6" s="600" t="s">
        <v>248</v>
      </c>
      <c r="CF6" s="600" t="s">
        <v>249</v>
      </c>
      <c r="CG6" s="586"/>
      <c r="CH6" s="586"/>
      <c r="CI6" s="600" t="s">
        <v>248</v>
      </c>
      <c r="CJ6" s="600" t="s">
        <v>249</v>
      </c>
      <c r="CK6" s="586"/>
      <c r="CL6" s="586"/>
      <c r="CM6" s="600" t="s">
        <v>248</v>
      </c>
      <c r="CN6" s="600" t="s">
        <v>249</v>
      </c>
      <c r="CO6" s="700"/>
      <c r="CP6" s="603"/>
      <c r="CQ6" s="603" t="s">
        <v>248</v>
      </c>
      <c r="CR6" s="603" t="s">
        <v>249</v>
      </c>
      <c r="CT6" s="586"/>
      <c r="CU6" s="586"/>
      <c r="CV6" s="586"/>
      <c r="CW6" s="586" t="s">
        <v>504</v>
      </c>
      <c r="CX6" s="586" t="s">
        <v>532</v>
      </c>
      <c r="CY6" s="586" t="s">
        <v>48</v>
      </c>
      <c r="CZ6" s="593"/>
      <c r="DA6" s="594"/>
      <c r="DB6" s="595"/>
      <c r="DC6" s="593"/>
      <c r="DD6" s="594"/>
      <c r="DE6" s="595"/>
      <c r="DF6" s="593"/>
      <c r="DG6" s="594"/>
      <c r="DH6" s="595"/>
      <c r="DI6" s="593"/>
      <c r="DJ6" s="594"/>
      <c r="DK6" s="595"/>
      <c r="DL6" s="593"/>
      <c r="DM6" s="594"/>
      <c r="DN6" s="595"/>
      <c r="DO6" s="586"/>
      <c r="DQ6" s="586"/>
      <c r="DR6" s="586"/>
      <c r="DS6" s="586"/>
      <c r="DT6" s="603"/>
      <c r="DU6" s="573"/>
      <c r="DV6" s="586"/>
      <c r="DW6" s="586"/>
      <c r="DX6" s="586"/>
      <c r="DY6" s="586"/>
      <c r="DZ6" s="586"/>
      <c r="EA6" s="601"/>
      <c r="EB6" s="603"/>
      <c r="EC6" s="586"/>
      <c r="ED6" s="586"/>
      <c r="EE6" s="586"/>
      <c r="EF6" s="586"/>
      <c r="EG6" s="586"/>
      <c r="EH6" s="586"/>
      <c r="EI6" s="586"/>
      <c r="EJ6" s="586"/>
    </row>
    <row r="7" spans="1:140" s="27" customFormat="1" ht="37.5" customHeight="1">
      <c r="A7" s="586"/>
      <c r="B7" s="586"/>
      <c r="C7" s="586"/>
      <c r="D7" s="586"/>
      <c r="E7" s="586"/>
      <c r="F7" s="586"/>
      <c r="G7" s="593"/>
      <c r="H7" s="594"/>
      <c r="I7" s="595"/>
      <c r="J7" s="586"/>
      <c r="K7" s="586"/>
      <c r="L7" s="586"/>
      <c r="M7" s="593"/>
      <c r="N7" s="594"/>
      <c r="O7" s="595"/>
      <c r="P7" s="593"/>
      <c r="Q7" s="594"/>
      <c r="R7" s="586"/>
      <c r="S7" s="586"/>
      <c r="T7" s="586"/>
      <c r="U7" s="586"/>
      <c r="V7" s="586"/>
      <c r="W7" s="586"/>
      <c r="X7" s="586"/>
      <c r="Y7" s="586"/>
      <c r="Z7" s="586"/>
      <c r="AA7" s="428"/>
      <c r="AB7" s="586"/>
      <c r="AC7" s="586"/>
      <c r="AD7" s="586"/>
      <c r="AE7" s="593"/>
      <c r="AF7" s="594"/>
      <c r="AG7" s="593"/>
      <c r="AH7" s="594"/>
      <c r="AI7" s="595"/>
      <c r="AJ7" s="586"/>
      <c r="AK7" s="586"/>
      <c r="AL7" s="586"/>
      <c r="AM7" s="586" t="s">
        <v>88</v>
      </c>
      <c r="AN7" s="586" t="s">
        <v>52</v>
      </c>
      <c r="AO7" s="586"/>
      <c r="AP7" s="586" t="s">
        <v>88</v>
      </c>
      <c r="AQ7" s="586" t="s">
        <v>52</v>
      </c>
      <c r="AR7" s="586"/>
      <c r="AS7" s="601"/>
      <c r="AT7" s="586" t="s">
        <v>88</v>
      </c>
      <c r="AU7" s="586" t="s">
        <v>250</v>
      </c>
      <c r="AV7" s="586"/>
      <c r="AW7" s="586" t="s">
        <v>88</v>
      </c>
      <c r="AX7" s="586" t="s">
        <v>250</v>
      </c>
      <c r="AY7" s="586"/>
      <c r="AZ7" s="601"/>
      <c r="BA7" s="74"/>
      <c r="BB7" s="586"/>
      <c r="BC7" s="586"/>
      <c r="BD7" s="586"/>
      <c r="BE7" s="586"/>
      <c r="BF7" s="586"/>
      <c r="BG7" s="601"/>
      <c r="BH7" s="601"/>
      <c r="BI7" s="586"/>
      <c r="BJ7" s="586"/>
      <c r="BK7" s="601"/>
      <c r="BL7" s="601"/>
      <c r="BM7" s="586"/>
      <c r="BN7" s="586"/>
      <c r="BO7" s="601"/>
      <c r="BP7" s="601"/>
      <c r="BQ7" s="586"/>
      <c r="BR7" s="586"/>
      <c r="BS7" s="601"/>
      <c r="BT7" s="601"/>
      <c r="BU7" s="586"/>
      <c r="BV7" s="586"/>
      <c r="BW7" s="601"/>
      <c r="BX7" s="601"/>
      <c r="BY7" s="586"/>
      <c r="BZ7" s="586"/>
      <c r="CA7" s="601"/>
      <c r="CB7" s="601"/>
      <c r="CC7" s="586"/>
      <c r="CD7" s="586"/>
      <c r="CE7" s="601"/>
      <c r="CF7" s="601"/>
      <c r="CG7" s="586"/>
      <c r="CH7" s="586"/>
      <c r="CI7" s="601"/>
      <c r="CJ7" s="601"/>
      <c r="CK7" s="586"/>
      <c r="CL7" s="586"/>
      <c r="CM7" s="601"/>
      <c r="CN7" s="601"/>
      <c r="CO7" s="700"/>
      <c r="CP7" s="603"/>
      <c r="CQ7" s="603"/>
      <c r="CR7" s="603"/>
      <c r="CT7" s="586"/>
      <c r="CU7" s="586"/>
      <c r="CV7" s="586"/>
      <c r="CW7" s="586"/>
      <c r="CX7" s="586"/>
      <c r="CY7" s="586"/>
      <c r="CZ7" s="586" t="s">
        <v>504</v>
      </c>
      <c r="DA7" s="586" t="s">
        <v>532</v>
      </c>
      <c r="DB7" s="600" t="s">
        <v>48</v>
      </c>
      <c r="DC7" s="586" t="s">
        <v>504</v>
      </c>
      <c r="DD7" s="586" t="s">
        <v>532</v>
      </c>
      <c r="DE7" s="600" t="s">
        <v>48</v>
      </c>
      <c r="DF7" s="586" t="s">
        <v>504</v>
      </c>
      <c r="DG7" s="586" t="s">
        <v>532</v>
      </c>
      <c r="DH7" s="600" t="s">
        <v>48</v>
      </c>
      <c r="DI7" s="586" t="s">
        <v>504</v>
      </c>
      <c r="DJ7" s="586" t="s">
        <v>532</v>
      </c>
      <c r="DK7" s="600" t="s">
        <v>48</v>
      </c>
      <c r="DL7" s="586" t="s">
        <v>504</v>
      </c>
      <c r="DM7" s="586" t="s">
        <v>532</v>
      </c>
      <c r="DN7" s="600" t="s">
        <v>48</v>
      </c>
      <c r="DO7" s="586"/>
      <c r="DQ7" s="586"/>
      <c r="DR7" s="586"/>
      <c r="DS7" s="586"/>
      <c r="DT7" s="603"/>
      <c r="DU7" s="573"/>
      <c r="DV7" s="586"/>
      <c r="DW7" s="586"/>
      <c r="DX7" s="586"/>
      <c r="DY7" s="586"/>
      <c r="DZ7" s="586"/>
      <c r="EA7" s="601"/>
      <c r="EB7" s="603"/>
      <c r="EC7" s="586"/>
      <c r="ED7" s="586"/>
      <c r="EE7" s="586"/>
      <c r="EF7" s="586"/>
      <c r="EG7" s="586"/>
      <c r="EH7" s="586"/>
      <c r="EI7" s="586"/>
      <c r="EJ7" s="586"/>
    </row>
    <row r="8" spans="1:140" s="27" customFormat="1" ht="21" customHeight="1">
      <c r="A8" s="586"/>
      <c r="B8" s="586"/>
      <c r="C8" s="586"/>
      <c r="D8" s="425">
        <v>2022</v>
      </c>
      <c r="E8" s="425">
        <v>2023</v>
      </c>
      <c r="F8" s="139" t="s">
        <v>48</v>
      </c>
      <c r="G8" s="425">
        <v>2022</v>
      </c>
      <c r="H8" s="425">
        <v>2023</v>
      </c>
      <c r="I8" s="139" t="s">
        <v>48</v>
      </c>
      <c r="J8" s="425">
        <v>2022</v>
      </c>
      <c r="K8" s="425">
        <v>2023</v>
      </c>
      <c r="L8" s="139" t="s">
        <v>48</v>
      </c>
      <c r="M8" s="425">
        <v>2022</v>
      </c>
      <c r="N8" s="425">
        <v>2023</v>
      </c>
      <c r="O8" s="139" t="s">
        <v>48</v>
      </c>
      <c r="P8" s="425">
        <v>2022</v>
      </c>
      <c r="Q8" s="425">
        <v>2023</v>
      </c>
      <c r="R8" s="425">
        <v>2022</v>
      </c>
      <c r="S8" s="425">
        <v>2023</v>
      </c>
      <c r="T8" s="139" t="s">
        <v>48</v>
      </c>
      <c r="U8" s="425">
        <v>2022</v>
      </c>
      <c r="V8" s="425">
        <v>2023</v>
      </c>
      <c r="W8" s="139" t="s">
        <v>48</v>
      </c>
      <c r="X8" s="425">
        <v>2022</v>
      </c>
      <c r="Y8" s="425">
        <v>2023</v>
      </c>
      <c r="Z8" s="139" t="s">
        <v>48</v>
      </c>
      <c r="AA8" s="178"/>
      <c r="AB8" s="586"/>
      <c r="AC8" s="586"/>
      <c r="AD8" s="586"/>
      <c r="AE8" s="425">
        <v>2022</v>
      </c>
      <c r="AF8" s="425">
        <v>2023</v>
      </c>
      <c r="AG8" s="425">
        <v>2022</v>
      </c>
      <c r="AH8" s="425">
        <v>2023</v>
      </c>
      <c r="AI8" s="139" t="s">
        <v>48</v>
      </c>
      <c r="AJ8" s="425">
        <v>2022</v>
      </c>
      <c r="AK8" s="425">
        <v>2023</v>
      </c>
      <c r="AL8" s="139" t="s">
        <v>48</v>
      </c>
      <c r="AM8" s="586"/>
      <c r="AN8" s="425" t="s">
        <v>248</v>
      </c>
      <c r="AO8" s="425" t="s">
        <v>249</v>
      </c>
      <c r="AP8" s="586"/>
      <c r="AQ8" s="425" t="s">
        <v>248</v>
      </c>
      <c r="AR8" s="425" t="s">
        <v>249</v>
      </c>
      <c r="AS8" s="602"/>
      <c r="AT8" s="586"/>
      <c r="AU8" s="425" t="s">
        <v>248</v>
      </c>
      <c r="AV8" s="425" t="s">
        <v>249</v>
      </c>
      <c r="AW8" s="586"/>
      <c r="AX8" s="425" t="s">
        <v>248</v>
      </c>
      <c r="AY8" s="425" t="s">
        <v>249</v>
      </c>
      <c r="AZ8" s="602"/>
      <c r="BA8" s="74"/>
      <c r="BB8" s="586"/>
      <c r="BC8" s="586"/>
      <c r="BD8" s="586"/>
      <c r="BE8" s="586"/>
      <c r="BF8" s="586"/>
      <c r="BG8" s="602"/>
      <c r="BH8" s="602"/>
      <c r="BI8" s="586"/>
      <c r="BJ8" s="586"/>
      <c r="BK8" s="602"/>
      <c r="BL8" s="602"/>
      <c r="BM8" s="586"/>
      <c r="BN8" s="586"/>
      <c r="BO8" s="602"/>
      <c r="BP8" s="602"/>
      <c r="BQ8" s="586"/>
      <c r="BR8" s="586"/>
      <c r="BS8" s="602"/>
      <c r="BT8" s="602"/>
      <c r="BU8" s="586"/>
      <c r="BV8" s="586"/>
      <c r="BW8" s="602"/>
      <c r="BX8" s="602"/>
      <c r="BY8" s="586"/>
      <c r="BZ8" s="586"/>
      <c r="CA8" s="602"/>
      <c r="CB8" s="602"/>
      <c r="CC8" s="586"/>
      <c r="CD8" s="586"/>
      <c r="CE8" s="602"/>
      <c r="CF8" s="602"/>
      <c r="CG8" s="586"/>
      <c r="CH8" s="586"/>
      <c r="CI8" s="602"/>
      <c r="CJ8" s="602"/>
      <c r="CK8" s="586"/>
      <c r="CL8" s="586"/>
      <c r="CM8" s="602"/>
      <c r="CN8" s="602"/>
      <c r="CO8" s="700"/>
      <c r="CP8" s="603"/>
      <c r="CQ8" s="603"/>
      <c r="CR8" s="603"/>
      <c r="CT8" s="586"/>
      <c r="CU8" s="586"/>
      <c r="CV8" s="586"/>
      <c r="CW8" s="586"/>
      <c r="CX8" s="586"/>
      <c r="CY8" s="586"/>
      <c r="CZ8" s="586"/>
      <c r="DA8" s="586"/>
      <c r="DB8" s="602"/>
      <c r="DC8" s="586"/>
      <c r="DD8" s="586"/>
      <c r="DE8" s="602"/>
      <c r="DF8" s="586"/>
      <c r="DG8" s="586"/>
      <c r="DH8" s="602"/>
      <c r="DI8" s="586"/>
      <c r="DJ8" s="586"/>
      <c r="DK8" s="602"/>
      <c r="DL8" s="586"/>
      <c r="DM8" s="586"/>
      <c r="DN8" s="602"/>
      <c r="DO8" s="586"/>
      <c r="DQ8" s="586"/>
      <c r="DR8" s="586"/>
      <c r="DS8" s="586"/>
      <c r="DT8" s="603"/>
      <c r="DU8" s="574"/>
      <c r="DV8" s="586"/>
      <c r="DW8" s="586"/>
      <c r="DX8" s="586"/>
      <c r="DY8" s="586"/>
      <c r="DZ8" s="586"/>
      <c r="EA8" s="602"/>
      <c r="EB8" s="603"/>
      <c r="EC8" s="586"/>
      <c r="ED8" s="586"/>
      <c r="EE8" s="586"/>
      <c r="EF8" s="586"/>
      <c r="EG8" s="586"/>
      <c r="EH8" s="586"/>
      <c r="EI8" s="586"/>
      <c r="EJ8" s="586"/>
    </row>
    <row r="9" spans="1:140" s="180" customFormat="1" ht="11.25" customHeight="1">
      <c r="A9" s="145"/>
      <c r="B9" s="145"/>
      <c r="C9" s="176">
        <v>1</v>
      </c>
      <c r="D9" s="176">
        <v>2</v>
      </c>
      <c r="E9" s="176">
        <v>3</v>
      </c>
      <c r="F9" s="176">
        <v>4</v>
      </c>
      <c r="G9" s="176">
        <v>5</v>
      </c>
      <c r="H9" s="176">
        <v>6</v>
      </c>
      <c r="I9" s="176">
        <v>7</v>
      </c>
      <c r="J9" s="176">
        <v>8</v>
      </c>
      <c r="K9" s="176">
        <v>9</v>
      </c>
      <c r="L9" s="176">
        <v>10</v>
      </c>
      <c r="M9" s="176">
        <v>11</v>
      </c>
      <c r="N9" s="176">
        <v>12</v>
      </c>
      <c r="O9" s="176">
        <v>13</v>
      </c>
      <c r="P9" s="176">
        <v>14</v>
      </c>
      <c r="Q9" s="176">
        <v>15</v>
      </c>
      <c r="R9" s="176">
        <v>16</v>
      </c>
      <c r="S9" s="176">
        <v>17</v>
      </c>
      <c r="T9" s="176">
        <v>18</v>
      </c>
      <c r="U9" s="176">
        <v>19</v>
      </c>
      <c r="V9" s="176">
        <v>20</v>
      </c>
      <c r="W9" s="176">
        <v>21</v>
      </c>
      <c r="X9" s="176">
        <v>22</v>
      </c>
      <c r="Y9" s="176">
        <v>23</v>
      </c>
      <c r="Z9" s="176">
        <v>24</v>
      </c>
      <c r="AA9" s="31"/>
      <c r="AB9" s="145"/>
      <c r="AC9" s="145"/>
      <c r="AD9" s="176">
        <v>1</v>
      </c>
      <c r="AE9" s="176">
        <v>2</v>
      </c>
      <c r="AF9" s="176">
        <v>3</v>
      </c>
      <c r="AG9" s="176">
        <v>4</v>
      </c>
      <c r="AH9" s="176">
        <v>5</v>
      </c>
      <c r="AI9" s="176">
        <v>6</v>
      </c>
      <c r="AJ9" s="176">
        <v>7</v>
      </c>
      <c r="AK9" s="176">
        <v>8</v>
      </c>
      <c r="AL9" s="176">
        <v>9</v>
      </c>
      <c r="AM9" s="176">
        <v>10</v>
      </c>
      <c r="AN9" s="176">
        <v>11</v>
      </c>
      <c r="AO9" s="176">
        <v>12</v>
      </c>
      <c r="AP9" s="176">
        <v>13</v>
      </c>
      <c r="AQ9" s="176">
        <v>14</v>
      </c>
      <c r="AR9" s="176">
        <v>15</v>
      </c>
      <c r="AS9" s="176">
        <v>16</v>
      </c>
      <c r="AT9" s="176">
        <v>17</v>
      </c>
      <c r="AU9" s="176">
        <v>18</v>
      </c>
      <c r="AV9" s="176">
        <v>19</v>
      </c>
      <c r="AW9" s="176">
        <v>20</v>
      </c>
      <c r="AX9" s="176">
        <v>21</v>
      </c>
      <c r="AY9" s="176">
        <v>22</v>
      </c>
      <c r="AZ9" s="176">
        <v>23</v>
      </c>
      <c r="BA9" s="74"/>
      <c r="BB9" s="176"/>
      <c r="BC9" s="176"/>
      <c r="BD9" s="176">
        <v>1</v>
      </c>
      <c r="BE9" s="176">
        <v>2</v>
      </c>
      <c r="BF9" s="176">
        <v>3</v>
      </c>
      <c r="BG9" s="176">
        <v>4</v>
      </c>
      <c r="BH9" s="176">
        <v>5</v>
      </c>
      <c r="BI9" s="176">
        <v>6</v>
      </c>
      <c r="BJ9" s="176">
        <v>7</v>
      </c>
      <c r="BK9" s="176">
        <v>8</v>
      </c>
      <c r="BL9" s="176">
        <v>9</v>
      </c>
      <c r="BM9" s="176">
        <v>10</v>
      </c>
      <c r="BN9" s="176">
        <v>11</v>
      </c>
      <c r="BO9" s="176">
        <v>12</v>
      </c>
      <c r="BP9" s="176">
        <v>13</v>
      </c>
      <c r="BQ9" s="176">
        <v>14</v>
      </c>
      <c r="BR9" s="176">
        <v>15</v>
      </c>
      <c r="BS9" s="176">
        <v>16</v>
      </c>
      <c r="BT9" s="176">
        <v>17</v>
      </c>
      <c r="BU9" s="176">
        <v>18</v>
      </c>
      <c r="BV9" s="176">
        <v>19</v>
      </c>
      <c r="BW9" s="176">
        <v>20</v>
      </c>
      <c r="BX9" s="176">
        <v>21</v>
      </c>
      <c r="BY9" s="176">
        <v>22</v>
      </c>
      <c r="BZ9" s="176">
        <v>23</v>
      </c>
      <c r="CA9" s="176">
        <v>24</v>
      </c>
      <c r="CB9" s="176">
        <v>25</v>
      </c>
      <c r="CC9" s="176">
        <v>26</v>
      </c>
      <c r="CD9" s="176">
        <v>27</v>
      </c>
      <c r="CE9" s="176">
        <v>28</v>
      </c>
      <c r="CF9" s="176">
        <v>29</v>
      </c>
      <c r="CG9" s="176">
        <v>30</v>
      </c>
      <c r="CH9" s="176">
        <v>31</v>
      </c>
      <c r="CI9" s="176">
        <v>32</v>
      </c>
      <c r="CJ9" s="176">
        <v>33</v>
      </c>
      <c r="CK9" s="176">
        <v>34</v>
      </c>
      <c r="CL9" s="176">
        <v>35</v>
      </c>
      <c r="CM9" s="176">
        <v>36</v>
      </c>
      <c r="CN9" s="176">
        <v>37</v>
      </c>
      <c r="CO9" s="176">
        <v>38</v>
      </c>
      <c r="CP9" s="176">
        <v>39</v>
      </c>
      <c r="CQ9" s="176">
        <v>40</v>
      </c>
      <c r="CR9" s="176">
        <v>41</v>
      </c>
      <c r="CS9" s="32"/>
      <c r="CT9" s="145"/>
      <c r="CU9" s="145"/>
      <c r="CV9" s="176">
        <v>1</v>
      </c>
      <c r="CW9" s="176">
        <v>2</v>
      </c>
      <c r="CX9" s="176">
        <v>3</v>
      </c>
      <c r="CY9" s="176">
        <v>4</v>
      </c>
      <c r="CZ9" s="176">
        <v>5</v>
      </c>
      <c r="DA9" s="176">
        <v>6</v>
      </c>
      <c r="DB9" s="176">
        <v>7</v>
      </c>
      <c r="DC9" s="176">
        <v>8</v>
      </c>
      <c r="DD9" s="176">
        <v>9</v>
      </c>
      <c r="DE9" s="176">
        <v>10</v>
      </c>
      <c r="DF9" s="176">
        <v>11</v>
      </c>
      <c r="DG9" s="176">
        <v>12</v>
      </c>
      <c r="DH9" s="176">
        <v>13</v>
      </c>
      <c r="DI9" s="176">
        <v>14</v>
      </c>
      <c r="DJ9" s="176">
        <v>15</v>
      </c>
      <c r="DK9" s="176">
        <v>16</v>
      </c>
      <c r="DL9" s="176">
        <v>17</v>
      </c>
      <c r="DM9" s="176">
        <v>18</v>
      </c>
      <c r="DN9" s="176">
        <v>19</v>
      </c>
      <c r="DO9" s="176">
        <v>20</v>
      </c>
      <c r="DQ9" s="145"/>
      <c r="DR9" s="145"/>
      <c r="DS9" s="176">
        <v>1</v>
      </c>
      <c r="DT9" s="176">
        <v>2</v>
      </c>
      <c r="DU9" s="176">
        <v>3</v>
      </c>
      <c r="DV9" s="176">
        <v>4</v>
      </c>
      <c r="DW9" s="176">
        <v>5</v>
      </c>
      <c r="DX9" s="176">
        <v>6</v>
      </c>
      <c r="DY9" s="176">
        <v>7</v>
      </c>
      <c r="DZ9" s="176">
        <v>8</v>
      </c>
      <c r="EA9" s="176">
        <v>9</v>
      </c>
      <c r="EB9" s="176">
        <v>10</v>
      </c>
      <c r="EC9" s="176">
        <v>11</v>
      </c>
      <c r="ED9" s="176">
        <v>12</v>
      </c>
      <c r="EE9" s="176">
        <v>13</v>
      </c>
      <c r="EF9" s="176">
        <v>14</v>
      </c>
      <c r="EG9" s="176">
        <v>15</v>
      </c>
      <c r="EH9" s="176">
        <v>16</v>
      </c>
      <c r="EI9" s="176">
        <v>17</v>
      </c>
      <c r="EJ9" s="176">
        <v>18</v>
      </c>
    </row>
    <row r="10" spans="1:140" s="26" customFormat="1">
      <c r="A10" s="33">
        <v>1</v>
      </c>
      <c r="B10" s="33" t="s">
        <v>2</v>
      </c>
      <c r="C10" s="86" t="s">
        <v>21</v>
      </c>
      <c r="D10" s="53">
        <v>1</v>
      </c>
      <c r="E10" s="53">
        <v>1</v>
      </c>
      <c r="F10" s="53">
        <f>E10-D10</f>
        <v>0</v>
      </c>
      <c r="G10" s="53">
        <v>1</v>
      </c>
      <c r="H10" s="53">
        <v>1</v>
      </c>
      <c r="I10" s="53">
        <f>H10-G10</f>
        <v>0</v>
      </c>
      <c r="J10" s="53"/>
      <c r="K10" s="53"/>
      <c r="L10" s="53">
        <f>K10-J10</f>
        <v>0</v>
      </c>
      <c r="M10" s="53"/>
      <c r="N10" s="53"/>
      <c r="O10" s="53">
        <f>N10-M10</f>
        <v>0</v>
      </c>
      <c r="P10" s="151">
        <f>ROUND((J10+M10)/G10*100,1)</f>
        <v>0</v>
      </c>
      <c r="Q10" s="151">
        <f>ROUND((K10+N10)/H10*100,1)</f>
        <v>0</v>
      </c>
      <c r="R10" s="53">
        <v>9</v>
      </c>
      <c r="S10" s="53">
        <v>9</v>
      </c>
      <c r="T10" s="53">
        <f>S10-R10</f>
        <v>0</v>
      </c>
      <c r="U10" s="151">
        <v>816</v>
      </c>
      <c r="V10" s="151">
        <v>816</v>
      </c>
      <c r="W10" s="151">
        <f>V10-U10</f>
        <v>0</v>
      </c>
      <c r="X10" s="151">
        <v>221</v>
      </c>
      <c r="Y10" s="151">
        <v>221</v>
      </c>
      <c r="Z10" s="151">
        <f>Y10-X10</f>
        <v>0</v>
      </c>
      <c r="AA10" s="103"/>
      <c r="AB10" s="33">
        <v>1</v>
      </c>
      <c r="AC10" s="33" t="s">
        <v>2</v>
      </c>
      <c r="AD10" s="135" t="s">
        <v>21</v>
      </c>
      <c r="AE10" s="170">
        <v>1566</v>
      </c>
      <c r="AF10" s="170">
        <v>1375</v>
      </c>
      <c r="AG10" s="502">
        <f t="shared" ref="AG10:AH38" si="0">ROUND(AJ10/AE10*100,1)</f>
        <v>9</v>
      </c>
      <c r="AH10" s="78">
        <f t="shared" si="0"/>
        <v>10.199999999999999</v>
      </c>
      <c r="AI10" s="78">
        <f>AH10-AG10</f>
        <v>1.1999999999999993</v>
      </c>
      <c r="AJ10" s="53">
        <v>141</v>
      </c>
      <c r="AK10" s="53">
        <v>140</v>
      </c>
      <c r="AL10" s="53">
        <f>AK10-AJ10</f>
        <v>-1</v>
      </c>
      <c r="AM10" s="53">
        <f>AN10+AO10</f>
        <v>63</v>
      </c>
      <c r="AN10" s="53">
        <v>38</v>
      </c>
      <c r="AO10" s="53">
        <v>25</v>
      </c>
      <c r="AP10" s="53">
        <f>AQ10+AR10</f>
        <v>40</v>
      </c>
      <c r="AQ10" s="53">
        <v>21</v>
      </c>
      <c r="AR10" s="53">
        <v>19</v>
      </c>
      <c r="AS10" s="53">
        <f>AP10-AM10</f>
        <v>-23</v>
      </c>
      <c r="AT10" s="53">
        <f>AU10+AV10</f>
        <v>12</v>
      </c>
      <c r="AU10" s="53">
        <v>11</v>
      </c>
      <c r="AV10" s="53">
        <v>1</v>
      </c>
      <c r="AW10" s="53">
        <f>AX10+AY10</f>
        <v>12</v>
      </c>
      <c r="AX10" s="53">
        <v>5</v>
      </c>
      <c r="AY10" s="53">
        <v>7</v>
      </c>
      <c r="AZ10" s="53">
        <f>AW10-AT10</f>
        <v>0</v>
      </c>
      <c r="BA10" s="74"/>
      <c r="BB10" s="33">
        <v>1</v>
      </c>
      <c r="BC10" s="33" t="s">
        <v>2</v>
      </c>
      <c r="BD10" s="135" t="s">
        <v>21</v>
      </c>
      <c r="BE10" s="33">
        <v>13</v>
      </c>
      <c r="BF10" s="33">
        <f>BG10+BH10</f>
        <v>1</v>
      </c>
      <c r="BG10" s="33">
        <v>1</v>
      </c>
      <c r="BH10" s="33"/>
      <c r="BI10" s="33">
        <v>16</v>
      </c>
      <c r="BJ10" s="33">
        <f>BK10+BL10</f>
        <v>3</v>
      </c>
      <c r="BK10" s="33">
        <v>1</v>
      </c>
      <c r="BL10" s="33">
        <v>2</v>
      </c>
      <c r="BM10" s="33"/>
      <c r="BN10" s="33">
        <f>BO10+BP10</f>
        <v>0</v>
      </c>
      <c r="BO10" s="33"/>
      <c r="BP10" s="33"/>
      <c r="BQ10" s="33"/>
      <c r="BR10" s="33">
        <f>BS10+BT10</f>
        <v>0</v>
      </c>
      <c r="BS10" s="33"/>
      <c r="BT10" s="33"/>
      <c r="BU10" s="33">
        <v>20</v>
      </c>
      <c r="BV10" s="33">
        <f>BW10+BX10</f>
        <v>2</v>
      </c>
      <c r="BW10" s="33">
        <v>1</v>
      </c>
      <c r="BX10" s="33">
        <v>1</v>
      </c>
      <c r="BY10" s="33">
        <v>70</v>
      </c>
      <c r="BZ10" s="33">
        <f>CA10+CB10</f>
        <v>4</v>
      </c>
      <c r="CA10" s="33">
        <v>2</v>
      </c>
      <c r="CB10" s="33">
        <v>2</v>
      </c>
      <c r="CC10" s="33"/>
      <c r="CD10" s="33">
        <f>CE10+CF10</f>
        <v>0</v>
      </c>
      <c r="CE10" s="33"/>
      <c r="CF10" s="33"/>
      <c r="CG10" s="33"/>
      <c r="CH10" s="33">
        <f>CI10+CJ10</f>
        <v>0</v>
      </c>
      <c r="CI10" s="33"/>
      <c r="CJ10" s="33"/>
      <c r="CK10" s="33">
        <v>21</v>
      </c>
      <c r="CL10" s="33">
        <f>CM10+CN10</f>
        <v>2</v>
      </c>
      <c r="CM10" s="33"/>
      <c r="CN10" s="33">
        <v>2</v>
      </c>
      <c r="CO10" s="391">
        <f>BE10+BI10+BM10+BQ10+BU10+CC10+CG10+CK10+BY10</f>
        <v>140</v>
      </c>
      <c r="CP10" s="391">
        <f>CR10+CQ10</f>
        <v>12</v>
      </c>
      <c r="CQ10" s="391">
        <f>BG10+BK10+BO10+BS10+BW10+CE10+CI10+CM10+CA10</f>
        <v>5</v>
      </c>
      <c r="CR10" s="391">
        <f>BH10+BL10+BP10+BT10+BX10+CF10+CJ10+CN10+CB10</f>
        <v>7</v>
      </c>
      <c r="CT10" s="33">
        <v>1</v>
      </c>
      <c r="CU10" s="33" t="s">
        <v>2</v>
      </c>
      <c r="CV10" s="135" t="s">
        <v>21</v>
      </c>
      <c r="CW10" s="53">
        <v>9</v>
      </c>
      <c r="CX10" s="53">
        <v>9</v>
      </c>
      <c r="CY10" s="53">
        <f>CX10-CW10</f>
        <v>0</v>
      </c>
      <c r="CZ10" s="53">
        <v>8</v>
      </c>
      <c r="DA10" s="53">
        <v>8</v>
      </c>
      <c r="DB10" s="53">
        <f>DA10-CZ10</f>
        <v>0</v>
      </c>
      <c r="DC10" s="53">
        <v>8</v>
      </c>
      <c r="DD10" s="53">
        <v>8</v>
      </c>
      <c r="DE10" s="53">
        <f>DD10-DC10</f>
        <v>0</v>
      </c>
      <c r="DF10" s="53">
        <v>3</v>
      </c>
      <c r="DG10" s="53">
        <v>4</v>
      </c>
      <c r="DH10" s="53">
        <f>DG10-DF10</f>
        <v>1</v>
      </c>
      <c r="DI10" s="53">
        <v>5</v>
      </c>
      <c r="DJ10" s="53">
        <v>4</v>
      </c>
      <c r="DK10" s="53">
        <f>DJ10-DI10</f>
        <v>-1</v>
      </c>
      <c r="DL10" s="151">
        <f>ROUND(DF10/DC10*100,1)</f>
        <v>37.5</v>
      </c>
      <c r="DM10" s="151">
        <f>ROUND(DG10/DD10*100,1)</f>
        <v>50</v>
      </c>
      <c r="DN10" s="151">
        <f>DM10-DL10</f>
        <v>12.5</v>
      </c>
      <c r="DO10" s="110">
        <v>10</v>
      </c>
      <c r="DQ10" s="33">
        <v>1</v>
      </c>
      <c r="DR10" s="33" t="s">
        <v>2</v>
      </c>
      <c r="DS10" s="135" t="s">
        <v>21</v>
      </c>
      <c r="DT10" s="371">
        <f>DV10+DX10+DZ10</f>
        <v>15891</v>
      </c>
      <c r="DU10" s="354">
        <f t="shared" ref="DU10:DU34" si="1">ROUND(DT10/E10,0)</f>
        <v>15891</v>
      </c>
      <c r="DV10" s="365">
        <v>15755</v>
      </c>
      <c r="DW10" s="365">
        <v>6527</v>
      </c>
      <c r="DX10" s="365">
        <v>136</v>
      </c>
      <c r="DY10" s="365"/>
      <c r="DZ10" s="366"/>
      <c r="EA10" s="449">
        <f>ROUND(DV10/DT10*100,1)</f>
        <v>99.1</v>
      </c>
      <c r="EB10" s="356">
        <v>15876</v>
      </c>
      <c r="EC10" s="365">
        <v>8709</v>
      </c>
      <c r="ED10" s="365"/>
      <c r="EE10" s="365">
        <v>114</v>
      </c>
      <c r="EF10" s="365"/>
      <c r="EG10" s="365">
        <v>5837</v>
      </c>
      <c r="EH10" s="365">
        <v>94</v>
      </c>
      <c r="EI10" s="366">
        <v>80</v>
      </c>
      <c r="EJ10" s="373">
        <v>6</v>
      </c>
    </row>
    <row r="11" spans="1:140" s="273" customFormat="1">
      <c r="A11" s="212">
        <v>2</v>
      </c>
      <c r="B11" s="212" t="s">
        <v>209</v>
      </c>
      <c r="C11" s="213" t="s">
        <v>22</v>
      </c>
      <c r="D11" s="214"/>
      <c r="E11" s="214"/>
      <c r="F11" s="214">
        <f t="shared" ref="F11:F38" si="2">E11-D11</f>
        <v>0</v>
      </c>
      <c r="G11" s="214"/>
      <c r="H11" s="214"/>
      <c r="I11" s="214">
        <f t="shared" ref="I11:I38" si="3">H11-G11</f>
        <v>0</v>
      </c>
      <c r="J11" s="214"/>
      <c r="K11" s="214"/>
      <c r="L11" s="214">
        <f t="shared" ref="L11:L38" si="4">K11-J11</f>
        <v>0</v>
      </c>
      <c r="M11" s="214"/>
      <c r="N11" s="214"/>
      <c r="O11" s="214">
        <f t="shared" ref="O11:O38" si="5">N11-M11</f>
        <v>0</v>
      </c>
      <c r="P11" s="510">
        <v>0</v>
      </c>
      <c r="Q11" s="510">
        <v>0</v>
      </c>
      <c r="R11" s="214"/>
      <c r="S11" s="214"/>
      <c r="T11" s="214">
        <f t="shared" ref="T11:T38" si="6">S11-R11</f>
        <v>0</v>
      </c>
      <c r="U11" s="296"/>
      <c r="V11" s="296"/>
      <c r="W11" s="296">
        <f t="shared" ref="W11:W38" si="7">V11-U11</f>
        <v>0</v>
      </c>
      <c r="X11" s="296"/>
      <c r="Y11" s="296"/>
      <c r="Z11" s="296">
        <f t="shared" ref="Z11:Z38" si="8">Y11-X11</f>
        <v>0</v>
      </c>
      <c r="AA11" s="215"/>
      <c r="AB11" s="212">
        <v>2</v>
      </c>
      <c r="AC11" s="212" t="s">
        <v>209</v>
      </c>
      <c r="AD11" s="216" t="s">
        <v>22</v>
      </c>
      <c r="AE11" s="347"/>
      <c r="AF11" s="347"/>
      <c r="AG11" s="511">
        <v>0</v>
      </c>
      <c r="AH11" s="511">
        <v>0</v>
      </c>
      <c r="AI11" s="503">
        <f t="shared" ref="AI11:AI38" si="9">AH11-AG11</f>
        <v>0</v>
      </c>
      <c r="AJ11" s="214"/>
      <c r="AK11" s="214"/>
      <c r="AL11" s="214">
        <f t="shared" ref="AL11:AL38" si="10">AK11-AJ11</f>
        <v>0</v>
      </c>
      <c r="AM11" s="214">
        <f t="shared" ref="AM11:AM36" si="11">AN11+AO11</f>
        <v>0</v>
      </c>
      <c r="AN11" s="214"/>
      <c r="AO11" s="214"/>
      <c r="AP11" s="214">
        <f t="shared" ref="AP11:AP36" si="12">AQ11+AR11</f>
        <v>0</v>
      </c>
      <c r="AQ11" s="214"/>
      <c r="AR11" s="214"/>
      <c r="AS11" s="214">
        <f t="shared" ref="AS11:AS38" si="13">AP11-AM11</f>
        <v>0</v>
      </c>
      <c r="AT11" s="214">
        <f t="shared" ref="AT11:AT36" si="14">AU11+AV11</f>
        <v>0</v>
      </c>
      <c r="AU11" s="214"/>
      <c r="AV11" s="214"/>
      <c r="AW11" s="214">
        <f t="shared" ref="AW11:AW36" si="15">AX11+AY11</f>
        <v>0</v>
      </c>
      <c r="AX11" s="214"/>
      <c r="AY11" s="214"/>
      <c r="AZ11" s="214">
        <f t="shared" ref="AZ11:AZ38" si="16">AW11-AT11</f>
        <v>0</v>
      </c>
      <c r="BA11" s="504"/>
      <c r="BB11" s="212">
        <v>2</v>
      </c>
      <c r="BC11" s="212" t="s">
        <v>209</v>
      </c>
      <c r="BD11" s="216" t="s">
        <v>22</v>
      </c>
      <c r="BE11" s="212"/>
      <c r="BF11" s="212">
        <f t="shared" ref="BF11:BF36" si="17">BG11+BH11</f>
        <v>0</v>
      </c>
      <c r="BG11" s="212"/>
      <c r="BH11" s="212"/>
      <c r="BI11" s="212"/>
      <c r="BJ11" s="212">
        <f t="shared" ref="BJ11:BJ36" si="18">BK11+BL11</f>
        <v>0</v>
      </c>
      <c r="BK11" s="212"/>
      <c r="BL11" s="212"/>
      <c r="BM11" s="212"/>
      <c r="BN11" s="212">
        <f t="shared" ref="BN11:BN36" si="19">BO11+BP11</f>
        <v>0</v>
      </c>
      <c r="BO11" s="212"/>
      <c r="BP11" s="212"/>
      <c r="BQ11" s="212"/>
      <c r="BR11" s="212">
        <f t="shared" ref="BR11:BR36" si="20">BS11+BT11</f>
        <v>0</v>
      </c>
      <c r="BS11" s="212"/>
      <c r="BT11" s="212"/>
      <c r="BU11" s="212"/>
      <c r="BV11" s="212">
        <f t="shared" ref="BV11:BV36" si="21">BW11+BX11</f>
        <v>0</v>
      </c>
      <c r="BW11" s="212"/>
      <c r="BX11" s="212"/>
      <c r="BY11" s="212"/>
      <c r="BZ11" s="212">
        <f t="shared" ref="BZ11:BZ36" si="22">CA11+CB11</f>
        <v>0</v>
      </c>
      <c r="CA11" s="212"/>
      <c r="CB11" s="212"/>
      <c r="CC11" s="212"/>
      <c r="CD11" s="212">
        <f t="shared" ref="CD11:CD29" si="23">CE11+CF11</f>
        <v>0</v>
      </c>
      <c r="CE11" s="212"/>
      <c r="CF11" s="212"/>
      <c r="CG11" s="212"/>
      <c r="CH11" s="212">
        <f t="shared" ref="CH11:CH29" si="24">CI11+CJ11</f>
        <v>0</v>
      </c>
      <c r="CI11" s="212"/>
      <c r="CJ11" s="212"/>
      <c r="CK11" s="212"/>
      <c r="CL11" s="212">
        <f t="shared" ref="CL11:CL36" si="25">CM11+CN11</f>
        <v>0</v>
      </c>
      <c r="CM11" s="212"/>
      <c r="CN11" s="212"/>
      <c r="CO11" s="505">
        <f t="shared" ref="CO11:CO35" si="26">BE11+BI11+BM11+BQ11+BU11+CC11+CG11+CK11+BY11</f>
        <v>0</v>
      </c>
      <c r="CP11" s="505">
        <f t="shared" ref="CP11:CP29" si="27">CR11+CQ11</f>
        <v>0</v>
      </c>
      <c r="CQ11" s="505">
        <f t="shared" ref="CQ11:CR29" si="28">BG11+BK11+BO11+BS11+BW11+CE11+CI11+CM11+CA11</f>
        <v>0</v>
      </c>
      <c r="CR11" s="505">
        <f t="shared" si="28"/>
        <v>0</v>
      </c>
      <c r="CT11" s="212">
        <v>2</v>
      </c>
      <c r="CU11" s="212" t="s">
        <v>209</v>
      </c>
      <c r="CV11" s="216" t="s">
        <v>22</v>
      </c>
      <c r="CW11" s="214"/>
      <c r="CX11" s="214"/>
      <c r="CY11" s="214">
        <f t="shared" ref="CY11:CY38" si="29">CX11-CW11</f>
        <v>0</v>
      </c>
      <c r="CZ11" s="214"/>
      <c r="DA11" s="214"/>
      <c r="DB11" s="214">
        <f t="shared" ref="DB11:DB38" si="30">DA11-CZ11</f>
        <v>0</v>
      </c>
      <c r="DC11" s="214"/>
      <c r="DD11" s="214"/>
      <c r="DE11" s="214">
        <f t="shared" ref="DE11:DE38" si="31">DD11-DC11</f>
        <v>0</v>
      </c>
      <c r="DF11" s="214"/>
      <c r="DG11" s="214"/>
      <c r="DH11" s="214">
        <f t="shared" ref="DH11:DH38" si="32">DG11-DF11</f>
        <v>0</v>
      </c>
      <c r="DI11" s="214"/>
      <c r="DJ11" s="214"/>
      <c r="DK11" s="214">
        <f t="shared" ref="DK11:DK38" si="33">DJ11-DI11</f>
        <v>0</v>
      </c>
      <c r="DL11" s="511">
        <v>0</v>
      </c>
      <c r="DM11" s="511">
        <v>0</v>
      </c>
      <c r="DN11" s="296">
        <f t="shared" ref="DN11:DN38" si="34">DM11-DL11</f>
        <v>0</v>
      </c>
      <c r="DO11" s="404"/>
      <c r="DQ11" s="212">
        <v>2</v>
      </c>
      <c r="DR11" s="212" t="s">
        <v>209</v>
      </c>
      <c r="DS11" s="216" t="s">
        <v>22</v>
      </c>
      <c r="DT11" s="506">
        <f t="shared" ref="DT11:DT36" si="35">DV11+DX11+DZ11</f>
        <v>0</v>
      </c>
      <c r="DU11" s="511">
        <v>0</v>
      </c>
      <c r="DV11" s="367"/>
      <c r="DW11" s="367"/>
      <c r="DX11" s="367"/>
      <c r="DY11" s="367"/>
      <c r="DZ11" s="368"/>
      <c r="EA11" s="511">
        <v>0</v>
      </c>
      <c r="EB11" s="405"/>
      <c r="EC11" s="367"/>
      <c r="ED11" s="368"/>
      <c r="EE11" s="367"/>
      <c r="EF11" s="367"/>
      <c r="EG11" s="367"/>
      <c r="EH11" s="367"/>
      <c r="EI11" s="368"/>
      <c r="EJ11" s="393"/>
    </row>
    <row r="12" spans="1:140" s="274" customFormat="1">
      <c r="A12" s="212">
        <v>3</v>
      </c>
      <c r="B12" s="212" t="s">
        <v>3</v>
      </c>
      <c r="C12" s="213" t="s">
        <v>23</v>
      </c>
      <c r="D12" s="214"/>
      <c r="E12" s="214"/>
      <c r="F12" s="214">
        <f t="shared" si="2"/>
        <v>0</v>
      </c>
      <c r="G12" s="214"/>
      <c r="H12" s="214"/>
      <c r="I12" s="214">
        <f t="shared" si="3"/>
        <v>0</v>
      </c>
      <c r="J12" s="214"/>
      <c r="K12" s="214"/>
      <c r="L12" s="214">
        <f t="shared" si="4"/>
        <v>0</v>
      </c>
      <c r="M12" s="214"/>
      <c r="N12" s="214"/>
      <c r="O12" s="214">
        <f t="shared" si="5"/>
        <v>0</v>
      </c>
      <c r="P12" s="510">
        <v>0</v>
      </c>
      <c r="Q12" s="510">
        <v>0</v>
      </c>
      <c r="R12" s="214"/>
      <c r="S12" s="214"/>
      <c r="T12" s="214">
        <f t="shared" si="6"/>
        <v>0</v>
      </c>
      <c r="U12" s="296"/>
      <c r="V12" s="296"/>
      <c r="W12" s="296">
        <f t="shared" si="7"/>
        <v>0</v>
      </c>
      <c r="X12" s="296"/>
      <c r="Y12" s="296"/>
      <c r="Z12" s="296">
        <f t="shared" si="8"/>
        <v>0</v>
      </c>
      <c r="AA12" s="215"/>
      <c r="AB12" s="212">
        <v>3</v>
      </c>
      <c r="AC12" s="212" t="s">
        <v>3</v>
      </c>
      <c r="AD12" s="216" t="s">
        <v>23</v>
      </c>
      <c r="AE12" s="347">
        <v>2246</v>
      </c>
      <c r="AF12" s="347">
        <v>2268</v>
      </c>
      <c r="AG12" s="503">
        <f t="shared" si="0"/>
        <v>0</v>
      </c>
      <c r="AH12" s="503">
        <f t="shared" si="0"/>
        <v>0</v>
      </c>
      <c r="AI12" s="503">
        <f t="shared" si="9"/>
        <v>0</v>
      </c>
      <c r="AJ12" s="214"/>
      <c r="AK12" s="214"/>
      <c r="AL12" s="214">
        <f t="shared" si="10"/>
        <v>0</v>
      </c>
      <c r="AM12" s="214">
        <f t="shared" si="11"/>
        <v>0</v>
      </c>
      <c r="AN12" s="214"/>
      <c r="AO12" s="214"/>
      <c r="AP12" s="214">
        <f t="shared" si="12"/>
        <v>0</v>
      </c>
      <c r="AQ12" s="214"/>
      <c r="AR12" s="214"/>
      <c r="AS12" s="214">
        <f t="shared" si="13"/>
        <v>0</v>
      </c>
      <c r="AT12" s="214">
        <f t="shared" si="14"/>
        <v>0</v>
      </c>
      <c r="AU12" s="214"/>
      <c r="AV12" s="214"/>
      <c r="AW12" s="214">
        <f t="shared" si="15"/>
        <v>0</v>
      </c>
      <c r="AX12" s="214"/>
      <c r="AY12" s="214"/>
      <c r="AZ12" s="214">
        <f t="shared" si="16"/>
        <v>0</v>
      </c>
      <c r="BA12" s="504"/>
      <c r="BB12" s="212">
        <v>3</v>
      </c>
      <c r="BC12" s="212" t="s">
        <v>3</v>
      </c>
      <c r="BD12" s="216" t="s">
        <v>23</v>
      </c>
      <c r="BE12" s="212"/>
      <c r="BF12" s="212">
        <f t="shared" si="17"/>
        <v>0</v>
      </c>
      <c r="BG12" s="212"/>
      <c r="BH12" s="212"/>
      <c r="BI12" s="212"/>
      <c r="BJ12" s="212">
        <f t="shared" si="18"/>
        <v>0</v>
      </c>
      <c r="BK12" s="212"/>
      <c r="BL12" s="212"/>
      <c r="BM12" s="212"/>
      <c r="BN12" s="212">
        <f t="shared" si="19"/>
        <v>0</v>
      </c>
      <c r="BO12" s="212"/>
      <c r="BP12" s="212"/>
      <c r="BQ12" s="212"/>
      <c r="BR12" s="212">
        <f t="shared" si="20"/>
        <v>0</v>
      </c>
      <c r="BS12" s="212"/>
      <c r="BT12" s="212"/>
      <c r="BU12" s="212"/>
      <c r="BV12" s="212">
        <f t="shared" si="21"/>
        <v>0</v>
      </c>
      <c r="BW12" s="212"/>
      <c r="BX12" s="212"/>
      <c r="BY12" s="212"/>
      <c r="BZ12" s="212">
        <f t="shared" si="22"/>
        <v>0</v>
      </c>
      <c r="CA12" s="212"/>
      <c r="CB12" s="212"/>
      <c r="CC12" s="212"/>
      <c r="CD12" s="212">
        <f t="shared" si="23"/>
        <v>0</v>
      </c>
      <c r="CE12" s="212"/>
      <c r="CF12" s="212"/>
      <c r="CG12" s="212"/>
      <c r="CH12" s="212">
        <f t="shared" si="24"/>
        <v>0</v>
      </c>
      <c r="CI12" s="212"/>
      <c r="CJ12" s="212"/>
      <c r="CK12" s="212"/>
      <c r="CL12" s="212">
        <f t="shared" si="25"/>
        <v>0</v>
      </c>
      <c r="CM12" s="212"/>
      <c r="CN12" s="212"/>
      <c r="CO12" s="505">
        <f t="shared" si="26"/>
        <v>0</v>
      </c>
      <c r="CP12" s="505">
        <f t="shared" si="27"/>
        <v>0</v>
      </c>
      <c r="CQ12" s="505">
        <f t="shared" si="28"/>
        <v>0</v>
      </c>
      <c r="CR12" s="505">
        <f t="shared" si="28"/>
        <v>0</v>
      </c>
      <c r="CT12" s="212">
        <v>3</v>
      </c>
      <c r="CU12" s="212" t="s">
        <v>3</v>
      </c>
      <c r="CV12" s="216" t="s">
        <v>23</v>
      </c>
      <c r="CW12" s="214"/>
      <c r="CX12" s="214"/>
      <c r="CY12" s="214">
        <f t="shared" si="29"/>
        <v>0</v>
      </c>
      <c r="CZ12" s="214"/>
      <c r="DA12" s="214"/>
      <c r="DB12" s="214">
        <f t="shared" si="30"/>
        <v>0</v>
      </c>
      <c r="DC12" s="214"/>
      <c r="DD12" s="214"/>
      <c r="DE12" s="214">
        <f t="shared" si="31"/>
        <v>0</v>
      </c>
      <c r="DF12" s="214"/>
      <c r="DG12" s="214"/>
      <c r="DH12" s="214">
        <f t="shared" si="32"/>
        <v>0</v>
      </c>
      <c r="DI12" s="214"/>
      <c r="DJ12" s="214"/>
      <c r="DK12" s="214">
        <f t="shared" si="33"/>
        <v>0</v>
      </c>
      <c r="DL12" s="511">
        <v>0</v>
      </c>
      <c r="DM12" s="511">
        <v>0</v>
      </c>
      <c r="DN12" s="296">
        <f t="shared" si="34"/>
        <v>0</v>
      </c>
      <c r="DO12" s="404"/>
      <c r="DQ12" s="212">
        <v>3</v>
      </c>
      <c r="DR12" s="212" t="s">
        <v>3</v>
      </c>
      <c r="DS12" s="216" t="s">
        <v>23</v>
      </c>
      <c r="DT12" s="506">
        <f t="shared" si="35"/>
        <v>0</v>
      </c>
      <c r="DU12" s="511">
        <v>0</v>
      </c>
      <c r="DV12" s="367"/>
      <c r="DW12" s="367"/>
      <c r="DX12" s="367"/>
      <c r="DY12" s="367"/>
      <c r="DZ12" s="368"/>
      <c r="EA12" s="511">
        <v>0</v>
      </c>
      <c r="EB12" s="369"/>
      <c r="EC12" s="368"/>
      <c r="ED12" s="368"/>
      <c r="EE12" s="367"/>
      <c r="EF12" s="367"/>
      <c r="EG12" s="367"/>
      <c r="EH12" s="367"/>
      <c r="EI12" s="368"/>
      <c r="EJ12" s="393"/>
    </row>
    <row r="13" spans="1:140" s="274" customFormat="1">
      <c r="A13" s="212">
        <v>4</v>
      </c>
      <c r="B13" s="212" t="s">
        <v>4</v>
      </c>
      <c r="C13" s="213" t="s">
        <v>24</v>
      </c>
      <c r="D13" s="214"/>
      <c r="E13" s="214"/>
      <c r="F13" s="214">
        <f t="shared" si="2"/>
        <v>0</v>
      </c>
      <c r="G13" s="214"/>
      <c r="H13" s="214"/>
      <c r="I13" s="214">
        <f t="shared" si="3"/>
        <v>0</v>
      </c>
      <c r="J13" s="214"/>
      <c r="K13" s="214"/>
      <c r="L13" s="214">
        <f t="shared" si="4"/>
        <v>0</v>
      </c>
      <c r="M13" s="214"/>
      <c r="N13" s="214"/>
      <c r="O13" s="214">
        <f t="shared" si="5"/>
        <v>0</v>
      </c>
      <c r="P13" s="510">
        <v>0</v>
      </c>
      <c r="Q13" s="510">
        <v>0</v>
      </c>
      <c r="R13" s="214"/>
      <c r="S13" s="214"/>
      <c r="T13" s="214">
        <f t="shared" si="6"/>
        <v>0</v>
      </c>
      <c r="U13" s="296"/>
      <c r="V13" s="296"/>
      <c r="W13" s="296">
        <f t="shared" si="7"/>
        <v>0</v>
      </c>
      <c r="X13" s="296"/>
      <c r="Y13" s="296"/>
      <c r="Z13" s="296">
        <f t="shared" si="8"/>
        <v>0</v>
      </c>
      <c r="AA13" s="215"/>
      <c r="AB13" s="212">
        <v>4</v>
      </c>
      <c r="AC13" s="212" t="s">
        <v>4</v>
      </c>
      <c r="AD13" s="216" t="s">
        <v>24</v>
      </c>
      <c r="AE13" s="347"/>
      <c r="AF13" s="347"/>
      <c r="AG13" s="511">
        <v>0</v>
      </c>
      <c r="AH13" s="511">
        <v>0</v>
      </c>
      <c r="AI13" s="503">
        <f t="shared" si="9"/>
        <v>0</v>
      </c>
      <c r="AJ13" s="214"/>
      <c r="AK13" s="214"/>
      <c r="AL13" s="214">
        <f t="shared" si="10"/>
        <v>0</v>
      </c>
      <c r="AM13" s="214">
        <f t="shared" si="11"/>
        <v>0</v>
      </c>
      <c r="AN13" s="214"/>
      <c r="AO13" s="214"/>
      <c r="AP13" s="214">
        <f t="shared" si="12"/>
        <v>0</v>
      </c>
      <c r="AQ13" s="214"/>
      <c r="AR13" s="214"/>
      <c r="AS13" s="214">
        <f t="shared" si="13"/>
        <v>0</v>
      </c>
      <c r="AT13" s="214">
        <f t="shared" si="14"/>
        <v>0</v>
      </c>
      <c r="AU13" s="214"/>
      <c r="AV13" s="214"/>
      <c r="AW13" s="214">
        <f t="shared" si="15"/>
        <v>0</v>
      </c>
      <c r="AX13" s="214"/>
      <c r="AY13" s="214"/>
      <c r="AZ13" s="214">
        <f t="shared" si="16"/>
        <v>0</v>
      </c>
      <c r="BA13" s="504"/>
      <c r="BB13" s="212">
        <v>4</v>
      </c>
      <c r="BC13" s="212" t="s">
        <v>4</v>
      </c>
      <c r="BD13" s="216" t="s">
        <v>24</v>
      </c>
      <c r="BE13" s="212"/>
      <c r="BF13" s="212">
        <f t="shared" si="17"/>
        <v>0</v>
      </c>
      <c r="BG13" s="212"/>
      <c r="BH13" s="212"/>
      <c r="BI13" s="212"/>
      <c r="BJ13" s="212">
        <f t="shared" si="18"/>
        <v>0</v>
      </c>
      <c r="BK13" s="212"/>
      <c r="BL13" s="212"/>
      <c r="BM13" s="212"/>
      <c r="BN13" s="212">
        <f t="shared" si="19"/>
        <v>0</v>
      </c>
      <c r="BO13" s="212"/>
      <c r="BP13" s="212"/>
      <c r="BQ13" s="212"/>
      <c r="BR13" s="212">
        <f t="shared" si="20"/>
        <v>0</v>
      </c>
      <c r="BS13" s="212"/>
      <c r="BT13" s="212"/>
      <c r="BU13" s="212"/>
      <c r="BV13" s="212">
        <f t="shared" si="21"/>
        <v>0</v>
      </c>
      <c r="BW13" s="212"/>
      <c r="BX13" s="212"/>
      <c r="BY13" s="212"/>
      <c r="BZ13" s="212">
        <f t="shared" si="22"/>
        <v>0</v>
      </c>
      <c r="CA13" s="212"/>
      <c r="CB13" s="212"/>
      <c r="CC13" s="212"/>
      <c r="CD13" s="212">
        <f t="shared" si="23"/>
        <v>0</v>
      </c>
      <c r="CE13" s="212"/>
      <c r="CF13" s="212"/>
      <c r="CG13" s="212"/>
      <c r="CH13" s="212">
        <f t="shared" si="24"/>
        <v>0</v>
      </c>
      <c r="CI13" s="212"/>
      <c r="CJ13" s="212"/>
      <c r="CK13" s="212"/>
      <c r="CL13" s="212">
        <f t="shared" si="25"/>
        <v>0</v>
      </c>
      <c r="CM13" s="212"/>
      <c r="CN13" s="212"/>
      <c r="CO13" s="505">
        <f t="shared" si="26"/>
        <v>0</v>
      </c>
      <c r="CP13" s="505">
        <f t="shared" si="27"/>
        <v>0</v>
      </c>
      <c r="CQ13" s="505">
        <f t="shared" si="28"/>
        <v>0</v>
      </c>
      <c r="CR13" s="505">
        <f t="shared" si="28"/>
        <v>0</v>
      </c>
      <c r="CT13" s="212">
        <v>4</v>
      </c>
      <c r="CU13" s="212" t="s">
        <v>4</v>
      </c>
      <c r="CV13" s="216" t="s">
        <v>24</v>
      </c>
      <c r="CW13" s="214"/>
      <c r="CX13" s="214"/>
      <c r="CY13" s="214">
        <f t="shared" si="29"/>
        <v>0</v>
      </c>
      <c r="CZ13" s="214"/>
      <c r="DA13" s="214"/>
      <c r="DB13" s="214">
        <f t="shared" si="30"/>
        <v>0</v>
      </c>
      <c r="DC13" s="214"/>
      <c r="DD13" s="214"/>
      <c r="DE13" s="214">
        <f t="shared" si="31"/>
        <v>0</v>
      </c>
      <c r="DF13" s="214"/>
      <c r="DG13" s="214"/>
      <c r="DH13" s="214">
        <f t="shared" si="32"/>
        <v>0</v>
      </c>
      <c r="DI13" s="214"/>
      <c r="DJ13" s="214"/>
      <c r="DK13" s="214">
        <f t="shared" si="33"/>
        <v>0</v>
      </c>
      <c r="DL13" s="511">
        <v>0</v>
      </c>
      <c r="DM13" s="511">
        <v>0</v>
      </c>
      <c r="DN13" s="296">
        <f t="shared" si="34"/>
        <v>0</v>
      </c>
      <c r="DO13" s="404"/>
      <c r="DQ13" s="212">
        <v>4</v>
      </c>
      <c r="DR13" s="212" t="s">
        <v>4</v>
      </c>
      <c r="DS13" s="216" t="s">
        <v>24</v>
      </c>
      <c r="DT13" s="506">
        <f t="shared" si="35"/>
        <v>0</v>
      </c>
      <c r="DU13" s="511">
        <v>0</v>
      </c>
      <c r="DV13" s="367"/>
      <c r="DW13" s="367"/>
      <c r="DX13" s="367"/>
      <c r="DY13" s="367"/>
      <c r="DZ13" s="368"/>
      <c r="EA13" s="511">
        <v>0</v>
      </c>
      <c r="EB13" s="369"/>
      <c r="EC13" s="368"/>
      <c r="ED13" s="368"/>
      <c r="EE13" s="367"/>
      <c r="EF13" s="367"/>
      <c r="EG13" s="367"/>
      <c r="EH13" s="367"/>
      <c r="EI13" s="368"/>
      <c r="EJ13" s="393"/>
    </row>
    <row r="14" spans="1:140" s="274" customFormat="1">
      <c r="A14" s="212">
        <v>5</v>
      </c>
      <c r="B14" s="212" t="s">
        <v>5</v>
      </c>
      <c r="C14" s="213" t="s">
        <v>25</v>
      </c>
      <c r="D14" s="214"/>
      <c r="E14" s="214"/>
      <c r="F14" s="214">
        <f t="shared" si="2"/>
        <v>0</v>
      </c>
      <c r="G14" s="214"/>
      <c r="H14" s="214"/>
      <c r="I14" s="214">
        <f t="shared" si="3"/>
        <v>0</v>
      </c>
      <c r="J14" s="214"/>
      <c r="K14" s="214"/>
      <c r="L14" s="214">
        <f t="shared" si="4"/>
        <v>0</v>
      </c>
      <c r="M14" s="214"/>
      <c r="N14" s="214"/>
      <c r="O14" s="214">
        <f t="shared" si="5"/>
        <v>0</v>
      </c>
      <c r="P14" s="510">
        <v>0</v>
      </c>
      <c r="Q14" s="510">
        <v>0</v>
      </c>
      <c r="R14" s="214"/>
      <c r="S14" s="214"/>
      <c r="T14" s="214">
        <f t="shared" si="6"/>
        <v>0</v>
      </c>
      <c r="U14" s="296"/>
      <c r="V14" s="296"/>
      <c r="W14" s="296">
        <f t="shared" si="7"/>
        <v>0</v>
      </c>
      <c r="X14" s="296"/>
      <c r="Y14" s="296"/>
      <c r="Z14" s="296">
        <f t="shared" si="8"/>
        <v>0</v>
      </c>
      <c r="AA14" s="215"/>
      <c r="AB14" s="212">
        <v>5</v>
      </c>
      <c r="AC14" s="212" t="s">
        <v>5</v>
      </c>
      <c r="AD14" s="216" t="s">
        <v>25</v>
      </c>
      <c r="AE14" s="347"/>
      <c r="AF14" s="347"/>
      <c r="AG14" s="511">
        <v>0</v>
      </c>
      <c r="AH14" s="511">
        <v>0</v>
      </c>
      <c r="AI14" s="503">
        <f t="shared" si="9"/>
        <v>0</v>
      </c>
      <c r="AJ14" s="214"/>
      <c r="AK14" s="214"/>
      <c r="AL14" s="214">
        <f t="shared" si="10"/>
        <v>0</v>
      </c>
      <c r="AM14" s="214">
        <f t="shared" si="11"/>
        <v>0</v>
      </c>
      <c r="AN14" s="214"/>
      <c r="AO14" s="214"/>
      <c r="AP14" s="214">
        <f t="shared" si="12"/>
        <v>0</v>
      </c>
      <c r="AQ14" s="214"/>
      <c r="AR14" s="214"/>
      <c r="AS14" s="214">
        <f t="shared" si="13"/>
        <v>0</v>
      </c>
      <c r="AT14" s="214">
        <f t="shared" si="14"/>
        <v>0</v>
      </c>
      <c r="AU14" s="214"/>
      <c r="AV14" s="214"/>
      <c r="AW14" s="214">
        <f t="shared" si="15"/>
        <v>0</v>
      </c>
      <c r="AX14" s="214"/>
      <c r="AY14" s="214"/>
      <c r="AZ14" s="214">
        <f t="shared" si="16"/>
        <v>0</v>
      </c>
      <c r="BA14" s="504"/>
      <c r="BB14" s="212">
        <v>5</v>
      </c>
      <c r="BC14" s="212" t="s">
        <v>5</v>
      </c>
      <c r="BD14" s="216" t="s">
        <v>25</v>
      </c>
      <c r="BE14" s="212"/>
      <c r="BF14" s="212">
        <f t="shared" si="17"/>
        <v>0</v>
      </c>
      <c r="BG14" s="212"/>
      <c r="BH14" s="212"/>
      <c r="BI14" s="212"/>
      <c r="BJ14" s="212">
        <f t="shared" si="18"/>
        <v>0</v>
      </c>
      <c r="BK14" s="212"/>
      <c r="BL14" s="212"/>
      <c r="BM14" s="212"/>
      <c r="BN14" s="212">
        <f t="shared" si="19"/>
        <v>0</v>
      </c>
      <c r="BO14" s="212"/>
      <c r="BP14" s="212"/>
      <c r="BQ14" s="212"/>
      <c r="BR14" s="212">
        <f t="shared" si="20"/>
        <v>0</v>
      </c>
      <c r="BS14" s="212"/>
      <c r="BT14" s="212"/>
      <c r="BU14" s="212"/>
      <c r="BV14" s="212">
        <f t="shared" si="21"/>
        <v>0</v>
      </c>
      <c r="BW14" s="212"/>
      <c r="BX14" s="212"/>
      <c r="BY14" s="212"/>
      <c r="BZ14" s="212">
        <f t="shared" si="22"/>
        <v>0</v>
      </c>
      <c r="CA14" s="212"/>
      <c r="CB14" s="212"/>
      <c r="CC14" s="212"/>
      <c r="CD14" s="212">
        <f t="shared" si="23"/>
        <v>0</v>
      </c>
      <c r="CE14" s="212"/>
      <c r="CF14" s="212"/>
      <c r="CG14" s="212"/>
      <c r="CH14" s="212">
        <f t="shared" si="24"/>
        <v>0</v>
      </c>
      <c r="CI14" s="212"/>
      <c r="CJ14" s="212"/>
      <c r="CK14" s="212"/>
      <c r="CL14" s="212">
        <f t="shared" si="25"/>
        <v>0</v>
      </c>
      <c r="CM14" s="212"/>
      <c r="CN14" s="212"/>
      <c r="CO14" s="505">
        <f t="shared" si="26"/>
        <v>0</v>
      </c>
      <c r="CP14" s="505">
        <f t="shared" si="27"/>
        <v>0</v>
      </c>
      <c r="CQ14" s="505">
        <f t="shared" si="28"/>
        <v>0</v>
      </c>
      <c r="CR14" s="505">
        <f t="shared" si="28"/>
        <v>0</v>
      </c>
      <c r="CT14" s="212">
        <v>5</v>
      </c>
      <c r="CU14" s="212" t="s">
        <v>5</v>
      </c>
      <c r="CV14" s="216" t="s">
        <v>25</v>
      </c>
      <c r="CW14" s="214"/>
      <c r="CX14" s="214"/>
      <c r="CY14" s="214">
        <f t="shared" si="29"/>
        <v>0</v>
      </c>
      <c r="CZ14" s="214"/>
      <c r="DA14" s="214"/>
      <c r="DB14" s="214">
        <f t="shared" si="30"/>
        <v>0</v>
      </c>
      <c r="DC14" s="214"/>
      <c r="DD14" s="214"/>
      <c r="DE14" s="214">
        <f t="shared" si="31"/>
        <v>0</v>
      </c>
      <c r="DF14" s="214"/>
      <c r="DG14" s="214"/>
      <c r="DH14" s="214">
        <f t="shared" si="32"/>
        <v>0</v>
      </c>
      <c r="DI14" s="214"/>
      <c r="DJ14" s="214"/>
      <c r="DK14" s="214">
        <f t="shared" si="33"/>
        <v>0</v>
      </c>
      <c r="DL14" s="511">
        <v>0</v>
      </c>
      <c r="DM14" s="511">
        <v>0</v>
      </c>
      <c r="DN14" s="296">
        <f t="shared" si="34"/>
        <v>0</v>
      </c>
      <c r="DO14" s="404"/>
      <c r="DQ14" s="212">
        <v>5</v>
      </c>
      <c r="DR14" s="212" t="s">
        <v>5</v>
      </c>
      <c r="DS14" s="216" t="s">
        <v>25</v>
      </c>
      <c r="DT14" s="506">
        <f t="shared" si="35"/>
        <v>0</v>
      </c>
      <c r="DU14" s="511">
        <v>0</v>
      </c>
      <c r="DV14" s="367"/>
      <c r="DW14" s="367"/>
      <c r="DX14" s="367"/>
      <c r="DY14" s="367"/>
      <c r="DZ14" s="368"/>
      <c r="EA14" s="511">
        <v>0</v>
      </c>
      <c r="EB14" s="369"/>
      <c r="EC14" s="368"/>
      <c r="ED14" s="368"/>
      <c r="EE14" s="367"/>
      <c r="EF14" s="367"/>
      <c r="EG14" s="367"/>
      <c r="EH14" s="367"/>
      <c r="EI14" s="368"/>
      <c r="EJ14" s="393"/>
    </row>
    <row r="15" spans="1:140" s="26" customFormat="1">
      <c r="A15" s="33">
        <v>6</v>
      </c>
      <c r="B15" s="33" t="s">
        <v>6</v>
      </c>
      <c r="C15" s="86" t="s">
        <v>26</v>
      </c>
      <c r="D15" s="53">
        <v>1</v>
      </c>
      <c r="E15" s="53">
        <v>1</v>
      </c>
      <c r="F15" s="53">
        <f t="shared" si="2"/>
        <v>0</v>
      </c>
      <c r="G15" s="53">
        <v>3</v>
      </c>
      <c r="H15" s="53">
        <v>3</v>
      </c>
      <c r="I15" s="53">
        <f t="shared" si="3"/>
        <v>0</v>
      </c>
      <c r="J15" s="53"/>
      <c r="K15" s="53"/>
      <c r="L15" s="53">
        <f t="shared" si="4"/>
        <v>0</v>
      </c>
      <c r="M15" s="53"/>
      <c r="N15" s="53"/>
      <c r="O15" s="53">
        <f t="shared" si="5"/>
        <v>0</v>
      </c>
      <c r="P15" s="151">
        <f t="shared" ref="P15:Q38" si="36">ROUND((J15+M15)/G15*100,1)</f>
        <v>0</v>
      </c>
      <c r="Q15" s="151">
        <f t="shared" si="36"/>
        <v>0</v>
      </c>
      <c r="R15" s="53">
        <v>16</v>
      </c>
      <c r="S15" s="53">
        <v>16</v>
      </c>
      <c r="T15" s="53">
        <f t="shared" si="6"/>
        <v>0</v>
      </c>
      <c r="U15" s="151">
        <v>570</v>
      </c>
      <c r="V15" s="151">
        <v>570</v>
      </c>
      <c r="W15" s="151">
        <f t="shared" si="7"/>
        <v>0</v>
      </c>
      <c r="X15" s="151">
        <v>419</v>
      </c>
      <c r="Y15" s="151">
        <v>419</v>
      </c>
      <c r="Z15" s="151">
        <f t="shared" si="8"/>
        <v>0</v>
      </c>
      <c r="AA15" s="103"/>
      <c r="AB15" s="33">
        <v>6</v>
      </c>
      <c r="AC15" s="33" t="s">
        <v>6</v>
      </c>
      <c r="AD15" s="135" t="s">
        <v>26</v>
      </c>
      <c r="AE15" s="170">
        <v>3833</v>
      </c>
      <c r="AF15" s="170">
        <v>3540</v>
      </c>
      <c r="AG15" s="502">
        <f t="shared" si="0"/>
        <v>8.3000000000000007</v>
      </c>
      <c r="AH15" s="78">
        <f t="shared" si="0"/>
        <v>9.1999999999999993</v>
      </c>
      <c r="AI15" s="78">
        <f t="shared" si="9"/>
        <v>0.89999999999999858</v>
      </c>
      <c r="AJ15" s="53">
        <v>317</v>
      </c>
      <c r="AK15" s="53">
        <v>326</v>
      </c>
      <c r="AL15" s="53">
        <f t="shared" si="10"/>
        <v>9</v>
      </c>
      <c r="AM15" s="53">
        <f t="shared" si="11"/>
        <v>98</v>
      </c>
      <c r="AN15" s="53">
        <v>23</v>
      </c>
      <c r="AO15" s="53">
        <v>75</v>
      </c>
      <c r="AP15" s="53">
        <f t="shared" si="12"/>
        <v>113</v>
      </c>
      <c r="AQ15" s="53">
        <v>28</v>
      </c>
      <c r="AR15" s="53">
        <v>85</v>
      </c>
      <c r="AS15" s="53">
        <f t="shared" si="13"/>
        <v>15</v>
      </c>
      <c r="AT15" s="53">
        <f t="shared" si="14"/>
        <v>86</v>
      </c>
      <c r="AU15" s="53">
        <v>12</v>
      </c>
      <c r="AV15" s="53">
        <v>74</v>
      </c>
      <c r="AW15" s="53">
        <f t="shared" si="15"/>
        <v>85</v>
      </c>
      <c r="AX15" s="53">
        <v>20</v>
      </c>
      <c r="AY15" s="53">
        <v>65</v>
      </c>
      <c r="AZ15" s="53">
        <f t="shared" si="16"/>
        <v>-1</v>
      </c>
      <c r="BA15" s="74"/>
      <c r="BB15" s="33">
        <v>6</v>
      </c>
      <c r="BC15" s="33" t="s">
        <v>6</v>
      </c>
      <c r="BD15" s="135" t="s">
        <v>26</v>
      </c>
      <c r="BE15" s="33">
        <v>20</v>
      </c>
      <c r="BF15" s="33">
        <f t="shared" si="17"/>
        <v>3</v>
      </c>
      <c r="BG15" s="33">
        <v>3</v>
      </c>
      <c r="BH15" s="33"/>
      <c r="BI15" s="33">
        <v>51</v>
      </c>
      <c r="BJ15" s="33">
        <f t="shared" si="18"/>
        <v>8</v>
      </c>
      <c r="BK15" s="33">
        <v>4</v>
      </c>
      <c r="BL15" s="33">
        <v>4</v>
      </c>
      <c r="BM15" s="33"/>
      <c r="BN15" s="33">
        <f t="shared" si="19"/>
        <v>0</v>
      </c>
      <c r="BO15" s="33"/>
      <c r="BP15" s="33"/>
      <c r="BQ15" s="33"/>
      <c r="BR15" s="33">
        <f t="shared" si="20"/>
        <v>0</v>
      </c>
      <c r="BS15" s="33"/>
      <c r="BT15" s="33"/>
      <c r="BU15" s="33">
        <v>19</v>
      </c>
      <c r="BV15" s="33">
        <f t="shared" si="21"/>
        <v>2</v>
      </c>
      <c r="BW15" s="33">
        <v>2</v>
      </c>
      <c r="BX15" s="33"/>
      <c r="BY15" s="33">
        <v>97</v>
      </c>
      <c r="BZ15" s="33">
        <f t="shared" si="22"/>
        <v>21</v>
      </c>
      <c r="CA15" s="33">
        <v>11</v>
      </c>
      <c r="CB15" s="33">
        <v>10</v>
      </c>
      <c r="CC15" s="33">
        <v>73</v>
      </c>
      <c r="CD15" s="33">
        <f t="shared" si="23"/>
        <v>19</v>
      </c>
      <c r="CE15" s="33"/>
      <c r="CF15" s="33">
        <v>19</v>
      </c>
      <c r="CG15" s="33"/>
      <c r="CH15" s="33">
        <f t="shared" si="24"/>
        <v>0</v>
      </c>
      <c r="CI15" s="33"/>
      <c r="CJ15" s="33"/>
      <c r="CK15" s="33">
        <v>66</v>
      </c>
      <c r="CL15" s="33">
        <f t="shared" si="25"/>
        <v>32</v>
      </c>
      <c r="CM15" s="33"/>
      <c r="CN15" s="33">
        <v>32</v>
      </c>
      <c r="CO15" s="391">
        <f t="shared" si="26"/>
        <v>326</v>
      </c>
      <c r="CP15" s="391">
        <f t="shared" si="27"/>
        <v>85</v>
      </c>
      <c r="CQ15" s="391">
        <f t="shared" si="28"/>
        <v>20</v>
      </c>
      <c r="CR15" s="391">
        <f t="shared" si="28"/>
        <v>65</v>
      </c>
      <c r="CT15" s="33">
        <v>6</v>
      </c>
      <c r="CU15" s="33" t="s">
        <v>6</v>
      </c>
      <c r="CV15" s="135" t="s">
        <v>26</v>
      </c>
      <c r="CW15" s="53">
        <v>28</v>
      </c>
      <c r="CX15" s="53">
        <v>25</v>
      </c>
      <c r="CY15" s="53">
        <f t="shared" si="29"/>
        <v>-3</v>
      </c>
      <c r="CZ15" s="53">
        <v>19</v>
      </c>
      <c r="DA15" s="53">
        <v>17</v>
      </c>
      <c r="DB15" s="53">
        <f t="shared" si="30"/>
        <v>-2</v>
      </c>
      <c r="DC15" s="53">
        <v>18</v>
      </c>
      <c r="DD15" s="53">
        <v>16</v>
      </c>
      <c r="DE15" s="53">
        <f t="shared" si="31"/>
        <v>-2</v>
      </c>
      <c r="DF15" s="53">
        <v>11</v>
      </c>
      <c r="DG15" s="53">
        <v>10</v>
      </c>
      <c r="DH15" s="53">
        <f t="shared" si="32"/>
        <v>-1</v>
      </c>
      <c r="DI15" s="53">
        <v>7</v>
      </c>
      <c r="DJ15" s="53">
        <v>6</v>
      </c>
      <c r="DK15" s="53">
        <f t="shared" si="33"/>
        <v>-1</v>
      </c>
      <c r="DL15" s="151">
        <f t="shared" ref="DL15:DM38" si="37">ROUND(DF15/DC15*100,1)</f>
        <v>61.1</v>
      </c>
      <c r="DM15" s="151">
        <f>ROUND(DG15/DD15*100,1)</f>
        <v>62.5</v>
      </c>
      <c r="DN15" s="151">
        <f t="shared" si="34"/>
        <v>1.3999999999999986</v>
      </c>
      <c r="DO15" s="110">
        <v>5</v>
      </c>
      <c r="DQ15" s="33">
        <v>6</v>
      </c>
      <c r="DR15" s="33" t="s">
        <v>6</v>
      </c>
      <c r="DS15" s="135" t="s">
        <v>26</v>
      </c>
      <c r="DT15" s="371">
        <f t="shared" si="35"/>
        <v>19598.2</v>
      </c>
      <c r="DU15" s="354">
        <f t="shared" si="1"/>
        <v>19598</v>
      </c>
      <c r="DV15" s="365">
        <v>18874.5</v>
      </c>
      <c r="DW15" s="365">
        <v>14506.9</v>
      </c>
      <c r="DX15" s="365">
        <v>723.7</v>
      </c>
      <c r="DY15" s="365"/>
      <c r="DZ15" s="366"/>
      <c r="EA15" s="449">
        <f t="shared" ref="EA15:EA38" si="38">ROUND(DV15/DT15*100,1)</f>
        <v>96.3</v>
      </c>
      <c r="EB15" s="357">
        <v>19272.8</v>
      </c>
      <c r="EC15" s="366">
        <v>16883.099999999999</v>
      </c>
      <c r="ED15" s="366">
        <v>45.4</v>
      </c>
      <c r="EE15" s="365">
        <v>4.4000000000000004</v>
      </c>
      <c r="EF15" s="365"/>
      <c r="EG15" s="365"/>
      <c r="EH15" s="365"/>
      <c r="EI15" s="366">
        <v>74.7</v>
      </c>
      <c r="EJ15" s="373">
        <v>16.7</v>
      </c>
    </row>
    <row r="16" spans="1:140" s="274" customFormat="1">
      <c r="A16" s="212">
        <v>7</v>
      </c>
      <c r="B16" s="212" t="s">
        <v>7</v>
      </c>
      <c r="C16" s="213" t="s">
        <v>27</v>
      </c>
      <c r="D16" s="214"/>
      <c r="E16" s="214"/>
      <c r="F16" s="214">
        <f t="shared" si="2"/>
        <v>0</v>
      </c>
      <c r="G16" s="214"/>
      <c r="H16" s="214"/>
      <c r="I16" s="214">
        <f t="shared" si="3"/>
        <v>0</v>
      </c>
      <c r="J16" s="214"/>
      <c r="K16" s="214"/>
      <c r="L16" s="214">
        <f t="shared" si="4"/>
        <v>0</v>
      </c>
      <c r="M16" s="214"/>
      <c r="N16" s="214"/>
      <c r="O16" s="214">
        <f t="shared" si="5"/>
        <v>0</v>
      </c>
      <c r="P16" s="510">
        <v>0</v>
      </c>
      <c r="Q16" s="510">
        <v>0</v>
      </c>
      <c r="R16" s="214"/>
      <c r="S16" s="214"/>
      <c r="T16" s="214">
        <f t="shared" si="6"/>
        <v>0</v>
      </c>
      <c r="U16" s="296"/>
      <c r="V16" s="296"/>
      <c r="W16" s="296">
        <f t="shared" si="7"/>
        <v>0</v>
      </c>
      <c r="X16" s="296"/>
      <c r="Y16" s="296"/>
      <c r="Z16" s="296">
        <f t="shared" si="8"/>
        <v>0</v>
      </c>
      <c r="AA16" s="215"/>
      <c r="AB16" s="212">
        <v>7</v>
      </c>
      <c r="AC16" s="212" t="s">
        <v>7</v>
      </c>
      <c r="AD16" s="216" t="s">
        <v>27</v>
      </c>
      <c r="AE16" s="347"/>
      <c r="AF16" s="347"/>
      <c r="AG16" s="511">
        <v>0</v>
      </c>
      <c r="AH16" s="511">
        <v>0</v>
      </c>
      <c r="AI16" s="503">
        <f t="shared" si="9"/>
        <v>0</v>
      </c>
      <c r="AJ16" s="214"/>
      <c r="AK16" s="214"/>
      <c r="AL16" s="214">
        <f t="shared" si="10"/>
        <v>0</v>
      </c>
      <c r="AM16" s="214">
        <f t="shared" si="11"/>
        <v>0</v>
      </c>
      <c r="AN16" s="214"/>
      <c r="AO16" s="214"/>
      <c r="AP16" s="214">
        <f t="shared" si="12"/>
        <v>0</v>
      </c>
      <c r="AQ16" s="214"/>
      <c r="AR16" s="214"/>
      <c r="AS16" s="214">
        <f t="shared" si="13"/>
        <v>0</v>
      </c>
      <c r="AT16" s="214">
        <f t="shared" si="14"/>
        <v>0</v>
      </c>
      <c r="AU16" s="214"/>
      <c r="AV16" s="214"/>
      <c r="AW16" s="214">
        <f t="shared" si="15"/>
        <v>0</v>
      </c>
      <c r="AX16" s="214"/>
      <c r="AY16" s="214"/>
      <c r="AZ16" s="214">
        <f t="shared" si="16"/>
        <v>0</v>
      </c>
      <c r="BA16" s="504"/>
      <c r="BB16" s="212">
        <v>7</v>
      </c>
      <c r="BC16" s="212" t="s">
        <v>7</v>
      </c>
      <c r="BD16" s="216" t="s">
        <v>27</v>
      </c>
      <c r="BE16" s="212"/>
      <c r="BF16" s="212">
        <f t="shared" si="17"/>
        <v>0</v>
      </c>
      <c r="BG16" s="212"/>
      <c r="BH16" s="212"/>
      <c r="BI16" s="212"/>
      <c r="BJ16" s="212">
        <f t="shared" si="18"/>
        <v>0</v>
      </c>
      <c r="BK16" s="212"/>
      <c r="BL16" s="212"/>
      <c r="BM16" s="212"/>
      <c r="BN16" s="212">
        <f t="shared" si="19"/>
        <v>0</v>
      </c>
      <c r="BO16" s="212"/>
      <c r="BP16" s="212"/>
      <c r="BQ16" s="212"/>
      <c r="BR16" s="212">
        <f t="shared" si="20"/>
        <v>0</v>
      </c>
      <c r="BS16" s="212"/>
      <c r="BT16" s="212"/>
      <c r="BU16" s="212"/>
      <c r="BV16" s="212">
        <f t="shared" si="21"/>
        <v>0</v>
      </c>
      <c r="BW16" s="212"/>
      <c r="BX16" s="212"/>
      <c r="BY16" s="212"/>
      <c r="BZ16" s="212">
        <f t="shared" si="22"/>
        <v>0</v>
      </c>
      <c r="CA16" s="212"/>
      <c r="CB16" s="212"/>
      <c r="CC16" s="212"/>
      <c r="CD16" s="212">
        <f t="shared" si="23"/>
        <v>0</v>
      </c>
      <c r="CE16" s="212"/>
      <c r="CF16" s="212"/>
      <c r="CG16" s="212"/>
      <c r="CH16" s="212">
        <f t="shared" si="24"/>
        <v>0</v>
      </c>
      <c r="CI16" s="212"/>
      <c r="CJ16" s="212"/>
      <c r="CK16" s="212"/>
      <c r="CL16" s="212">
        <f t="shared" si="25"/>
        <v>0</v>
      </c>
      <c r="CM16" s="212"/>
      <c r="CN16" s="212"/>
      <c r="CO16" s="214">
        <f t="shared" si="26"/>
        <v>0</v>
      </c>
      <c r="CP16" s="214">
        <f t="shared" si="27"/>
        <v>0</v>
      </c>
      <c r="CQ16" s="214">
        <f t="shared" si="28"/>
        <v>0</v>
      </c>
      <c r="CR16" s="214">
        <f t="shared" si="28"/>
        <v>0</v>
      </c>
      <c r="CT16" s="212">
        <v>7</v>
      </c>
      <c r="CU16" s="212" t="s">
        <v>7</v>
      </c>
      <c r="CV16" s="216" t="s">
        <v>27</v>
      </c>
      <c r="CW16" s="214"/>
      <c r="CX16" s="214"/>
      <c r="CY16" s="214">
        <f t="shared" si="29"/>
        <v>0</v>
      </c>
      <c r="CZ16" s="214"/>
      <c r="DA16" s="214"/>
      <c r="DB16" s="214">
        <f t="shared" si="30"/>
        <v>0</v>
      </c>
      <c r="DC16" s="214"/>
      <c r="DD16" s="214"/>
      <c r="DE16" s="214">
        <f t="shared" si="31"/>
        <v>0</v>
      </c>
      <c r="DF16" s="214"/>
      <c r="DG16" s="214"/>
      <c r="DH16" s="214">
        <f t="shared" si="32"/>
        <v>0</v>
      </c>
      <c r="DI16" s="214"/>
      <c r="DJ16" s="214"/>
      <c r="DK16" s="214">
        <f t="shared" si="33"/>
        <v>0</v>
      </c>
      <c r="DL16" s="511">
        <v>0</v>
      </c>
      <c r="DM16" s="511">
        <v>0</v>
      </c>
      <c r="DN16" s="296">
        <f t="shared" si="34"/>
        <v>0</v>
      </c>
      <c r="DO16" s="404"/>
      <c r="DQ16" s="212">
        <v>7</v>
      </c>
      <c r="DR16" s="212" t="s">
        <v>7</v>
      </c>
      <c r="DS16" s="216" t="s">
        <v>27</v>
      </c>
      <c r="DT16" s="507">
        <f t="shared" si="35"/>
        <v>0</v>
      </c>
      <c r="DU16" s="511">
        <v>0</v>
      </c>
      <c r="DV16" s="367"/>
      <c r="DW16" s="367"/>
      <c r="DX16" s="367"/>
      <c r="DY16" s="367"/>
      <c r="DZ16" s="368"/>
      <c r="EA16" s="511">
        <v>0</v>
      </c>
      <c r="EB16" s="368"/>
      <c r="EC16" s="368"/>
      <c r="ED16" s="368"/>
      <c r="EE16" s="368"/>
      <c r="EF16" s="368"/>
      <c r="EG16" s="368"/>
      <c r="EH16" s="367"/>
      <c r="EI16" s="368"/>
      <c r="EJ16" s="393"/>
    </row>
    <row r="17" spans="1:140" s="273" customFormat="1">
      <c r="A17" s="212">
        <v>8</v>
      </c>
      <c r="B17" s="212" t="s">
        <v>210</v>
      </c>
      <c r="C17" s="213" t="s">
        <v>28</v>
      </c>
      <c r="D17" s="214"/>
      <c r="E17" s="214"/>
      <c r="F17" s="214">
        <f t="shared" si="2"/>
        <v>0</v>
      </c>
      <c r="G17" s="214"/>
      <c r="H17" s="214"/>
      <c r="I17" s="214">
        <f t="shared" si="3"/>
        <v>0</v>
      </c>
      <c r="J17" s="214"/>
      <c r="K17" s="214"/>
      <c r="L17" s="214">
        <f t="shared" si="4"/>
        <v>0</v>
      </c>
      <c r="M17" s="214"/>
      <c r="N17" s="214"/>
      <c r="O17" s="214">
        <f t="shared" si="5"/>
        <v>0</v>
      </c>
      <c r="P17" s="510">
        <v>0</v>
      </c>
      <c r="Q17" s="510">
        <v>0</v>
      </c>
      <c r="R17" s="214"/>
      <c r="S17" s="214"/>
      <c r="T17" s="214">
        <f t="shared" si="6"/>
        <v>0</v>
      </c>
      <c r="U17" s="296"/>
      <c r="V17" s="296"/>
      <c r="W17" s="296">
        <f t="shared" si="7"/>
        <v>0</v>
      </c>
      <c r="X17" s="296"/>
      <c r="Y17" s="296"/>
      <c r="Z17" s="296">
        <f t="shared" si="8"/>
        <v>0</v>
      </c>
      <c r="AA17" s="215"/>
      <c r="AB17" s="212">
        <v>8</v>
      </c>
      <c r="AC17" s="212" t="s">
        <v>210</v>
      </c>
      <c r="AD17" s="216" t="s">
        <v>28</v>
      </c>
      <c r="AE17" s="347">
        <v>7361</v>
      </c>
      <c r="AF17" s="347">
        <v>5885</v>
      </c>
      <c r="AG17" s="503">
        <f t="shared" si="0"/>
        <v>0</v>
      </c>
      <c r="AH17" s="503">
        <f t="shared" si="0"/>
        <v>0</v>
      </c>
      <c r="AI17" s="503">
        <f t="shared" si="9"/>
        <v>0</v>
      </c>
      <c r="AJ17" s="214"/>
      <c r="AK17" s="214"/>
      <c r="AL17" s="214">
        <f t="shared" si="10"/>
        <v>0</v>
      </c>
      <c r="AM17" s="214">
        <f t="shared" si="11"/>
        <v>0</v>
      </c>
      <c r="AN17" s="214"/>
      <c r="AO17" s="214"/>
      <c r="AP17" s="214">
        <f t="shared" si="12"/>
        <v>0</v>
      </c>
      <c r="AQ17" s="214"/>
      <c r="AR17" s="214"/>
      <c r="AS17" s="214">
        <f t="shared" si="13"/>
        <v>0</v>
      </c>
      <c r="AT17" s="214">
        <f t="shared" si="14"/>
        <v>0</v>
      </c>
      <c r="AU17" s="214"/>
      <c r="AV17" s="214"/>
      <c r="AW17" s="214">
        <f t="shared" si="15"/>
        <v>0</v>
      </c>
      <c r="AX17" s="214"/>
      <c r="AY17" s="214"/>
      <c r="AZ17" s="214">
        <f t="shared" si="16"/>
        <v>0</v>
      </c>
      <c r="BA17" s="504"/>
      <c r="BB17" s="212">
        <v>8</v>
      </c>
      <c r="BC17" s="212" t="s">
        <v>210</v>
      </c>
      <c r="BD17" s="216" t="s">
        <v>28</v>
      </c>
      <c r="BE17" s="212"/>
      <c r="BF17" s="212">
        <f t="shared" si="17"/>
        <v>0</v>
      </c>
      <c r="BG17" s="212"/>
      <c r="BH17" s="212"/>
      <c r="BI17" s="212"/>
      <c r="BJ17" s="212">
        <f t="shared" si="18"/>
        <v>0</v>
      </c>
      <c r="BK17" s="212"/>
      <c r="BL17" s="212"/>
      <c r="BM17" s="212"/>
      <c r="BN17" s="212">
        <f t="shared" si="19"/>
        <v>0</v>
      </c>
      <c r="BO17" s="212"/>
      <c r="BP17" s="212"/>
      <c r="BQ17" s="212"/>
      <c r="BR17" s="212">
        <f t="shared" si="20"/>
        <v>0</v>
      </c>
      <c r="BS17" s="212"/>
      <c r="BT17" s="212"/>
      <c r="BU17" s="212"/>
      <c r="BV17" s="212">
        <f t="shared" si="21"/>
        <v>0</v>
      </c>
      <c r="BW17" s="212"/>
      <c r="BX17" s="212"/>
      <c r="BY17" s="212"/>
      <c r="BZ17" s="212">
        <f t="shared" si="22"/>
        <v>0</v>
      </c>
      <c r="CA17" s="212"/>
      <c r="CB17" s="212"/>
      <c r="CC17" s="212"/>
      <c r="CD17" s="212">
        <f t="shared" si="23"/>
        <v>0</v>
      </c>
      <c r="CE17" s="212"/>
      <c r="CF17" s="212"/>
      <c r="CG17" s="212"/>
      <c r="CH17" s="212">
        <f t="shared" si="24"/>
        <v>0</v>
      </c>
      <c r="CI17" s="212"/>
      <c r="CJ17" s="212"/>
      <c r="CK17" s="212"/>
      <c r="CL17" s="212">
        <f t="shared" si="25"/>
        <v>0</v>
      </c>
      <c r="CM17" s="212"/>
      <c r="CN17" s="212"/>
      <c r="CO17" s="505">
        <f t="shared" si="26"/>
        <v>0</v>
      </c>
      <c r="CP17" s="505">
        <f t="shared" si="27"/>
        <v>0</v>
      </c>
      <c r="CQ17" s="505">
        <f t="shared" si="28"/>
        <v>0</v>
      </c>
      <c r="CR17" s="505">
        <f t="shared" si="28"/>
        <v>0</v>
      </c>
      <c r="CT17" s="212">
        <v>8</v>
      </c>
      <c r="CU17" s="212" t="s">
        <v>210</v>
      </c>
      <c r="CV17" s="216" t="s">
        <v>28</v>
      </c>
      <c r="CW17" s="214"/>
      <c r="CX17" s="214"/>
      <c r="CY17" s="214">
        <f t="shared" si="29"/>
        <v>0</v>
      </c>
      <c r="CZ17" s="214"/>
      <c r="DA17" s="214"/>
      <c r="DB17" s="214">
        <f t="shared" si="30"/>
        <v>0</v>
      </c>
      <c r="DC17" s="214"/>
      <c r="DD17" s="214"/>
      <c r="DE17" s="214">
        <f t="shared" si="31"/>
        <v>0</v>
      </c>
      <c r="DF17" s="214"/>
      <c r="DG17" s="214"/>
      <c r="DH17" s="214">
        <f t="shared" si="32"/>
        <v>0</v>
      </c>
      <c r="DI17" s="214"/>
      <c r="DJ17" s="214"/>
      <c r="DK17" s="214">
        <f t="shared" si="33"/>
        <v>0</v>
      </c>
      <c r="DL17" s="511">
        <v>0</v>
      </c>
      <c r="DM17" s="511">
        <v>0</v>
      </c>
      <c r="DN17" s="296">
        <f t="shared" si="34"/>
        <v>0</v>
      </c>
      <c r="DO17" s="404"/>
      <c r="DQ17" s="212">
        <v>8</v>
      </c>
      <c r="DR17" s="212" t="s">
        <v>210</v>
      </c>
      <c r="DS17" s="216" t="s">
        <v>28</v>
      </c>
      <c r="DT17" s="506">
        <f t="shared" si="35"/>
        <v>0</v>
      </c>
      <c r="DU17" s="511">
        <v>0</v>
      </c>
      <c r="DV17" s="367"/>
      <c r="DW17" s="367"/>
      <c r="DX17" s="367"/>
      <c r="DY17" s="367"/>
      <c r="DZ17" s="368"/>
      <c r="EA17" s="511">
        <v>0</v>
      </c>
      <c r="EB17" s="405"/>
      <c r="EC17" s="367"/>
      <c r="ED17" s="367"/>
      <c r="EE17" s="367"/>
      <c r="EF17" s="367"/>
      <c r="EG17" s="367"/>
      <c r="EH17" s="367"/>
      <c r="EI17" s="368"/>
      <c r="EJ17" s="393"/>
    </row>
    <row r="18" spans="1:140" s="274" customFormat="1">
      <c r="A18" s="212">
        <v>9</v>
      </c>
      <c r="B18" s="212" t="s">
        <v>8</v>
      </c>
      <c r="C18" s="213" t="s">
        <v>29</v>
      </c>
      <c r="D18" s="214"/>
      <c r="E18" s="214"/>
      <c r="F18" s="214">
        <f t="shared" si="2"/>
        <v>0</v>
      </c>
      <c r="G18" s="214"/>
      <c r="H18" s="214"/>
      <c r="I18" s="214">
        <f t="shared" si="3"/>
        <v>0</v>
      </c>
      <c r="J18" s="214"/>
      <c r="K18" s="214"/>
      <c r="L18" s="214">
        <f t="shared" si="4"/>
        <v>0</v>
      </c>
      <c r="M18" s="214"/>
      <c r="N18" s="214"/>
      <c r="O18" s="214">
        <f t="shared" si="5"/>
        <v>0</v>
      </c>
      <c r="P18" s="510">
        <v>0</v>
      </c>
      <c r="Q18" s="510">
        <v>0</v>
      </c>
      <c r="R18" s="214"/>
      <c r="S18" s="214"/>
      <c r="T18" s="214">
        <f t="shared" si="6"/>
        <v>0</v>
      </c>
      <c r="U18" s="296"/>
      <c r="V18" s="296"/>
      <c r="W18" s="296">
        <f t="shared" si="7"/>
        <v>0</v>
      </c>
      <c r="X18" s="296"/>
      <c r="Y18" s="296"/>
      <c r="Z18" s="296">
        <f t="shared" si="8"/>
        <v>0</v>
      </c>
      <c r="AA18" s="215"/>
      <c r="AB18" s="212">
        <v>9</v>
      </c>
      <c r="AC18" s="212" t="s">
        <v>8</v>
      </c>
      <c r="AD18" s="216" t="s">
        <v>29</v>
      </c>
      <c r="AE18" s="347">
        <v>2217</v>
      </c>
      <c r="AF18" s="347">
        <v>2220</v>
      </c>
      <c r="AG18" s="503">
        <f t="shared" si="0"/>
        <v>0</v>
      </c>
      <c r="AH18" s="503">
        <f t="shared" si="0"/>
        <v>0</v>
      </c>
      <c r="AI18" s="503">
        <f t="shared" si="9"/>
        <v>0</v>
      </c>
      <c r="AJ18" s="214"/>
      <c r="AK18" s="214"/>
      <c r="AL18" s="214">
        <f t="shared" si="10"/>
        <v>0</v>
      </c>
      <c r="AM18" s="214">
        <f t="shared" si="11"/>
        <v>0</v>
      </c>
      <c r="AN18" s="214"/>
      <c r="AO18" s="214"/>
      <c r="AP18" s="214">
        <f t="shared" si="12"/>
        <v>0</v>
      </c>
      <c r="AQ18" s="214"/>
      <c r="AR18" s="214"/>
      <c r="AS18" s="214">
        <f t="shared" si="13"/>
        <v>0</v>
      </c>
      <c r="AT18" s="214">
        <f t="shared" si="14"/>
        <v>0</v>
      </c>
      <c r="AU18" s="214"/>
      <c r="AV18" s="214"/>
      <c r="AW18" s="214">
        <f t="shared" si="15"/>
        <v>0</v>
      </c>
      <c r="AX18" s="214"/>
      <c r="AY18" s="214"/>
      <c r="AZ18" s="214">
        <f t="shared" si="16"/>
        <v>0</v>
      </c>
      <c r="BA18" s="504"/>
      <c r="BB18" s="212">
        <v>9</v>
      </c>
      <c r="BC18" s="212" t="s">
        <v>8</v>
      </c>
      <c r="BD18" s="216" t="s">
        <v>29</v>
      </c>
      <c r="BE18" s="212"/>
      <c r="BF18" s="212">
        <f t="shared" si="17"/>
        <v>0</v>
      </c>
      <c r="BG18" s="212"/>
      <c r="BH18" s="212"/>
      <c r="BI18" s="212"/>
      <c r="BJ18" s="212">
        <f t="shared" si="18"/>
        <v>0</v>
      </c>
      <c r="BK18" s="212"/>
      <c r="BL18" s="212"/>
      <c r="BM18" s="212"/>
      <c r="BN18" s="212">
        <f t="shared" si="19"/>
        <v>0</v>
      </c>
      <c r="BO18" s="212"/>
      <c r="BP18" s="212"/>
      <c r="BQ18" s="212"/>
      <c r="BR18" s="212">
        <f t="shared" si="20"/>
        <v>0</v>
      </c>
      <c r="BS18" s="212"/>
      <c r="BT18" s="212"/>
      <c r="BU18" s="212"/>
      <c r="BV18" s="212">
        <f t="shared" si="21"/>
        <v>0</v>
      </c>
      <c r="BW18" s="212"/>
      <c r="BX18" s="212"/>
      <c r="BY18" s="212"/>
      <c r="BZ18" s="212">
        <f t="shared" si="22"/>
        <v>0</v>
      </c>
      <c r="CA18" s="212"/>
      <c r="CB18" s="212"/>
      <c r="CC18" s="212"/>
      <c r="CD18" s="212">
        <f t="shared" si="23"/>
        <v>0</v>
      </c>
      <c r="CE18" s="212"/>
      <c r="CF18" s="212"/>
      <c r="CG18" s="212"/>
      <c r="CH18" s="212">
        <f t="shared" si="24"/>
        <v>0</v>
      </c>
      <c r="CI18" s="212"/>
      <c r="CJ18" s="212"/>
      <c r="CK18" s="212"/>
      <c r="CL18" s="212">
        <f t="shared" si="25"/>
        <v>0</v>
      </c>
      <c r="CM18" s="212"/>
      <c r="CN18" s="212"/>
      <c r="CO18" s="505">
        <f t="shared" si="26"/>
        <v>0</v>
      </c>
      <c r="CP18" s="505">
        <f t="shared" si="27"/>
        <v>0</v>
      </c>
      <c r="CQ18" s="505">
        <f t="shared" si="28"/>
        <v>0</v>
      </c>
      <c r="CR18" s="505">
        <f t="shared" si="28"/>
        <v>0</v>
      </c>
      <c r="CT18" s="212">
        <v>9</v>
      </c>
      <c r="CU18" s="212" t="s">
        <v>8</v>
      </c>
      <c r="CV18" s="216" t="s">
        <v>29</v>
      </c>
      <c r="CW18" s="214"/>
      <c r="CX18" s="214"/>
      <c r="CY18" s="214">
        <f t="shared" si="29"/>
        <v>0</v>
      </c>
      <c r="CZ18" s="214"/>
      <c r="DA18" s="214"/>
      <c r="DB18" s="214">
        <f t="shared" si="30"/>
        <v>0</v>
      </c>
      <c r="DC18" s="214"/>
      <c r="DD18" s="214"/>
      <c r="DE18" s="214">
        <f t="shared" si="31"/>
        <v>0</v>
      </c>
      <c r="DF18" s="214"/>
      <c r="DG18" s="214"/>
      <c r="DH18" s="214">
        <f t="shared" si="32"/>
        <v>0</v>
      </c>
      <c r="DI18" s="214"/>
      <c r="DJ18" s="214"/>
      <c r="DK18" s="214">
        <f t="shared" si="33"/>
        <v>0</v>
      </c>
      <c r="DL18" s="511">
        <v>0</v>
      </c>
      <c r="DM18" s="511">
        <v>0</v>
      </c>
      <c r="DN18" s="296">
        <f t="shared" si="34"/>
        <v>0</v>
      </c>
      <c r="DO18" s="404"/>
      <c r="DQ18" s="212">
        <v>9</v>
      </c>
      <c r="DR18" s="212" t="s">
        <v>8</v>
      </c>
      <c r="DS18" s="216" t="s">
        <v>29</v>
      </c>
      <c r="DT18" s="506">
        <f t="shared" si="35"/>
        <v>0</v>
      </c>
      <c r="DU18" s="511">
        <v>0</v>
      </c>
      <c r="DV18" s="367"/>
      <c r="DW18" s="367"/>
      <c r="DX18" s="367"/>
      <c r="DY18" s="367"/>
      <c r="DZ18" s="368"/>
      <c r="EA18" s="511">
        <v>0</v>
      </c>
      <c r="EB18" s="369"/>
      <c r="EC18" s="368"/>
      <c r="ED18" s="368"/>
      <c r="EE18" s="368"/>
      <c r="EF18" s="368"/>
      <c r="EG18" s="368"/>
      <c r="EH18" s="367"/>
      <c r="EI18" s="368"/>
      <c r="EJ18" s="393"/>
    </row>
    <row r="19" spans="1:140" s="26" customFormat="1">
      <c r="A19" s="33">
        <v>10</v>
      </c>
      <c r="B19" s="33" t="s">
        <v>9</v>
      </c>
      <c r="C19" s="86" t="s">
        <v>30</v>
      </c>
      <c r="D19" s="53">
        <v>1</v>
      </c>
      <c r="E19" s="53">
        <v>1</v>
      </c>
      <c r="F19" s="53">
        <f t="shared" si="2"/>
        <v>0</v>
      </c>
      <c r="G19" s="53">
        <v>3</v>
      </c>
      <c r="H19" s="53">
        <v>3</v>
      </c>
      <c r="I19" s="53">
        <f t="shared" si="3"/>
        <v>0</v>
      </c>
      <c r="J19" s="53">
        <v>3</v>
      </c>
      <c r="K19" s="53">
        <v>3</v>
      </c>
      <c r="L19" s="53">
        <f t="shared" si="4"/>
        <v>0</v>
      </c>
      <c r="M19" s="53"/>
      <c r="N19" s="53"/>
      <c r="O19" s="53">
        <f t="shared" si="5"/>
        <v>0</v>
      </c>
      <c r="P19" s="151">
        <f t="shared" si="36"/>
        <v>100</v>
      </c>
      <c r="Q19" s="151">
        <f t="shared" si="36"/>
        <v>100</v>
      </c>
      <c r="R19" s="53">
        <v>17</v>
      </c>
      <c r="S19" s="53">
        <v>17</v>
      </c>
      <c r="T19" s="53">
        <f t="shared" si="6"/>
        <v>0</v>
      </c>
      <c r="U19" s="151">
        <v>677</v>
      </c>
      <c r="V19" s="151">
        <v>677</v>
      </c>
      <c r="W19" s="151">
        <f t="shared" si="7"/>
        <v>0</v>
      </c>
      <c r="X19" s="151">
        <v>353</v>
      </c>
      <c r="Y19" s="151">
        <v>353</v>
      </c>
      <c r="Z19" s="151">
        <f t="shared" si="8"/>
        <v>0</v>
      </c>
      <c r="AA19" s="103"/>
      <c r="AB19" s="33">
        <v>10</v>
      </c>
      <c r="AC19" s="33" t="s">
        <v>9</v>
      </c>
      <c r="AD19" s="135" t="s">
        <v>30</v>
      </c>
      <c r="AE19" s="170">
        <v>2495</v>
      </c>
      <c r="AF19" s="170">
        <v>2400</v>
      </c>
      <c r="AG19" s="502">
        <f t="shared" si="0"/>
        <v>5.5</v>
      </c>
      <c r="AH19" s="78">
        <f t="shared" si="0"/>
        <v>6.1</v>
      </c>
      <c r="AI19" s="78">
        <f t="shared" si="9"/>
        <v>0.59999999999999964</v>
      </c>
      <c r="AJ19" s="53">
        <v>136</v>
      </c>
      <c r="AK19" s="53">
        <v>146</v>
      </c>
      <c r="AL19" s="53">
        <f t="shared" si="10"/>
        <v>10</v>
      </c>
      <c r="AM19" s="53">
        <f t="shared" si="11"/>
        <v>31</v>
      </c>
      <c r="AN19" s="53">
        <v>13</v>
      </c>
      <c r="AO19" s="53">
        <v>18</v>
      </c>
      <c r="AP19" s="53">
        <f t="shared" si="12"/>
        <v>36</v>
      </c>
      <c r="AQ19" s="53">
        <v>11</v>
      </c>
      <c r="AR19" s="53">
        <v>25</v>
      </c>
      <c r="AS19" s="53">
        <f t="shared" si="13"/>
        <v>5</v>
      </c>
      <c r="AT19" s="53">
        <f t="shared" si="14"/>
        <v>11</v>
      </c>
      <c r="AU19" s="53">
        <v>2</v>
      </c>
      <c r="AV19" s="53">
        <v>9</v>
      </c>
      <c r="AW19" s="53">
        <f t="shared" si="15"/>
        <v>17</v>
      </c>
      <c r="AX19" s="53">
        <v>5</v>
      </c>
      <c r="AY19" s="53">
        <v>12</v>
      </c>
      <c r="AZ19" s="53">
        <f t="shared" si="16"/>
        <v>6</v>
      </c>
      <c r="BA19" s="74"/>
      <c r="BB19" s="33">
        <v>10</v>
      </c>
      <c r="BC19" s="33" t="s">
        <v>9</v>
      </c>
      <c r="BD19" s="135" t="s">
        <v>30</v>
      </c>
      <c r="BE19" s="33">
        <v>75</v>
      </c>
      <c r="BF19" s="33">
        <f t="shared" si="17"/>
        <v>9</v>
      </c>
      <c r="BG19" s="33">
        <v>5</v>
      </c>
      <c r="BH19" s="33">
        <v>4</v>
      </c>
      <c r="BI19" s="33">
        <v>52</v>
      </c>
      <c r="BJ19" s="33">
        <f t="shared" si="18"/>
        <v>4</v>
      </c>
      <c r="BK19" s="33"/>
      <c r="BL19" s="33">
        <v>4</v>
      </c>
      <c r="BM19" s="33">
        <v>9</v>
      </c>
      <c r="BN19" s="33">
        <f t="shared" si="19"/>
        <v>0</v>
      </c>
      <c r="BO19" s="33"/>
      <c r="BP19" s="33"/>
      <c r="BQ19" s="33"/>
      <c r="BR19" s="33">
        <f t="shared" si="20"/>
        <v>0</v>
      </c>
      <c r="BS19" s="33"/>
      <c r="BT19" s="33"/>
      <c r="BU19" s="33"/>
      <c r="BV19" s="33">
        <f t="shared" si="21"/>
        <v>0</v>
      </c>
      <c r="BW19" s="33"/>
      <c r="BX19" s="33"/>
      <c r="BY19" s="33"/>
      <c r="BZ19" s="33">
        <f t="shared" si="22"/>
        <v>0</v>
      </c>
      <c r="CA19" s="33"/>
      <c r="CB19" s="33"/>
      <c r="CC19" s="33"/>
      <c r="CD19" s="33">
        <f t="shared" si="23"/>
        <v>0</v>
      </c>
      <c r="CE19" s="33"/>
      <c r="CF19" s="33"/>
      <c r="CG19" s="33"/>
      <c r="CH19" s="33">
        <f t="shared" si="24"/>
        <v>0</v>
      </c>
      <c r="CI19" s="33"/>
      <c r="CJ19" s="33"/>
      <c r="CK19" s="33">
        <v>10</v>
      </c>
      <c r="CL19" s="33">
        <f t="shared" si="25"/>
        <v>4</v>
      </c>
      <c r="CM19" s="33"/>
      <c r="CN19" s="33">
        <v>4</v>
      </c>
      <c r="CO19" s="391">
        <f t="shared" si="26"/>
        <v>146</v>
      </c>
      <c r="CP19" s="391">
        <f t="shared" si="27"/>
        <v>17</v>
      </c>
      <c r="CQ19" s="391">
        <f t="shared" si="28"/>
        <v>5</v>
      </c>
      <c r="CR19" s="391">
        <f t="shared" si="28"/>
        <v>12</v>
      </c>
      <c r="CT19" s="33">
        <v>10</v>
      </c>
      <c r="CU19" s="33" t="s">
        <v>9</v>
      </c>
      <c r="CV19" s="135" t="s">
        <v>30</v>
      </c>
      <c r="CW19" s="53">
        <v>23</v>
      </c>
      <c r="CX19" s="53">
        <v>24</v>
      </c>
      <c r="CY19" s="53">
        <f>CX19-CW19</f>
        <v>1</v>
      </c>
      <c r="CZ19" s="53">
        <v>13</v>
      </c>
      <c r="DA19" s="53">
        <v>13</v>
      </c>
      <c r="DB19" s="53">
        <f t="shared" si="30"/>
        <v>0</v>
      </c>
      <c r="DC19" s="53">
        <v>11</v>
      </c>
      <c r="DD19" s="53">
        <v>11</v>
      </c>
      <c r="DE19" s="53">
        <f t="shared" si="31"/>
        <v>0</v>
      </c>
      <c r="DF19" s="53">
        <v>6</v>
      </c>
      <c r="DG19" s="53">
        <v>6</v>
      </c>
      <c r="DH19" s="53">
        <f t="shared" si="32"/>
        <v>0</v>
      </c>
      <c r="DI19" s="53">
        <v>5</v>
      </c>
      <c r="DJ19" s="53">
        <v>5</v>
      </c>
      <c r="DK19" s="53">
        <f t="shared" si="33"/>
        <v>0</v>
      </c>
      <c r="DL19" s="151">
        <f t="shared" si="37"/>
        <v>54.5</v>
      </c>
      <c r="DM19" s="151">
        <f t="shared" si="37"/>
        <v>54.5</v>
      </c>
      <c r="DN19" s="151">
        <f t="shared" si="34"/>
        <v>0</v>
      </c>
      <c r="DO19" s="110">
        <v>9</v>
      </c>
      <c r="DQ19" s="33">
        <v>10</v>
      </c>
      <c r="DR19" s="33" t="s">
        <v>9</v>
      </c>
      <c r="DS19" s="135" t="s">
        <v>30</v>
      </c>
      <c r="DT19" s="371">
        <f t="shared" si="35"/>
        <v>12902</v>
      </c>
      <c r="DU19" s="354">
        <f t="shared" si="1"/>
        <v>12902</v>
      </c>
      <c r="DV19" s="365">
        <v>12628.9</v>
      </c>
      <c r="DW19" s="365">
        <v>9993.9</v>
      </c>
      <c r="DX19" s="365">
        <v>273.10000000000002</v>
      </c>
      <c r="DY19" s="365"/>
      <c r="DZ19" s="366"/>
      <c r="EA19" s="449">
        <f t="shared" si="38"/>
        <v>97.9</v>
      </c>
      <c r="EB19" s="357">
        <v>12833.9</v>
      </c>
      <c r="EC19" s="366">
        <v>11229</v>
      </c>
      <c r="ED19" s="365">
        <v>57.8</v>
      </c>
      <c r="EE19" s="366">
        <v>27.2</v>
      </c>
      <c r="EF19" s="366"/>
      <c r="EG19" s="366"/>
      <c r="EH19" s="365"/>
      <c r="EI19" s="366">
        <v>18.399999999999999</v>
      </c>
      <c r="EJ19" s="373">
        <v>3</v>
      </c>
    </row>
    <row r="20" spans="1:140" s="26" customFormat="1">
      <c r="A20" s="33">
        <v>11</v>
      </c>
      <c r="B20" s="33" t="s">
        <v>10</v>
      </c>
      <c r="C20" s="86" t="s">
        <v>31</v>
      </c>
      <c r="D20" s="53">
        <v>1</v>
      </c>
      <c r="E20" s="53">
        <v>1</v>
      </c>
      <c r="F20" s="53">
        <f t="shared" si="2"/>
        <v>0</v>
      </c>
      <c r="G20" s="53">
        <v>1</v>
      </c>
      <c r="H20" s="53">
        <v>1</v>
      </c>
      <c r="I20" s="53">
        <f t="shared" si="3"/>
        <v>0</v>
      </c>
      <c r="J20" s="53">
        <v>1</v>
      </c>
      <c r="K20" s="53">
        <v>1</v>
      </c>
      <c r="L20" s="53">
        <f t="shared" si="4"/>
        <v>0</v>
      </c>
      <c r="M20" s="53"/>
      <c r="N20" s="53"/>
      <c r="O20" s="53">
        <f t="shared" si="5"/>
        <v>0</v>
      </c>
      <c r="P20" s="151">
        <f t="shared" si="36"/>
        <v>100</v>
      </c>
      <c r="Q20" s="151">
        <f t="shared" si="36"/>
        <v>100</v>
      </c>
      <c r="R20" s="53">
        <v>9</v>
      </c>
      <c r="S20" s="53">
        <v>9</v>
      </c>
      <c r="T20" s="53">
        <f t="shared" si="6"/>
        <v>0</v>
      </c>
      <c r="U20" s="151">
        <v>425</v>
      </c>
      <c r="V20" s="151">
        <v>425</v>
      </c>
      <c r="W20" s="151">
        <f t="shared" si="7"/>
        <v>0</v>
      </c>
      <c r="X20" s="151">
        <v>213</v>
      </c>
      <c r="Y20" s="151">
        <v>213</v>
      </c>
      <c r="Z20" s="151">
        <f t="shared" si="8"/>
        <v>0</v>
      </c>
      <c r="AA20" s="103"/>
      <c r="AB20" s="33">
        <v>11</v>
      </c>
      <c r="AC20" s="33" t="s">
        <v>10</v>
      </c>
      <c r="AD20" s="135" t="s">
        <v>31</v>
      </c>
      <c r="AE20" s="170">
        <v>2703</v>
      </c>
      <c r="AF20" s="170">
        <v>2352</v>
      </c>
      <c r="AG20" s="502">
        <f t="shared" si="0"/>
        <v>7.4</v>
      </c>
      <c r="AH20" s="78">
        <f t="shared" si="0"/>
        <v>8</v>
      </c>
      <c r="AI20" s="78">
        <f t="shared" si="9"/>
        <v>0.59999999999999964</v>
      </c>
      <c r="AJ20" s="53">
        <v>199</v>
      </c>
      <c r="AK20" s="53">
        <v>189</v>
      </c>
      <c r="AL20" s="53">
        <f t="shared" si="10"/>
        <v>-10</v>
      </c>
      <c r="AM20" s="53">
        <f t="shared" si="11"/>
        <v>106</v>
      </c>
      <c r="AN20" s="53">
        <v>27</v>
      </c>
      <c r="AO20" s="53">
        <v>79</v>
      </c>
      <c r="AP20" s="53">
        <f t="shared" si="12"/>
        <v>96</v>
      </c>
      <c r="AQ20" s="53">
        <v>18</v>
      </c>
      <c r="AR20" s="53">
        <v>78</v>
      </c>
      <c r="AS20" s="53">
        <f t="shared" si="13"/>
        <v>-10</v>
      </c>
      <c r="AT20" s="53">
        <f t="shared" si="14"/>
        <v>105</v>
      </c>
      <c r="AU20" s="53">
        <v>7</v>
      </c>
      <c r="AV20" s="53">
        <v>98</v>
      </c>
      <c r="AW20" s="53">
        <f t="shared" si="15"/>
        <v>116</v>
      </c>
      <c r="AX20" s="53">
        <v>11</v>
      </c>
      <c r="AY20" s="53">
        <v>105</v>
      </c>
      <c r="AZ20" s="53">
        <f t="shared" si="16"/>
        <v>11</v>
      </c>
      <c r="BA20" s="74"/>
      <c r="BB20" s="33">
        <v>11</v>
      </c>
      <c r="BC20" s="33" t="s">
        <v>10</v>
      </c>
      <c r="BD20" s="135" t="s">
        <v>31</v>
      </c>
      <c r="BE20" s="33">
        <v>21</v>
      </c>
      <c r="BF20" s="33">
        <f t="shared" si="17"/>
        <v>13</v>
      </c>
      <c r="BG20" s="33">
        <v>2</v>
      </c>
      <c r="BH20" s="33">
        <v>11</v>
      </c>
      <c r="BI20" s="33">
        <v>30</v>
      </c>
      <c r="BJ20" s="33">
        <f t="shared" si="18"/>
        <v>18</v>
      </c>
      <c r="BK20" s="33">
        <v>3</v>
      </c>
      <c r="BL20" s="33">
        <v>15</v>
      </c>
      <c r="BM20" s="33"/>
      <c r="BN20" s="33">
        <f t="shared" si="19"/>
        <v>0</v>
      </c>
      <c r="BO20" s="33"/>
      <c r="BP20" s="33"/>
      <c r="BQ20" s="33"/>
      <c r="BR20" s="33">
        <f t="shared" si="20"/>
        <v>0</v>
      </c>
      <c r="BS20" s="33"/>
      <c r="BT20" s="33"/>
      <c r="BU20" s="33"/>
      <c r="BV20" s="33">
        <f t="shared" si="21"/>
        <v>0</v>
      </c>
      <c r="BW20" s="33"/>
      <c r="BX20" s="33"/>
      <c r="BY20" s="33">
        <v>51</v>
      </c>
      <c r="BZ20" s="33">
        <f t="shared" si="22"/>
        <v>3</v>
      </c>
      <c r="CA20" s="33">
        <v>3</v>
      </c>
      <c r="CB20" s="33"/>
      <c r="CC20" s="33">
        <v>34</v>
      </c>
      <c r="CD20" s="33">
        <f t="shared" si="23"/>
        <v>3</v>
      </c>
      <c r="CE20" s="33">
        <v>3</v>
      </c>
      <c r="CF20" s="33"/>
      <c r="CG20" s="33"/>
      <c r="CH20" s="33">
        <f t="shared" si="24"/>
        <v>0</v>
      </c>
      <c r="CI20" s="33"/>
      <c r="CJ20" s="33"/>
      <c r="CK20" s="33">
        <v>53</v>
      </c>
      <c r="CL20" s="33">
        <f t="shared" si="25"/>
        <v>79</v>
      </c>
      <c r="CM20" s="33"/>
      <c r="CN20" s="33">
        <v>79</v>
      </c>
      <c r="CO20" s="391">
        <f t="shared" si="26"/>
        <v>189</v>
      </c>
      <c r="CP20" s="391">
        <f t="shared" si="27"/>
        <v>116</v>
      </c>
      <c r="CQ20" s="391">
        <f t="shared" si="28"/>
        <v>11</v>
      </c>
      <c r="CR20" s="391">
        <f t="shared" si="28"/>
        <v>105</v>
      </c>
      <c r="CT20" s="33">
        <v>11</v>
      </c>
      <c r="CU20" s="33" t="s">
        <v>10</v>
      </c>
      <c r="CV20" s="135" t="s">
        <v>31</v>
      </c>
      <c r="CW20" s="53">
        <v>16</v>
      </c>
      <c r="CX20" s="53">
        <v>15</v>
      </c>
      <c r="CY20" s="53">
        <f t="shared" si="29"/>
        <v>-1</v>
      </c>
      <c r="CZ20" s="53">
        <v>7</v>
      </c>
      <c r="DA20" s="53">
        <v>7</v>
      </c>
      <c r="DB20" s="53">
        <f t="shared" si="30"/>
        <v>0</v>
      </c>
      <c r="DC20" s="53">
        <v>7</v>
      </c>
      <c r="DD20" s="53">
        <v>7</v>
      </c>
      <c r="DE20" s="53">
        <f t="shared" si="31"/>
        <v>0</v>
      </c>
      <c r="DF20" s="53">
        <v>3</v>
      </c>
      <c r="DG20" s="53">
        <v>3</v>
      </c>
      <c r="DH20" s="53">
        <f t="shared" si="32"/>
        <v>0</v>
      </c>
      <c r="DI20" s="53">
        <v>4</v>
      </c>
      <c r="DJ20" s="53">
        <v>4</v>
      </c>
      <c r="DK20" s="53">
        <f t="shared" si="33"/>
        <v>0</v>
      </c>
      <c r="DL20" s="151">
        <f t="shared" si="37"/>
        <v>42.9</v>
      </c>
      <c r="DM20" s="151">
        <f t="shared" si="37"/>
        <v>42.9</v>
      </c>
      <c r="DN20" s="151">
        <f t="shared" si="34"/>
        <v>0</v>
      </c>
      <c r="DO20" s="110">
        <v>13</v>
      </c>
      <c r="DQ20" s="33">
        <v>11</v>
      </c>
      <c r="DR20" s="33" t="s">
        <v>10</v>
      </c>
      <c r="DS20" s="135" t="s">
        <v>31</v>
      </c>
      <c r="DT20" s="371">
        <f t="shared" si="35"/>
        <v>14184.6</v>
      </c>
      <c r="DU20" s="354">
        <f t="shared" si="1"/>
        <v>14185</v>
      </c>
      <c r="DV20" s="365">
        <v>13172.5</v>
      </c>
      <c r="DW20" s="365">
        <v>9845.4</v>
      </c>
      <c r="DX20" s="365">
        <v>1012.1</v>
      </c>
      <c r="DY20" s="365">
        <v>145.80000000000001</v>
      </c>
      <c r="DZ20" s="366"/>
      <c r="EA20" s="449">
        <f t="shared" si="38"/>
        <v>92.9</v>
      </c>
      <c r="EB20" s="357">
        <v>14019.4</v>
      </c>
      <c r="EC20" s="366">
        <v>11983.8</v>
      </c>
      <c r="ED20" s="366">
        <v>14.9</v>
      </c>
      <c r="EE20" s="366">
        <v>53.2</v>
      </c>
      <c r="EF20" s="366"/>
      <c r="EG20" s="366"/>
      <c r="EH20" s="365">
        <v>44.5</v>
      </c>
      <c r="EI20" s="366">
        <v>22.4</v>
      </c>
      <c r="EJ20" s="373">
        <v>9.1999999999999993</v>
      </c>
    </row>
    <row r="21" spans="1:140" s="26" customFormat="1">
      <c r="A21" s="33">
        <v>12</v>
      </c>
      <c r="B21" s="33" t="s">
        <v>11</v>
      </c>
      <c r="C21" s="86" t="s">
        <v>32</v>
      </c>
      <c r="D21" s="53">
        <v>1</v>
      </c>
      <c r="E21" s="53">
        <v>1</v>
      </c>
      <c r="F21" s="53">
        <f t="shared" si="2"/>
        <v>0</v>
      </c>
      <c r="G21" s="53">
        <v>2</v>
      </c>
      <c r="H21" s="53">
        <v>2</v>
      </c>
      <c r="I21" s="53">
        <f t="shared" si="3"/>
        <v>0</v>
      </c>
      <c r="J21" s="53">
        <v>1</v>
      </c>
      <c r="K21" s="53"/>
      <c r="L21" s="53">
        <f t="shared" si="4"/>
        <v>-1</v>
      </c>
      <c r="M21" s="53"/>
      <c r="N21" s="53"/>
      <c r="O21" s="53">
        <f t="shared" si="5"/>
        <v>0</v>
      </c>
      <c r="P21" s="151">
        <f t="shared" si="36"/>
        <v>50</v>
      </c>
      <c r="Q21" s="151">
        <f t="shared" si="36"/>
        <v>0</v>
      </c>
      <c r="R21" s="53">
        <v>12</v>
      </c>
      <c r="S21" s="53">
        <v>12</v>
      </c>
      <c r="T21" s="53">
        <f t="shared" si="6"/>
        <v>0</v>
      </c>
      <c r="U21" s="151">
        <v>613</v>
      </c>
      <c r="V21" s="151">
        <v>613</v>
      </c>
      <c r="W21" s="151">
        <f t="shared" si="7"/>
        <v>0</v>
      </c>
      <c r="X21" s="151">
        <v>352</v>
      </c>
      <c r="Y21" s="151">
        <v>352</v>
      </c>
      <c r="Z21" s="151">
        <f t="shared" si="8"/>
        <v>0</v>
      </c>
      <c r="AA21" s="103"/>
      <c r="AB21" s="33">
        <v>12</v>
      </c>
      <c r="AC21" s="33" t="s">
        <v>11</v>
      </c>
      <c r="AD21" s="135" t="s">
        <v>32</v>
      </c>
      <c r="AE21" s="170">
        <v>3102</v>
      </c>
      <c r="AF21" s="170">
        <v>3262</v>
      </c>
      <c r="AG21" s="502">
        <f t="shared" si="0"/>
        <v>8.6999999999999993</v>
      </c>
      <c r="AH21" s="78">
        <f t="shared" si="0"/>
        <v>7.8</v>
      </c>
      <c r="AI21" s="78">
        <f t="shared" si="9"/>
        <v>-0.89999999999999947</v>
      </c>
      <c r="AJ21" s="53">
        <v>269</v>
      </c>
      <c r="AK21" s="53">
        <v>253</v>
      </c>
      <c r="AL21" s="53">
        <f t="shared" si="10"/>
        <v>-16</v>
      </c>
      <c r="AM21" s="53">
        <f t="shared" si="11"/>
        <v>80</v>
      </c>
      <c r="AN21" s="53">
        <v>32</v>
      </c>
      <c r="AO21" s="53">
        <v>48</v>
      </c>
      <c r="AP21" s="53">
        <f t="shared" si="12"/>
        <v>78</v>
      </c>
      <c r="AQ21" s="53">
        <v>48</v>
      </c>
      <c r="AR21" s="53">
        <v>30</v>
      </c>
      <c r="AS21" s="53">
        <f t="shared" si="13"/>
        <v>-2</v>
      </c>
      <c r="AT21" s="53">
        <f t="shared" si="14"/>
        <v>52</v>
      </c>
      <c r="AU21" s="53">
        <v>14</v>
      </c>
      <c r="AV21" s="53">
        <v>38</v>
      </c>
      <c r="AW21" s="53">
        <f t="shared" si="15"/>
        <v>59</v>
      </c>
      <c r="AX21" s="53">
        <v>13</v>
      </c>
      <c r="AY21" s="53">
        <v>46</v>
      </c>
      <c r="AZ21" s="53">
        <f t="shared" si="16"/>
        <v>7</v>
      </c>
      <c r="BA21" s="74"/>
      <c r="BB21" s="33">
        <v>12</v>
      </c>
      <c r="BC21" s="33" t="s">
        <v>11</v>
      </c>
      <c r="BD21" s="135" t="s">
        <v>32</v>
      </c>
      <c r="BE21" s="33">
        <v>29</v>
      </c>
      <c r="BF21" s="33">
        <f t="shared" si="17"/>
        <v>2</v>
      </c>
      <c r="BG21" s="33"/>
      <c r="BH21" s="33">
        <v>2</v>
      </c>
      <c r="BI21" s="34">
        <v>32</v>
      </c>
      <c r="BJ21" s="33">
        <f t="shared" si="18"/>
        <v>12</v>
      </c>
      <c r="BK21" s="34">
        <v>3</v>
      </c>
      <c r="BL21" s="34">
        <v>9</v>
      </c>
      <c r="BM21" s="33"/>
      <c r="BN21" s="33">
        <f t="shared" si="19"/>
        <v>0</v>
      </c>
      <c r="BO21" s="33"/>
      <c r="BP21" s="33"/>
      <c r="BQ21" s="33"/>
      <c r="BR21" s="33">
        <f t="shared" si="20"/>
        <v>0</v>
      </c>
      <c r="BS21" s="33"/>
      <c r="BT21" s="33"/>
      <c r="BU21" s="33"/>
      <c r="BV21" s="33">
        <f t="shared" si="21"/>
        <v>0</v>
      </c>
      <c r="BW21" s="33"/>
      <c r="BX21" s="33"/>
      <c r="BY21" s="33">
        <v>69</v>
      </c>
      <c r="BZ21" s="33">
        <f t="shared" si="22"/>
        <v>11</v>
      </c>
      <c r="CA21" s="33"/>
      <c r="CB21" s="33">
        <v>11</v>
      </c>
      <c r="CC21" s="33">
        <v>97</v>
      </c>
      <c r="CD21" s="33">
        <f t="shared" si="23"/>
        <v>15</v>
      </c>
      <c r="CE21" s="33">
        <v>10</v>
      </c>
      <c r="CF21" s="33">
        <v>5</v>
      </c>
      <c r="CG21" s="33"/>
      <c r="CH21" s="33">
        <f t="shared" si="24"/>
        <v>0</v>
      </c>
      <c r="CI21" s="33"/>
      <c r="CJ21" s="33"/>
      <c r="CK21" s="33">
        <v>26</v>
      </c>
      <c r="CL21" s="33">
        <f t="shared" si="25"/>
        <v>19</v>
      </c>
      <c r="CM21" s="33"/>
      <c r="CN21" s="33">
        <v>19</v>
      </c>
      <c r="CO21" s="391">
        <f t="shared" si="26"/>
        <v>253</v>
      </c>
      <c r="CP21" s="391">
        <f t="shared" si="27"/>
        <v>59</v>
      </c>
      <c r="CQ21" s="391">
        <f t="shared" si="28"/>
        <v>13</v>
      </c>
      <c r="CR21" s="391">
        <f t="shared" si="28"/>
        <v>46</v>
      </c>
      <c r="CT21" s="33">
        <v>12</v>
      </c>
      <c r="CU21" s="33" t="s">
        <v>11</v>
      </c>
      <c r="CV21" s="135" t="s">
        <v>32</v>
      </c>
      <c r="CW21" s="53">
        <v>17</v>
      </c>
      <c r="CX21" s="53">
        <v>19</v>
      </c>
      <c r="CY21" s="53">
        <f t="shared" si="29"/>
        <v>2</v>
      </c>
      <c r="CZ21" s="53">
        <v>11</v>
      </c>
      <c r="DA21" s="53">
        <v>11</v>
      </c>
      <c r="DB21" s="53">
        <f t="shared" si="30"/>
        <v>0</v>
      </c>
      <c r="DC21" s="53">
        <v>9</v>
      </c>
      <c r="DD21" s="53">
        <v>10</v>
      </c>
      <c r="DE21" s="53">
        <f t="shared" si="31"/>
        <v>1</v>
      </c>
      <c r="DF21" s="53">
        <v>4</v>
      </c>
      <c r="DG21" s="53">
        <v>4</v>
      </c>
      <c r="DH21" s="53">
        <f t="shared" si="32"/>
        <v>0</v>
      </c>
      <c r="DI21" s="53">
        <v>5</v>
      </c>
      <c r="DJ21" s="53">
        <v>6</v>
      </c>
      <c r="DK21" s="53">
        <f t="shared" si="33"/>
        <v>1</v>
      </c>
      <c r="DL21" s="151">
        <f t="shared" si="37"/>
        <v>44.4</v>
      </c>
      <c r="DM21" s="151">
        <f t="shared" si="37"/>
        <v>40</v>
      </c>
      <c r="DN21" s="151">
        <f t="shared" si="34"/>
        <v>-4.3999999999999986</v>
      </c>
      <c r="DO21" s="110">
        <v>14</v>
      </c>
      <c r="DQ21" s="33">
        <v>12</v>
      </c>
      <c r="DR21" s="33" t="s">
        <v>11</v>
      </c>
      <c r="DS21" s="135" t="s">
        <v>32</v>
      </c>
      <c r="DT21" s="371">
        <f t="shared" si="35"/>
        <v>40988</v>
      </c>
      <c r="DU21" s="354">
        <f t="shared" si="1"/>
        <v>40988</v>
      </c>
      <c r="DV21" s="365">
        <v>39397</v>
      </c>
      <c r="DW21" s="365">
        <v>8515</v>
      </c>
      <c r="DX21" s="365">
        <v>1591</v>
      </c>
      <c r="DY21" s="365"/>
      <c r="DZ21" s="366"/>
      <c r="EA21" s="449">
        <f t="shared" si="38"/>
        <v>96.1</v>
      </c>
      <c r="EB21" s="357">
        <v>40988</v>
      </c>
      <c r="EC21" s="366">
        <v>9382</v>
      </c>
      <c r="ED21" s="366">
        <v>23000</v>
      </c>
      <c r="EE21" s="366">
        <v>201</v>
      </c>
      <c r="EF21" s="366"/>
      <c r="EG21" s="366">
        <v>5722</v>
      </c>
      <c r="EH21" s="365">
        <v>60</v>
      </c>
      <c r="EI21" s="366"/>
      <c r="EJ21" s="373">
        <v>3</v>
      </c>
    </row>
    <row r="22" spans="1:140" s="274" customFormat="1">
      <c r="A22" s="212">
        <v>13</v>
      </c>
      <c r="B22" s="212" t="s">
        <v>12</v>
      </c>
      <c r="C22" s="213" t="s">
        <v>33</v>
      </c>
      <c r="D22" s="214"/>
      <c r="E22" s="214"/>
      <c r="F22" s="214">
        <f t="shared" si="2"/>
        <v>0</v>
      </c>
      <c r="G22" s="214"/>
      <c r="H22" s="214"/>
      <c r="I22" s="214">
        <f t="shared" si="3"/>
        <v>0</v>
      </c>
      <c r="J22" s="214"/>
      <c r="K22" s="214"/>
      <c r="L22" s="214">
        <f t="shared" si="4"/>
        <v>0</v>
      </c>
      <c r="M22" s="214"/>
      <c r="N22" s="214"/>
      <c r="O22" s="214">
        <f t="shared" si="5"/>
        <v>0</v>
      </c>
      <c r="P22" s="510">
        <v>0</v>
      </c>
      <c r="Q22" s="510">
        <v>0</v>
      </c>
      <c r="R22" s="214"/>
      <c r="S22" s="214"/>
      <c r="T22" s="214">
        <f t="shared" si="6"/>
        <v>0</v>
      </c>
      <c r="U22" s="296"/>
      <c r="V22" s="296"/>
      <c r="W22" s="296">
        <f t="shared" si="7"/>
        <v>0</v>
      </c>
      <c r="X22" s="296"/>
      <c r="Y22" s="296"/>
      <c r="Z22" s="296">
        <f t="shared" si="8"/>
        <v>0</v>
      </c>
      <c r="AA22" s="215"/>
      <c r="AB22" s="212">
        <v>13</v>
      </c>
      <c r="AC22" s="212" t="s">
        <v>12</v>
      </c>
      <c r="AD22" s="216" t="s">
        <v>33</v>
      </c>
      <c r="AE22" s="347"/>
      <c r="AF22" s="347"/>
      <c r="AG22" s="511">
        <v>0</v>
      </c>
      <c r="AH22" s="511">
        <v>0</v>
      </c>
      <c r="AI22" s="503">
        <f t="shared" si="9"/>
        <v>0</v>
      </c>
      <c r="AJ22" s="214"/>
      <c r="AK22" s="214"/>
      <c r="AL22" s="214">
        <f t="shared" si="10"/>
        <v>0</v>
      </c>
      <c r="AM22" s="214">
        <f t="shared" si="11"/>
        <v>0</v>
      </c>
      <c r="AN22" s="214"/>
      <c r="AO22" s="214"/>
      <c r="AP22" s="214">
        <f t="shared" si="12"/>
        <v>0</v>
      </c>
      <c r="AQ22" s="214"/>
      <c r="AR22" s="214"/>
      <c r="AS22" s="214">
        <f t="shared" si="13"/>
        <v>0</v>
      </c>
      <c r="AT22" s="214">
        <f t="shared" si="14"/>
        <v>0</v>
      </c>
      <c r="AU22" s="214"/>
      <c r="AV22" s="214"/>
      <c r="AW22" s="214">
        <f t="shared" si="15"/>
        <v>0</v>
      </c>
      <c r="AX22" s="214"/>
      <c r="AY22" s="214"/>
      <c r="AZ22" s="214">
        <f t="shared" si="16"/>
        <v>0</v>
      </c>
      <c r="BA22" s="504"/>
      <c r="BB22" s="212">
        <v>13</v>
      </c>
      <c r="BC22" s="212" t="s">
        <v>12</v>
      </c>
      <c r="BD22" s="216" t="s">
        <v>33</v>
      </c>
      <c r="BE22" s="212"/>
      <c r="BF22" s="212">
        <f t="shared" si="17"/>
        <v>0</v>
      </c>
      <c r="BG22" s="406"/>
      <c r="BH22" s="406"/>
      <c r="BI22" s="212"/>
      <c r="BJ22" s="212">
        <f t="shared" si="18"/>
        <v>0</v>
      </c>
      <c r="BK22" s="212"/>
      <c r="BL22" s="212"/>
      <c r="BM22" s="212"/>
      <c r="BN22" s="212">
        <f t="shared" si="19"/>
        <v>0</v>
      </c>
      <c r="BO22" s="212"/>
      <c r="BP22" s="212"/>
      <c r="BQ22" s="212"/>
      <c r="BR22" s="212">
        <f t="shared" si="20"/>
        <v>0</v>
      </c>
      <c r="BS22" s="212"/>
      <c r="BT22" s="212"/>
      <c r="BU22" s="212"/>
      <c r="BV22" s="212">
        <f t="shared" si="21"/>
        <v>0</v>
      </c>
      <c r="BW22" s="212"/>
      <c r="BX22" s="212"/>
      <c r="BY22" s="212"/>
      <c r="BZ22" s="212">
        <f t="shared" si="22"/>
        <v>0</v>
      </c>
      <c r="CA22" s="212"/>
      <c r="CB22" s="212"/>
      <c r="CC22" s="212"/>
      <c r="CD22" s="212">
        <f t="shared" si="23"/>
        <v>0</v>
      </c>
      <c r="CE22" s="212"/>
      <c r="CF22" s="212"/>
      <c r="CG22" s="212"/>
      <c r="CH22" s="212">
        <f t="shared" si="24"/>
        <v>0</v>
      </c>
      <c r="CI22" s="212"/>
      <c r="CJ22" s="212"/>
      <c r="CK22" s="212"/>
      <c r="CL22" s="212">
        <f t="shared" si="25"/>
        <v>0</v>
      </c>
      <c r="CM22" s="212"/>
      <c r="CN22" s="212"/>
      <c r="CO22" s="505">
        <f t="shared" si="26"/>
        <v>0</v>
      </c>
      <c r="CP22" s="505">
        <f t="shared" si="27"/>
        <v>0</v>
      </c>
      <c r="CQ22" s="505">
        <f t="shared" si="28"/>
        <v>0</v>
      </c>
      <c r="CR22" s="505">
        <f t="shared" si="28"/>
        <v>0</v>
      </c>
      <c r="CT22" s="212">
        <v>13</v>
      </c>
      <c r="CU22" s="212" t="s">
        <v>12</v>
      </c>
      <c r="CV22" s="216" t="s">
        <v>33</v>
      </c>
      <c r="CW22" s="214"/>
      <c r="CX22" s="214"/>
      <c r="CY22" s="214">
        <f t="shared" si="29"/>
        <v>0</v>
      </c>
      <c r="CZ22" s="214"/>
      <c r="DA22" s="214"/>
      <c r="DB22" s="214">
        <f t="shared" si="30"/>
        <v>0</v>
      </c>
      <c r="DC22" s="214"/>
      <c r="DD22" s="214"/>
      <c r="DE22" s="214">
        <f t="shared" si="31"/>
        <v>0</v>
      </c>
      <c r="DF22" s="214"/>
      <c r="DG22" s="214"/>
      <c r="DH22" s="214">
        <f t="shared" si="32"/>
        <v>0</v>
      </c>
      <c r="DI22" s="214"/>
      <c r="DJ22" s="214"/>
      <c r="DK22" s="214">
        <f t="shared" si="33"/>
        <v>0</v>
      </c>
      <c r="DL22" s="511">
        <v>0</v>
      </c>
      <c r="DM22" s="511">
        <v>0</v>
      </c>
      <c r="DN22" s="296">
        <f t="shared" si="34"/>
        <v>0</v>
      </c>
      <c r="DO22" s="404"/>
      <c r="DQ22" s="212">
        <v>13</v>
      </c>
      <c r="DR22" s="212" t="s">
        <v>12</v>
      </c>
      <c r="DS22" s="216" t="s">
        <v>33</v>
      </c>
      <c r="DT22" s="506">
        <f t="shared" si="35"/>
        <v>0</v>
      </c>
      <c r="DU22" s="511">
        <v>0</v>
      </c>
      <c r="DV22" s="367"/>
      <c r="DW22" s="367"/>
      <c r="DX22" s="367"/>
      <c r="DY22" s="367"/>
      <c r="DZ22" s="368"/>
      <c r="EA22" s="511">
        <v>0</v>
      </c>
      <c r="EB22" s="369"/>
      <c r="EC22" s="368"/>
      <c r="ED22" s="368"/>
      <c r="EE22" s="368"/>
      <c r="EF22" s="368"/>
      <c r="EG22" s="368"/>
      <c r="EH22" s="367"/>
      <c r="EI22" s="368"/>
      <c r="EJ22" s="393"/>
    </row>
    <row r="23" spans="1:140" s="26" customFormat="1">
      <c r="A23" s="33">
        <v>14</v>
      </c>
      <c r="B23" s="33" t="s">
        <v>13</v>
      </c>
      <c r="C23" s="86" t="s">
        <v>34</v>
      </c>
      <c r="D23" s="53">
        <v>4</v>
      </c>
      <c r="E23" s="53">
        <v>4</v>
      </c>
      <c r="F23" s="53">
        <f t="shared" si="2"/>
        <v>0</v>
      </c>
      <c r="G23" s="53">
        <v>7</v>
      </c>
      <c r="H23" s="53">
        <v>7</v>
      </c>
      <c r="I23" s="53">
        <f t="shared" si="3"/>
        <v>0</v>
      </c>
      <c r="J23" s="53"/>
      <c r="K23" s="53"/>
      <c r="L23" s="53">
        <f t="shared" si="4"/>
        <v>0</v>
      </c>
      <c r="M23" s="53"/>
      <c r="N23" s="53"/>
      <c r="O23" s="53">
        <f t="shared" si="5"/>
        <v>0</v>
      </c>
      <c r="P23" s="151">
        <f t="shared" si="36"/>
        <v>0</v>
      </c>
      <c r="Q23" s="151">
        <f t="shared" si="36"/>
        <v>0</v>
      </c>
      <c r="R23" s="53">
        <v>50</v>
      </c>
      <c r="S23" s="53">
        <v>50</v>
      </c>
      <c r="T23" s="53">
        <f t="shared" si="6"/>
        <v>0</v>
      </c>
      <c r="U23" s="151">
        <v>2303</v>
      </c>
      <c r="V23" s="151">
        <v>2303</v>
      </c>
      <c r="W23" s="151">
        <f t="shared" si="7"/>
        <v>0</v>
      </c>
      <c r="X23" s="151">
        <v>1469</v>
      </c>
      <c r="Y23" s="151">
        <v>1469</v>
      </c>
      <c r="Z23" s="151">
        <f t="shared" si="8"/>
        <v>0</v>
      </c>
      <c r="AA23" s="103"/>
      <c r="AB23" s="33">
        <v>14</v>
      </c>
      <c r="AC23" s="33" t="s">
        <v>13</v>
      </c>
      <c r="AD23" s="135" t="s">
        <v>34</v>
      </c>
      <c r="AE23" s="170">
        <v>14057</v>
      </c>
      <c r="AF23" s="170">
        <v>16261</v>
      </c>
      <c r="AG23" s="502">
        <f t="shared" si="0"/>
        <v>7.1</v>
      </c>
      <c r="AH23" s="78">
        <f t="shared" si="0"/>
        <v>6</v>
      </c>
      <c r="AI23" s="78">
        <f t="shared" si="9"/>
        <v>-1.0999999999999996</v>
      </c>
      <c r="AJ23" s="53">
        <v>997</v>
      </c>
      <c r="AK23" s="53">
        <v>972</v>
      </c>
      <c r="AL23" s="53">
        <f t="shared" si="10"/>
        <v>-25</v>
      </c>
      <c r="AM23" s="53">
        <f t="shared" si="11"/>
        <v>259</v>
      </c>
      <c r="AN23" s="53">
        <v>67</v>
      </c>
      <c r="AO23" s="53">
        <v>192</v>
      </c>
      <c r="AP23" s="53">
        <f t="shared" si="12"/>
        <v>235</v>
      </c>
      <c r="AQ23" s="53">
        <v>95</v>
      </c>
      <c r="AR23" s="53">
        <v>140</v>
      </c>
      <c r="AS23" s="53">
        <f t="shared" si="13"/>
        <v>-24</v>
      </c>
      <c r="AT23" s="53">
        <f t="shared" si="14"/>
        <v>107</v>
      </c>
      <c r="AU23" s="53">
        <v>9</v>
      </c>
      <c r="AV23" s="53">
        <v>98</v>
      </c>
      <c r="AW23" s="53">
        <f t="shared" si="15"/>
        <v>181</v>
      </c>
      <c r="AX23" s="53">
        <v>35</v>
      </c>
      <c r="AY23" s="53">
        <v>146</v>
      </c>
      <c r="AZ23" s="53">
        <f t="shared" si="16"/>
        <v>74</v>
      </c>
      <c r="BA23" s="74"/>
      <c r="BB23" s="33">
        <v>14</v>
      </c>
      <c r="BC23" s="33" t="s">
        <v>13</v>
      </c>
      <c r="BD23" s="135" t="s">
        <v>34</v>
      </c>
      <c r="BE23" s="33">
        <v>65</v>
      </c>
      <c r="BF23" s="33">
        <f t="shared" si="17"/>
        <v>9</v>
      </c>
      <c r="BG23" s="33">
        <v>3</v>
      </c>
      <c r="BH23" s="33">
        <v>6</v>
      </c>
      <c r="BI23" s="33">
        <v>91</v>
      </c>
      <c r="BJ23" s="33">
        <f t="shared" si="18"/>
        <v>9</v>
      </c>
      <c r="BK23" s="33">
        <v>4</v>
      </c>
      <c r="BL23" s="33">
        <v>5</v>
      </c>
      <c r="BM23" s="33">
        <v>16</v>
      </c>
      <c r="BN23" s="33">
        <f t="shared" si="19"/>
        <v>8</v>
      </c>
      <c r="BO23" s="33">
        <v>7</v>
      </c>
      <c r="BP23" s="33">
        <v>1</v>
      </c>
      <c r="BQ23" s="33"/>
      <c r="BR23" s="33">
        <f t="shared" si="20"/>
        <v>0</v>
      </c>
      <c r="BS23" s="33"/>
      <c r="BT23" s="33"/>
      <c r="BU23" s="33">
        <v>66</v>
      </c>
      <c r="BV23" s="33">
        <f t="shared" si="21"/>
        <v>7</v>
      </c>
      <c r="BW23" s="33"/>
      <c r="BX23" s="33">
        <v>7</v>
      </c>
      <c r="BY23" s="33">
        <v>263</v>
      </c>
      <c r="BZ23" s="33">
        <f t="shared" si="22"/>
        <v>47</v>
      </c>
      <c r="CA23" s="33">
        <v>7</v>
      </c>
      <c r="CB23" s="33">
        <v>40</v>
      </c>
      <c r="CC23" s="33">
        <v>330</v>
      </c>
      <c r="CD23" s="33">
        <f t="shared" si="23"/>
        <v>41</v>
      </c>
      <c r="CE23" s="33">
        <v>14</v>
      </c>
      <c r="CF23" s="33">
        <v>27</v>
      </c>
      <c r="CG23" s="33">
        <v>19</v>
      </c>
      <c r="CH23" s="33">
        <f t="shared" si="24"/>
        <v>1</v>
      </c>
      <c r="CI23" s="33"/>
      <c r="CJ23" s="33">
        <v>1</v>
      </c>
      <c r="CK23" s="33">
        <v>122</v>
      </c>
      <c r="CL23" s="33">
        <f t="shared" si="25"/>
        <v>59</v>
      </c>
      <c r="CM23" s="33"/>
      <c r="CN23" s="33">
        <v>59</v>
      </c>
      <c r="CO23" s="391">
        <f t="shared" si="26"/>
        <v>972</v>
      </c>
      <c r="CP23" s="391">
        <f t="shared" si="27"/>
        <v>181</v>
      </c>
      <c r="CQ23" s="391">
        <f t="shared" si="28"/>
        <v>35</v>
      </c>
      <c r="CR23" s="391">
        <f t="shared" si="28"/>
        <v>146</v>
      </c>
      <c r="CT23" s="33">
        <v>14</v>
      </c>
      <c r="CU23" s="33" t="s">
        <v>13</v>
      </c>
      <c r="CV23" s="135" t="s">
        <v>34</v>
      </c>
      <c r="CW23" s="53">
        <v>85</v>
      </c>
      <c r="CX23" s="53">
        <v>92</v>
      </c>
      <c r="CY23" s="53">
        <f t="shared" si="29"/>
        <v>7</v>
      </c>
      <c r="CZ23" s="53">
        <v>53</v>
      </c>
      <c r="DA23" s="53">
        <v>52</v>
      </c>
      <c r="DB23" s="53">
        <f t="shared" si="30"/>
        <v>-1</v>
      </c>
      <c r="DC23" s="53">
        <v>35</v>
      </c>
      <c r="DD23" s="53">
        <v>33</v>
      </c>
      <c r="DE23" s="53">
        <f t="shared" si="31"/>
        <v>-2</v>
      </c>
      <c r="DF23" s="53">
        <v>24</v>
      </c>
      <c r="DG23" s="53">
        <v>19</v>
      </c>
      <c r="DH23" s="53">
        <f t="shared" si="32"/>
        <v>-5</v>
      </c>
      <c r="DI23" s="53">
        <v>11</v>
      </c>
      <c r="DJ23" s="53">
        <v>14</v>
      </c>
      <c r="DK23" s="53">
        <f t="shared" si="33"/>
        <v>3</v>
      </c>
      <c r="DL23" s="151">
        <f t="shared" si="37"/>
        <v>68.599999999999994</v>
      </c>
      <c r="DM23" s="151">
        <f t="shared" si="37"/>
        <v>57.6</v>
      </c>
      <c r="DN23" s="151">
        <f t="shared" si="34"/>
        <v>-10.999999999999993</v>
      </c>
      <c r="DO23" s="110">
        <v>8</v>
      </c>
      <c r="DQ23" s="33">
        <v>14</v>
      </c>
      <c r="DR23" s="33" t="s">
        <v>13</v>
      </c>
      <c r="DS23" s="135" t="s">
        <v>34</v>
      </c>
      <c r="DT23" s="371">
        <f t="shared" si="35"/>
        <v>47230</v>
      </c>
      <c r="DU23" s="354">
        <f t="shared" si="1"/>
        <v>11808</v>
      </c>
      <c r="DV23" s="365">
        <v>45319.5</v>
      </c>
      <c r="DW23" s="365">
        <v>39453.800000000003</v>
      </c>
      <c r="DX23" s="365">
        <v>1878.1</v>
      </c>
      <c r="DY23" s="365">
        <v>44</v>
      </c>
      <c r="DZ23" s="366">
        <v>32.4</v>
      </c>
      <c r="EA23" s="449">
        <f t="shared" si="38"/>
        <v>96</v>
      </c>
      <c r="EB23" s="357">
        <v>48182.8</v>
      </c>
      <c r="EC23" s="366">
        <v>37521.5</v>
      </c>
      <c r="ED23" s="365"/>
      <c r="EE23" s="366">
        <v>302.3</v>
      </c>
      <c r="EF23" s="366">
        <v>130.6</v>
      </c>
      <c r="EG23" s="366">
        <v>1663.1</v>
      </c>
      <c r="EH23" s="365">
        <v>36.4</v>
      </c>
      <c r="EI23" s="366">
        <v>215.4</v>
      </c>
      <c r="EJ23" s="373">
        <v>98.4</v>
      </c>
    </row>
    <row r="24" spans="1:140" s="26" customFormat="1">
      <c r="A24" s="33">
        <v>15</v>
      </c>
      <c r="B24" s="33" t="s">
        <v>14</v>
      </c>
      <c r="C24" s="86" t="s">
        <v>35</v>
      </c>
      <c r="D24" s="53">
        <v>2</v>
      </c>
      <c r="E24" s="53">
        <v>2</v>
      </c>
      <c r="F24" s="53">
        <f t="shared" si="2"/>
        <v>0</v>
      </c>
      <c r="G24" s="53">
        <v>2</v>
      </c>
      <c r="H24" s="53">
        <v>2</v>
      </c>
      <c r="I24" s="53">
        <f t="shared" si="3"/>
        <v>0</v>
      </c>
      <c r="J24" s="53"/>
      <c r="K24" s="53"/>
      <c r="L24" s="53">
        <f t="shared" si="4"/>
        <v>0</v>
      </c>
      <c r="M24" s="53"/>
      <c r="N24" s="53"/>
      <c r="O24" s="53">
        <f t="shared" si="5"/>
        <v>0</v>
      </c>
      <c r="P24" s="151">
        <f t="shared" si="36"/>
        <v>0</v>
      </c>
      <c r="Q24" s="151">
        <f t="shared" si="36"/>
        <v>0</v>
      </c>
      <c r="R24" s="53">
        <v>11</v>
      </c>
      <c r="S24" s="53">
        <v>11</v>
      </c>
      <c r="T24" s="53">
        <f t="shared" si="6"/>
        <v>0</v>
      </c>
      <c r="U24" s="151">
        <v>350</v>
      </c>
      <c r="V24" s="151">
        <v>350</v>
      </c>
      <c r="W24" s="151">
        <f t="shared" si="7"/>
        <v>0</v>
      </c>
      <c r="X24" s="151">
        <v>235.3</v>
      </c>
      <c r="Y24" s="151">
        <v>235.3</v>
      </c>
      <c r="Z24" s="151">
        <f t="shared" si="8"/>
        <v>0</v>
      </c>
      <c r="AA24" s="103"/>
      <c r="AB24" s="33">
        <v>15</v>
      </c>
      <c r="AC24" s="33" t="s">
        <v>14</v>
      </c>
      <c r="AD24" s="135" t="s">
        <v>35</v>
      </c>
      <c r="AE24" s="170">
        <v>1989</v>
      </c>
      <c r="AF24" s="170">
        <v>2172</v>
      </c>
      <c r="AG24" s="502">
        <f t="shared" si="0"/>
        <v>8.4</v>
      </c>
      <c r="AH24" s="78">
        <f t="shared" si="0"/>
        <v>7.7</v>
      </c>
      <c r="AI24" s="78">
        <f t="shared" si="9"/>
        <v>-0.70000000000000018</v>
      </c>
      <c r="AJ24" s="53">
        <v>168</v>
      </c>
      <c r="AK24" s="53">
        <v>168</v>
      </c>
      <c r="AL24" s="53">
        <f t="shared" si="10"/>
        <v>0</v>
      </c>
      <c r="AM24" s="53">
        <f t="shared" si="11"/>
        <v>26</v>
      </c>
      <c r="AN24" s="53">
        <v>12</v>
      </c>
      <c r="AO24" s="53">
        <v>14</v>
      </c>
      <c r="AP24" s="53">
        <f t="shared" si="12"/>
        <v>30</v>
      </c>
      <c r="AQ24" s="53">
        <v>12</v>
      </c>
      <c r="AR24" s="53">
        <v>18</v>
      </c>
      <c r="AS24" s="53">
        <f t="shared" si="13"/>
        <v>4</v>
      </c>
      <c r="AT24" s="53">
        <f t="shared" si="14"/>
        <v>14</v>
      </c>
      <c r="AU24" s="53">
        <v>3</v>
      </c>
      <c r="AV24" s="53">
        <v>11</v>
      </c>
      <c r="AW24" s="53">
        <f t="shared" si="15"/>
        <v>13</v>
      </c>
      <c r="AX24" s="53">
        <v>6</v>
      </c>
      <c r="AY24" s="53">
        <v>7</v>
      </c>
      <c r="AZ24" s="53">
        <f t="shared" si="16"/>
        <v>-1</v>
      </c>
      <c r="BA24" s="74"/>
      <c r="BB24" s="33">
        <v>15</v>
      </c>
      <c r="BC24" s="33" t="s">
        <v>14</v>
      </c>
      <c r="BD24" s="135" t="s">
        <v>35</v>
      </c>
      <c r="BE24" s="33">
        <v>17</v>
      </c>
      <c r="BF24" s="33">
        <f t="shared" si="17"/>
        <v>1</v>
      </c>
      <c r="BG24" s="33"/>
      <c r="BH24" s="33">
        <v>1</v>
      </c>
      <c r="BI24" s="33">
        <v>21</v>
      </c>
      <c r="BJ24" s="33">
        <f t="shared" si="18"/>
        <v>1</v>
      </c>
      <c r="BK24" s="33"/>
      <c r="BL24" s="33">
        <v>1</v>
      </c>
      <c r="BM24" s="33"/>
      <c r="BN24" s="33">
        <f t="shared" si="19"/>
        <v>0</v>
      </c>
      <c r="BO24" s="33"/>
      <c r="BP24" s="33"/>
      <c r="BQ24" s="33"/>
      <c r="BR24" s="33">
        <f t="shared" si="20"/>
        <v>0</v>
      </c>
      <c r="BS24" s="33"/>
      <c r="BT24" s="33"/>
      <c r="BU24" s="33">
        <v>20</v>
      </c>
      <c r="BV24" s="33">
        <f t="shared" si="21"/>
        <v>0</v>
      </c>
      <c r="BW24" s="33"/>
      <c r="BX24" s="33"/>
      <c r="BY24" s="33">
        <v>89</v>
      </c>
      <c r="BZ24" s="33">
        <f t="shared" si="22"/>
        <v>11</v>
      </c>
      <c r="CA24" s="33">
        <v>6</v>
      </c>
      <c r="CB24" s="33">
        <v>5</v>
      </c>
      <c r="CC24" s="33"/>
      <c r="CD24" s="33">
        <f t="shared" si="23"/>
        <v>0</v>
      </c>
      <c r="CE24" s="33"/>
      <c r="CF24" s="33"/>
      <c r="CG24" s="33"/>
      <c r="CH24" s="33">
        <f t="shared" si="24"/>
        <v>0</v>
      </c>
      <c r="CI24" s="33"/>
      <c r="CJ24" s="33"/>
      <c r="CK24" s="33">
        <v>21</v>
      </c>
      <c r="CL24" s="33">
        <f t="shared" si="25"/>
        <v>0</v>
      </c>
      <c r="CM24" s="33"/>
      <c r="CN24" s="33"/>
      <c r="CO24" s="391">
        <f t="shared" si="26"/>
        <v>168</v>
      </c>
      <c r="CP24" s="391">
        <f t="shared" si="27"/>
        <v>13</v>
      </c>
      <c r="CQ24" s="391">
        <f t="shared" si="28"/>
        <v>6</v>
      </c>
      <c r="CR24" s="391">
        <f t="shared" si="28"/>
        <v>7</v>
      </c>
      <c r="CT24" s="33">
        <v>15</v>
      </c>
      <c r="CU24" s="33" t="s">
        <v>14</v>
      </c>
      <c r="CV24" s="135" t="s">
        <v>35</v>
      </c>
      <c r="CW24" s="53">
        <v>14</v>
      </c>
      <c r="CX24" s="53">
        <v>14</v>
      </c>
      <c r="CY24" s="53">
        <f t="shared" si="29"/>
        <v>0</v>
      </c>
      <c r="CZ24" s="53">
        <v>10</v>
      </c>
      <c r="DA24" s="53">
        <v>10</v>
      </c>
      <c r="DB24" s="53">
        <f t="shared" si="30"/>
        <v>0</v>
      </c>
      <c r="DC24" s="53">
        <v>10</v>
      </c>
      <c r="DD24" s="53">
        <v>10</v>
      </c>
      <c r="DE24" s="53">
        <f t="shared" si="31"/>
        <v>0</v>
      </c>
      <c r="DF24" s="53">
        <v>2</v>
      </c>
      <c r="DG24" s="53">
        <v>2</v>
      </c>
      <c r="DH24" s="53">
        <f t="shared" si="32"/>
        <v>0</v>
      </c>
      <c r="DI24" s="53">
        <v>8</v>
      </c>
      <c r="DJ24" s="53">
        <v>8</v>
      </c>
      <c r="DK24" s="53">
        <f t="shared" si="33"/>
        <v>0</v>
      </c>
      <c r="DL24" s="151">
        <f t="shared" si="37"/>
        <v>20</v>
      </c>
      <c r="DM24" s="151">
        <f t="shared" si="37"/>
        <v>20</v>
      </c>
      <c r="DN24" s="151">
        <f t="shared" si="34"/>
        <v>0</v>
      </c>
      <c r="DO24" s="110">
        <v>15</v>
      </c>
      <c r="DQ24" s="33">
        <v>15</v>
      </c>
      <c r="DR24" s="33" t="s">
        <v>14</v>
      </c>
      <c r="DS24" s="135" t="s">
        <v>35</v>
      </c>
      <c r="DT24" s="371">
        <f t="shared" si="35"/>
        <v>12462.4</v>
      </c>
      <c r="DU24" s="354">
        <f t="shared" si="1"/>
        <v>6231</v>
      </c>
      <c r="DV24" s="365">
        <v>11887.9</v>
      </c>
      <c r="DW24" s="365">
        <v>8814.2000000000007</v>
      </c>
      <c r="DX24" s="365">
        <v>212</v>
      </c>
      <c r="DY24" s="365"/>
      <c r="DZ24" s="366">
        <v>362.5</v>
      </c>
      <c r="EA24" s="449">
        <f t="shared" si="38"/>
        <v>95.4</v>
      </c>
      <c r="EB24" s="357">
        <v>12536.3</v>
      </c>
      <c r="EC24" s="366">
        <v>10902.7</v>
      </c>
      <c r="ED24" s="365"/>
      <c r="EE24" s="366">
        <v>197.4</v>
      </c>
      <c r="EF24" s="366"/>
      <c r="EG24" s="366">
        <v>90</v>
      </c>
      <c r="EH24" s="365"/>
      <c r="EI24" s="366">
        <v>42.2</v>
      </c>
      <c r="EJ24" s="373">
        <v>23.9</v>
      </c>
    </row>
    <row r="25" spans="1:140" s="274" customFormat="1" ht="12.75" customHeight="1">
      <c r="A25" s="212">
        <v>16</v>
      </c>
      <c r="B25" s="212" t="s">
        <v>15</v>
      </c>
      <c r="C25" s="213" t="s">
        <v>36</v>
      </c>
      <c r="D25" s="214"/>
      <c r="E25" s="214"/>
      <c r="F25" s="214">
        <f t="shared" si="2"/>
        <v>0</v>
      </c>
      <c r="G25" s="275"/>
      <c r="H25" s="275"/>
      <c r="I25" s="214">
        <f t="shared" si="3"/>
        <v>0</v>
      </c>
      <c r="J25" s="275"/>
      <c r="K25" s="275"/>
      <c r="L25" s="214">
        <f t="shared" si="4"/>
        <v>0</v>
      </c>
      <c r="M25" s="275"/>
      <c r="N25" s="275"/>
      <c r="O25" s="214">
        <f t="shared" si="5"/>
        <v>0</v>
      </c>
      <c r="P25" s="510">
        <v>0</v>
      </c>
      <c r="Q25" s="510">
        <v>0</v>
      </c>
      <c r="R25" s="214"/>
      <c r="S25" s="214"/>
      <c r="T25" s="214">
        <f t="shared" si="6"/>
        <v>0</v>
      </c>
      <c r="U25" s="296"/>
      <c r="V25" s="296"/>
      <c r="W25" s="296">
        <f t="shared" si="7"/>
        <v>0</v>
      </c>
      <c r="X25" s="296"/>
      <c r="Y25" s="296"/>
      <c r="Z25" s="296">
        <f t="shared" si="8"/>
        <v>0</v>
      </c>
      <c r="AA25" s="215"/>
      <c r="AB25" s="212">
        <v>16</v>
      </c>
      <c r="AC25" s="212" t="s">
        <v>15</v>
      </c>
      <c r="AD25" s="216" t="s">
        <v>36</v>
      </c>
      <c r="AE25" s="347"/>
      <c r="AF25" s="347"/>
      <c r="AG25" s="511">
        <v>0</v>
      </c>
      <c r="AH25" s="511">
        <v>0</v>
      </c>
      <c r="AI25" s="503">
        <f t="shared" si="9"/>
        <v>0</v>
      </c>
      <c r="AJ25" s="214"/>
      <c r="AK25" s="214"/>
      <c r="AL25" s="214">
        <f t="shared" si="10"/>
        <v>0</v>
      </c>
      <c r="AM25" s="214">
        <f t="shared" si="11"/>
        <v>0</v>
      </c>
      <c r="AN25" s="214"/>
      <c r="AO25" s="214"/>
      <c r="AP25" s="214">
        <f t="shared" si="12"/>
        <v>0</v>
      </c>
      <c r="AQ25" s="214"/>
      <c r="AR25" s="214"/>
      <c r="AS25" s="214">
        <f t="shared" si="13"/>
        <v>0</v>
      </c>
      <c r="AT25" s="214">
        <f t="shared" si="14"/>
        <v>0</v>
      </c>
      <c r="AU25" s="214"/>
      <c r="AV25" s="214"/>
      <c r="AW25" s="214">
        <f t="shared" si="15"/>
        <v>0</v>
      </c>
      <c r="AX25" s="214"/>
      <c r="AY25" s="214"/>
      <c r="AZ25" s="214">
        <f t="shared" si="16"/>
        <v>0</v>
      </c>
      <c r="BA25" s="504"/>
      <c r="BB25" s="212">
        <v>16</v>
      </c>
      <c r="BC25" s="212" t="s">
        <v>15</v>
      </c>
      <c r="BD25" s="216" t="s">
        <v>36</v>
      </c>
      <c r="BE25" s="407"/>
      <c r="BF25" s="212">
        <f t="shared" si="17"/>
        <v>0</v>
      </c>
      <c r="BG25" s="407"/>
      <c r="BH25" s="407"/>
      <c r="BI25" s="407"/>
      <c r="BJ25" s="212">
        <f t="shared" si="18"/>
        <v>0</v>
      </c>
      <c r="BK25" s="407"/>
      <c r="BL25" s="407"/>
      <c r="BM25" s="407"/>
      <c r="BN25" s="212">
        <f t="shared" si="19"/>
        <v>0</v>
      </c>
      <c r="BO25" s="407"/>
      <c r="BP25" s="407"/>
      <c r="BQ25" s="407"/>
      <c r="BR25" s="212">
        <f t="shared" si="20"/>
        <v>0</v>
      </c>
      <c r="BS25" s="407"/>
      <c r="BT25" s="407"/>
      <c r="BU25" s="407"/>
      <c r="BV25" s="212">
        <f t="shared" si="21"/>
        <v>0</v>
      </c>
      <c r="BW25" s="407"/>
      <c r="BX25" s="407"/>
      <c r="BY25" s="407"/>
      <c r="BZ25" s="212">
        <f t="shared" si="22"/>
        <v>0</v>
      </c>
      <c r="CA25" s="407"/>
      <c r="CB25" s="407"/>
      <c r="CC25" s="407"/>
      <c r="CD25" s="212">
        <f t="shared" si="23"/>
        <v>0</v>
      </c>
      <c r="CE25" s="407"/>
      <c r="CF25" s="407"/>
      <c r="CG25" s="407"/>
      <c r="CH25" s="212">
        <f t="shared" si="24"/>
        <v>0</v>
      </c>
      <c r="CI25" s="407"/>
      <c r="CJ25" s="407"/>
      <c r="CK25" s="407"/>
      <c r="CL25" s="212">
        <f t="shared" si="25"/>
        <v>0</v>
      </c>
      <c r="CM25" s="407"/>
      <c r="CN25" s="407"/>
      <c r="CO25" s="505">
        <f t="shared" si="26"/>
        <v>0</v>
      </c>
      <c r="CP25" s="505">
        <f t="shared" si="27"/>
        <v>0</v>
      </c>
      <c r="CQ25" s="505">
        <f t="shared" si="28"/>
        <v>0</v>
      </c>
      <c r="CR25" s="505">
        <f t="shared" si="28"/>
        <v>0</v>
      </c>
      <c r="CT25" s="212">
        <v>16</v>
      </c>
      <c r="CU25" s="212" t="s">
        <v>15</v>
      </c>
      <c r="CV25" s="216" t="s">
        <v>36</v>
      </c>
      <c r="CW25" s="214"/>
      <c r="CX25" s="214"/>
      <c r="CY25" s="214">
        <f t="shared" si="29"/>
        <v>0</v>
      </c>
      <c r="CZ25" s="214"/>
      <c r="DA25" s="214"/>
      <c r="DB25" s="214">
        <f t="shared" si="30"/>
        <v>0</v>
      </c>
      <c r="DC25" s="214"/>
      <c r="DD25" s="214"/>
      <c r="DE25" s="214">
        <f t="shared" si="31"/>
        <v>0</v>
      </c>
      <c r="DF25" s="214"/>
      <c r="DG25" s="214"/>
      <c r="DH25" s="214">
        <f t="shared" si="32"/>
        <v>0</v>
      </c>
      <c r="DI25" s="214"/>
      <c r="DJ25" s="214"/>
      <c r="DK25" s="214">
        <f t="shared" si="33"/>
        <v>0</v>
      </c>
      <c r="DL25" s="511">
        <v>0</v>
      </c>
      <c r="DM25" s="511">
        <v>0</v>
      </c>
      <c r="DN25" s="296">
        <f t="shared" si="34"/>
        <v>0</v>
      </c>
      <c r="DO25" s="404"/>
      <c r="DQ25" s="212">
        <v>16</v>
      </c>
      <c r="DR25" s="212" t="s">
        <v>15</v>
      </c>
      <c r="DS25" s="216" t="s">
        <v>36</v>
      </c>
      <c r="DT25" s="506">
        <f t="shared" si="35"/>
        <v>0</v>
      </c>
      <c r="DU25" s="511">
        <v>0</v>
      </c>
      <c r="DV25" s="367"/>
      <c r="DW25" s="367"/>
      <c r="DX25" s="367"/>
      <c r="DY25" s="367"/>
      <c r="DZ25" s="368"/>
      <c r="EA25" s="511">
        <v>0</v>
      </c>
      <c r="EB25" s="369"/>
      <c r="EC25" s="368"/>
      <c r="ED25" s="367"/>
      <c r="EE25" s="368"/>
      <c r="EF25" s="368"/>
      <c r="EG25" s="368"/>
      <c r="EH25" s="367"/>
      <c r="EI25" s="368"/>
      <c r="EJ25" s="393"/>
    </row>
    <row r="26" spans="1:140" s="28" customFormat="1">
      <c r="A26" s="33">
        <v>17</v>
      </c>
      <c r="B26" s="33" t="s">
        <v>17</v>
      </c>
      <c r="C26" s="86" t="s">
        <v>37</v>
      </c>
      <c r="D26" s="53">
        <v>1</v>
      </c>
      <c r="E26" s="53">
        <v>1</v>
      </c>
      <c r="F26" s="53">
        <f t="shared" si="2"/>
        <v>0</v>
      </c>
      <c r="G26" s="53">
        <v>1</v>
      </c>
      <c r="H26" s="53">
        <v>1</v>
      </c>
      <c r="I26" s="53">
        <f t="shared" si="3"/>
        <v>0</v>
      </c>
      <c r="J26" s="53"/>
      <c r="K26" s="53"/>
      <c r="L26" s="53">
        <f t="shared" si="4"/>
        <v>0</v>
      </c>
      <c r="M26" s="53"/>
      <c r="N26" s="53"/>
      <c r="O26" s="53">
        <f t="shared" si="5"/>
        <v>0</v>
      </c>
      <c r="P26" s="151">
        <f t="shared" si="36"/>
        <v>0</v>
      </c>
      <c r="Q26" s="151">
        <f t="shared" si="36"/>
        <v>0</v>
      </c>
      <c r="R26" s="53">
        <v>8</v>
      </c>
      <c r="S26" s="53">
        <v>8</v>
      </c>
      <c r="T26" s="53">
        <f t="shared" si="6"/>
        <v>0</v>
      </c>
      <c r="U26" s="151">
        <v>615</v>
      </c>
      <c r="V26" s="151">
        <v>615</v>
      </c>
      <c r="W26" s="151">
        <f t="shared" si="7"/>
        <v>0</v>
      </c>
      <c r="X26" s="151">
        <v>214</v>
      </c>
      <c r="Y26" s="151">
        <v>214</v>
      </c>
      <c r="Z26" s="151">
        <f t="shared" si="8"/>
        <v>0</v>
      </c>
      <c r="AA26" s="103"/>
      <c r="AB26" s="33">
        <v>17</v>
      </c>
      <c r="AC26" s="33" t="s">
        <v>17</v>
      </c>
      <c r="AD26" s="135" t="s">
        <v>37</v>
      </c>
      <c r="AE26" s="170">
        <v>616</v>
      </c>
      <c r="AF26" s="170">
        <v>540</v>
      </c>
      <c r="AG26" s="502">
        <f t="shared" si="0"/>
        <v>5</v>
      </c>
      <c r="AH26" s="78">
        <f t="shared" si="0"/>
        <v>26.3</v>
      </c>
      <c r="AI26" s="78">
        <f t="shared" si="9"/>
        <v>21.3</v>
      </c>
      <c r="AJ26" s="53">
        <v>31</v>
      </c>
      <c r="AK26" s="53">
        <v>142</v>
      </c>
      <c r="AL26" s="53">
        <f t="shared" si="10"/>
        <v>111</v>
      </c>
      <c r="AM26" s="53">
        <f t="shared" si="11"/>
        <v>9</v>
      </c>
      <c r="AN26" s="53"/>
      <c r="AO26" s="53">
        <v>9</v>
      </c>
      <c r="AP26" s="53">
        <f t="shared" si="12"/>
        <v>111</v>
      </c>
      <c r="AQ26" s="53"/>
      <c r="AR26" s="53">
        <v>111</v>
      </c>
      <c r="AS26" s="53">
        <f t="shared" si="13"/>
        <v>102</v>
      </c>
      <c r="AT26" s="53">
        <f t="shared" si="14"/>
        <v>10</v>
      </c>
      <c r="AU26" s="53"/>
      <c r="AV26" s="53">
        <v>10</v>
      </c>
      <c r="AW26" s="53">
        <f t="shared" si="15"/>
        <v>0</v>
      </c>
      <c r="AX26" s="53"/>
      <c r="AY26" s="53"/>
      <c r="AZ26" s="53">
        <f t="shared" si="16"/>
        <v>-10</v>
      </c>
      <c r="BA26" s="74"/>
      <c r="BB26" s="33">
        <v>17</v>
      </c>
      <c r="BC26" s="33" t="s">
        <v>17</v>
      </c>
      <c r="BD26" s="135" t="s">
        <v>37</v>
      </c>
      <c r="BE26" s="33">
        <v>9</v>
      </c>
      <c r="BF26" s="33">
        <f t="shared" si="17"/>
        <v>0</v>
      </c>
      <c r="BG26" s="33"/>
      <c r="BH26" s="33"/>
      <c r="BI26" s="33">
        <v>14</v>
      </c>
      <c r="BJ26" s="33">
        <f t="shared" si="18"/>
        <v>0</v>
      </c>
      <c r="BK26" s="33"/>
      <c r="BL26" s="33"/>
      <c r="BM26" s="33"/>
      <c r="BN26" s="33">
        <f t="shared" si="19"/>
        <v>0</v>
      </c>
      <c r="BO26" s="33"/>
      <c r="BP26" s="33"/>
      <c r="BQ26" s="33"/>
      <c r="BR26" s="33">
        <f t="shared" si="20"/>
        <v>0</v>
      </c>
      <c r="BS26" s="33"/>
      <c r="BT26" s="33"/>
      <c r="BU26" s="33"/>
      <c r="BV26" s="33">
        <f t="shared" si="21"/>
        <v>0</v>
      </c>
      <c r="BW26" s="33"/>
      <c r="BX26" s="33"/>
      <c r="BY26" s="33"/>
      <c r="BZ26" s="33">
        <f t="shared" si="22"/>
        <v>0</v>
      </c>
      <c r="CA26" s="33"/>
      <c r="CB26" s="33"/>
      <c r="CC26" s="33">
        <v>45</v>
      </c>
      <c r="CD26" s="33">
        <f t="shared" si="23"/>
        <v>0</v>
      </c>
      <c r="CE26" s="33"/>
      <c r="CF26" s="33"/>
      <c r="CG26" s="33"/>
      <c r="CH26" s="33">
        <f t="shared" si="24"/>
        <v>0</v>
      </c>
      <c r="CI26" s="33"/>
      <c r="CJ26" s="33"/>
      <c r="CK26" s="33">
        <v>74</v>
      </c>
      <c r="CL26" s="33">
        <f t="shared" si="25"/>
        <v>0</v>
      </c>
      <c r="CM26" s="33"/>
      <c r="CN26" s="33"/>
      <c r="CO26" s="391">
        <f t="shared" si="26"/>
        <v>142</v>
      </c>
      <c r="CP26" s="391">
        <f t="shared" si="27"/>
        <v>0</v>
      </c>
      <c r="CQ26" s="391">
        <f t="shared" si="28"/>
        <v>0</v>
      </c>
      <c r="CR26" s="391">
        <f t="shared" si="28"/>
        <v>0</v>
      </c>
      <c r="CT26" s="33">
        <v>17</v>
      </c>
      <c r="CU26" s="33" t="s">
        <v>17</v>
      </c>
      <c r="CV26" s="135" t="s">
        <v>37</v>
      </c>
      <c r="CW26" s="53">
        <v>6</v>
      </c>
      <c r="CX26" s="53">
        <v>6</v>
      </c>
      <c r="CY26" s="53">
        <f t="shared" si="29"/>
        <v>0</v>
      </c>
      <c r="CZ26" s="53">
        <v>4</v>
      </c>
      <c r="DA26" s="53">
        <v>5</v>
      </c>
      <c r="DB26" s="53">
        <f t="shared" si="30"/>
        <v>1</v>
      </c>
      <c r="DC26" s="53">
        <v>3</v>
      </c>
      <c r="DD26" s="53">
        <v>4</v>
      </c>
      <c r="DE26" s="53">
        <f t="shared" si="31"/>
        <v>1</v>
      </c>
      <c r="DF26" s="53">
        <v>2</v>
      </c>
      <c r="DG26" s="53">
        <v>3</v>
      </c>
      <c r="DH26" s="53">
        <f t="shared" si="32"/>
        <v>1</v>
      </c>
      <c r="DI26" s="53">
        <v>1</v>
      </c>
      <c r="DJ26" s="53">
        <v>1</v>
      </c>
      <c r="DK26" s="53">
        <f t="shared" si="33"/>
        <v>0</v>
      </c>
      <c r="DL26" s="151">
        <f t="shared" si="37"/>
        <v>66.7</v>
      </c>
      <c r="DM26" s="151">
        <f t="shared" si="37"/>
        <v>75</v>
      </c>
      <c r="DN26" s="151">
        <f t="shared" si="34"/>
        <v>8.2999999999999972</v>
      </c>
      <c r="DO26" s="110">
        <v>2</v>
      </c>
      <c r="DQ26" s="33">
        <v>17</v>
      </c>
      <c r="DR26" s="33" t="s">
        <v>17</v>
      </c>
      <c r="DS26" s="135" t="s">
        <v>37</v>
      </c>
      <c r="DT26" s="371">
        <f t="shared" si="35"/>
        <v>5003.7</v>
      </c>
      <c r="DU26" s="354">
        <f t="shared" si="1"/>
        <v>5004</v>
      </c>
      <c r="DV26" s="365">
        <v>4969.3</v>
      </c>
      <c r="DW26" s="365"/>
      <c r="DX26" s="366">
        <v>34.4</v>
      </c>
      <c r="DY26" s="366"/>
      <c r="DZ26" s="366"/>
      <c r="EA26" s="449">
        <f t="shared" si="38"/>
        <v>99.3</v>
      </c>
      <c r="EB26" s="356">
        <v>4903.1000000000004</v>
      </c>
      <c r="EC26" s="365">
        <v>3593.1</v>
      </c>
      <c r="ED26" s="366">
        <v>425</v>
      </c>
      <c r="EE26" s="366">
        <v>100.4</v>
      </c>
      <c r="EF26" s="366"/>
      <c r="EG26" s="366">
        <v>170.6</v>
      </c>
      <c r="EH26" s="365"/>
      <c r="EI26" s="366">
        <v>5.6</v>
      </c>
      <c r="EJ26" s="373"/>
    </row>
    <row r="27" spans="1:140" s="28" customFormat="1">
      <c r="A27" s="33">
        <v>18</v>
      </c>
      <c r="B27" s="33" t="s">
        <v>16</v>
      </c>
      <c r="C27" s="86" t="s">
        <v>38</v>
      </c>
      <c r="D27" s="53">
        <v>1</v>
      </c>
      <c r="E27" s="53">
        <v>1</v>
      </c>
      <c r="F27" s="53">
        <f t="shared" si="2"/>
        <v>0</v>
      </c>
      <c r="G27" s="53">
        <v>4</v>
      </c>
      <c r="H27" s="53">
        <v>4</v>
      </c>
      <c r="I27" s="53">
        <f t="shared" si="3"/>
        <v>0</v>
      </c>
      <c r="J27" s="53"/>
      <c r="K27" s="53"/>
      <c r="L27" s="53">
        <f t="shared" si="4"/>
        <v>0</v>
      </c>
      <c r="M27" s="53"/>
      <c r="N27" s="53"/>
      <c r="O27" s="53">
        <f t="shared" si="5"/>
        <v>0</v>
      </c>
      <c r="P27" s="151">
        <f t="shared" si="36"/>
        <v>0</v>
      </c>
      <c r="Q27" s="151">
        <f t="shared" si="36"/>
        <v>0</v>
      </c>
      <c r="R27" s="53">
        <v>26</v>
      </c>
      <c r="S27" s="53">
        <v>26</v>
      </c>
      <c r="T27" s="53">
        <f t="shared" si="6"/>
        <v>0</v>
      </c>
      <c r="U27" s="151">
        <v>2427</v>
      </c>
      <c r="V27" s="151">
        <v>2427</v>
      </c>
      <c r="W27" s="151">
        <f t="shared" si="7"/>
        <v>0</v>
      </c>
      <c r="X27" s="151">
        <v>849</v>
      </c>
      <c r="Y27" s="151">
        <v>849</v>
      </c>
      <c r="Z27" s="151">
        <f t="shared" si="8"/>
        <v>0</v>
      </c>
      <c r="AA27" s="103"/>
      <c r="AB27" s="33">
        <v>18</v>
      </c>
      <c r="AC27" s="33" t="s">
        <v>16</v>
      </c>
      <c r="AD27" s="135" t="s">
        <v>38</v>
      </c>
      <c r="AE27" s="170">
        <v>7268</v>
      </c>
      <c r="AF27" s="170">
        <v>6661</v>
      </c>
      <c r="AG27" s="502">
        <f t="shared" si="0"/>
        <v>11.2</v>
      </c>
      <c r="AH27" s="78">
        <f t="shared" si="0"/>
        <v>12.4</v>
      </c>
      <c r="AI27" s="78">
        <f t="shared" si="9"/>
        <v>1.2000000000000011</v>
      </c>
      <c r="AJ27" s="53">
        <v>817</v>
      </c>
      <c r="AK27" s="53">
        <v>828</v>
      </c>
      <c r="AL27" s="53">
        <f t="shared" si="10"/>
        <v>11</v>
      </c>
      <c r="AM27" s="53">
        <f t="shared" si="11"/>
        <v>495</v>
      </c>
      <c r="AN27" s="53">
        <v>64</v>
      </c>
      <c r="AO27" s="53">
        <v>431</v>
      </c>
      <c r="AP27" s="53">
        <f t="shared" si="12"/>
        <v>375</v>
      </c>
      <c r="AQ27" s="53">
        <v>75</v>
      </c>
      <c r="AR27" s="53">
        <v>300</v>
      </c>
      <c r="AS27" s="53">
        <f t="shared" si="13"/>
        <v>-120</v>
      </c>
      <c r="AT27" s="53">
        <f t="shared" si="14"/>
        <v>346</v>
      </c>
      <c r="AU27" s="53">
        <v>19</v>
      </c>
      <c r="AV27" s="53">
        <v>327</v>
      </c>
      <c r="AW27" s="53">
        <f t="shared" si="15"/>
        <v>314</v>
      </c>
      <c r="AX27" s="53">
        <v>27</v>
      </c>
      <c r="AY27" s="53">
        <v>287</v>
      </c>
      <c r="AZ27" s="53">
        <f t="shared" si="16"/>
        <v>-32</v>
      </c>
      <c r="BA27" s="74"/>
      <c r="BB27" s="33">
        <v>18</v>
      </c>
      <c r="BC27" s="33" t="s">
        <v>16</v>
      </c>
      <c r="BD27" s="135" t="s">
        <v>38</v>
      </c>
      <c r="BE27" s="33">
        <v>32</v>
      </c>
      <c r="BF27" s="33">
        <f t="shared" si="17"/>
        <v>3</v>
      </c>
      <c r="BG27" s="33">
        <v>3</v>
      </c>
      <c r="BH27" s="33"/>
      <c r="BI27" s="33">
        <v>62</v>
      </c>
      <c r="BJ27" s="33">
        <f t="shared" si="18"/>
        <v>6</v>
      </c>
      <c r="BK27" s="33">
        <v>6</v>
      </c>
      <c r="BL27" s="33"/>
      <c r="BM27" s="33"/>
      <c r="BN27" s="33">
        <f t="shared" si="19"/>
        <v>0</v>
      </c>
      <c r="BO27" s="33"/>
      <c r="BP27" s="33"/>
      <c r="BQ27" s="33"/>
      <c r="BR27" s="33">
        <f t="shared" si="20"/>
        <v>0</v>
      </c>
      <c r="BS27" s="33"/>
      <c r="BT27" s="33"/>
      <c r="BU27" s="33">
        <v>41</v>
      </c>
      <c r="BV27" s="33">
        <f t="shared" si="21"/>
        <v>4</v>
      </c>
      <c r="BW27" s="33">
        <v>4</v>
      </c>
      <c r="BX27" s="33"/>
      <c r="BY27" s="33">
        <v>68</v>
      </c>
      <c r="BZ27" s="33">
        <f t="shared" si="22"/>
        <v>9</v>
      </c>
      <c r="CA27" s="33">
        <v>9</v>
      </c>
      <c r="CB27" s="33"/>
      <c r="CC27" s="33"/>
      <c r="CD27" s="33">
        <f t="shared" si="23"/>
        <v>0</v>
      </c>
      <c r="CE27" s="33"/>
      <c r="CF27" s="33"/>
      <c r="CG27" s="33"/>
      <c r="CH27" s="33">
        <f t="shared" si="24"/>
        <v>0</v>
      </c>
      <c r="CI27" s="33"/>
      <c r="CJ27" s="33"/>
      <c r="CK27" s="33">
        <v>625</v>
      </c>
      <c r="CL27" s="33">
        <f t="shared" si="25"/>
        <v>292</v>
      </c>
      <c r="CM27" s="33">
        <v>5</v>
      </c>
      <c r="CN27" s="33">
        <v>287</v>
      </c>
      <c r="CO27" s="391">
        <f t="shared" si="26"/>
        <v>828</v>
      </c>
      <c r="CP27" s="391">
        <f t="shared" si="27"/>
        <v>314</v>
      </c>
      <c r="CQ27" s="391">
        <f t="shared" si="28"/>
        <v>27</v>
      </c>
      <c r="CR27" s="391">
        <f t="shared" si="28"/>
        <v>287</v>
      </c>
      <c r="CT27" s="33">
        <v>18</v>
      </c>
      <c r="CU27" s="33" t="s">
        <v>16</v>
      </c>
      <c r="CV27" s="135" t="s">
        <v>38</v>
      </c>
      <c r="CW27" s="53">
        <v>39</v>
      </c>
      <c r="CX27" s="53">
        <v>39</v>
      </c>
      <c r="CY27" s="53">
        <f t="shared" si="29"/>
        <v>0</v>
      </c>
      <c r="CZ27" s="53">
        <v>25</v>
      </c>
      <c r="DA27" s="53">
        <v>27</v>
      </c>
      <c r="DB27" s="53">
        <f t="shared" si="30"/>
        <v>2</v>
      </c>
      <c r="DC27" s="53">
        <v>24</v>
      </c>
      <c r="DD27" s="53">
        <v>24</v>
      </c>
      <c r="DE27" s="53">
        <f t="shared" si="31"/>
        <v>0</v>
      </c>
      <c r="DF27" s="53">
        <v>12</v>
      </c>
      <c r="DG27" s="53">
        <v>12</v>
      </c>
      <c r="DH27" s="53">
        <f t="shared" si="32"/>
        <v>0</v>
      </c>
      <c r="DI27" s="53">
        <v>12</v>
      </c>
      <c r="DJ27" s="53">
        <v>12</v>
      </c>
      <c r="DK27" s="53">
        <f t="shared" si="33"/>
        <v>0</v>
      </c>
      <c r="DL27" s="151">
        <f t="shared" si="37"/>
        <v>50</v>
      </c>
      <c r="DM27" s="151">
        <f t="shared" si="37"/>
        <v>50</v>
      </c>
      <c r="DN27" s="151">
        <f t="shared" si="34"/>
        <v>0</v>
      </c>
      <c r="DO27" s="110">
        <v>10</v>
      </c>
      <c r="DQ27" s="33">
        <v>18</v>
      </c>
      <c r="DR27" s="33" t="s">
        <v>16</v>
      </c>
      <c r="DS27" s="135" t="s">
        <v>38</v>
      </c>
      <c r="DT27" s="371">
        <f t="shared" si="35"/>
        <v>41971</v>
      </c>
      <c r="DU27" s="354">
        <f t="shared" si="1"/>
        <v>41971</v>
      </c>
      <c r="DV27" s="366">
        <v>37538</v>
      </c>
      <c r="DW27" s="366">
        <v>22791</v>
      </c>
      <c r="DX27" s="366">
        <v>4433</v>
      </c>
      <c r="DY27" s="366"/>
      <c r="DZ27" s="366"/>
      <c r="EA27" s="449">
        <f t="shared" si="38"/>
        <v>89.4</v>
      </c>
      <c r="EB27" s="357">
        <v>43178</v>
      </c>
      <c r="EC27" s="366">
        <v>30996</v>
      </c>
      <c r="ED27" s="366"/>
      <c r="EE27" s="366">
        <v>89</v>
      </c>
      <c r="EF27" s="366"/>
      <c r="EG27" s="366">
        <v>570</v>
      </c>
      <c r="EH27" s="366"/>
      <c r="EI27" s="366">
        <v>190</v>
      </c>
      <c r="EJ27" s="373">
        <v>46</v>
      </c>
    </row>
    <row r="28" spans="1:140" s="26" customFormat="1" ht="13.5" customHeight="1">
      <c r="A28" s="33">
        <v>19</v>
      </c>
      <c r="B28" s="37" t="s">
        <v>135</v>
      </c>
      <c r="C28" s="86" t="s">
        <v>39</v>
      </c>
      <c r="D28" s="53">
        <v>8</v>
      </c>
      <c r="E28" s="53">
        <v>8</v>
      </c>
      <c r="F28" s="53">
        <f t="shared" si="2"/>
        <v>0</v>
      </c>
      <c r="G28" s="98">
        <v>18</v>
      </c>
      <c r="H28" s="98">
        <v>19</v>
      </c>
      <c r="I28" s="53">
        <f t="shared" si="3"/>
        <v>1</v>
      </c>
      <c r="J28" s="98">
        <v>3</v>
      </c>
      <c r="K28" s="98">
        <v>3</v>
      </c>
      <c r="L28" s="53">
        <f t="shared" si="4"/>
        <v>0</v>
      </c>
      <c r="M28" s="98">
        <v>1</v>
      </c>
      <c r="N28" s="98">
        <v>1</v>
      </c>
      <c r="O28" s="53">
        <f t="shared" si="5"/>
        <v>0</v>
      </c>
      <c r="P28" s="151">
        <f t="shared" si="36"/>
        <v>22.2</v>
      </c>
      <c r="Q28" s="151">
        <f t="shared" si="36"/>
        <v>21.1</v>
      </c>
      <c r="R28" s="53">
        <v>161</v>
      </c>
      <c r="S28" s="53">
        <v>154</v>
      </c>
      <c r="T28" s="53">
        <f t="shared" si="6"/>
        <v>-7</v>
      </c>
      <c r="U28" s="151">
        <v>8327.2999999999993</v>
      </c>
      <c r="V28" s="151">
        <v>8431.5</v>
      </c>
      <c r="W28" s="151">
        <f t="shared" si="7"/>
        <v>104.20000000000073</v>
      </c>
      <c r="X28" s="151">
        <v>4072.9</v>
      </c>
      <c r="Y28" s="151">
        <v>3867.3</v>
      </c>
      <c r="Z28" s="151">
        <f t="shared" si="8"/>
        <v>-205.59999999999991</v>
      </c>
      <c r="AA28" s="103"/>
      <c r="AB28" s="33">
        <v>19</v>
      </c>
      <c r="AC28" s="37" t="s">
        <v>135</v>
      </c>
      <c r="AD28" s="135" t="s">
        <v>39</v>
      </c>
      <c r="AE28" s="170">
        <v>96901</v>
      </c>
      <c r="AF28" s="170">
        <v>97661</v>
      </c>
      <c r="AG28" s="502">
        <f t="shared" si="0"/>
        <v>5.6</v>
      </c>
      <c r="AH28" s="78">
        <f t="shared" si="0"/>
        <v>5.4</v>
      </c>
      <c r="AI28" s="78">
        <f t="shared" si="9"/>
        <v>-0.19999999999999929</v>
      </c>
      <c r="AJ28" s="53">
        <v>5469</v>
      </c>
      <c r="AK28" s="53">
        <v>5301</v>
      </c>
      <c r="AL28" s="53">
        <f t="shared" si="10"/>
        <v>-168</v>
      </c>
      <c r="AM28" s="53">
        <f t="shared" si="11"/>
        <v>1408</v>
      </c>
      <c r="AN28" s="53">
        <v>593</v>
      </c>
      <c r="AO28" s="53">
        <v>815</v>
      </c>
      <c r="AP28" s="53">
        <f t="shared" si="12"/>
        <v>1841</v>
      </c>
      <c r="AQ28" s="53">
        <v>584</v>
      </c>
      <c r="AR28" s="53">
        <v>1257</v>
      </c>
      <c r="AS28" s="53">
        <f t="shared" si="13"/>
        <v>433</v>
      </c>
      <c r="AT28" s="53">
        <f t="shared" si="14"/>
        <v>557</v>
      </c>
      <c r="AU28" s="53">
        <v>229</v>
      </c>
      <c r="AV28" s="53">
        <v>328</v>
      </c>
      <c r="AW28" s="53">
        <f t="shared" si="15"/>
        <v>1130</v>
      </c>
      <c r="AX28" s="53">
        <v>235</v>
      </c>
      <c r="AY28" s="53">
        <v>895</v>
      </c>
      <c r="AZ28" s="53">
        <f t="shared" si="16"/>
        <v>573</v>
      </c>
      <c r="BA28" s="74"/>
      <c r="BB28" s="33">
        <v>19</v>
      </c>
      <c r="BC28" s="37" t="s">
        <v>135</v>
      </c>
      <c r="BD28" s="135" t="s">
        <v>39</v>
      </c>
      <c r="BE28" s="33">
        <v>420</v>
      </c>
      <c r="BF28" s="33">
        <f t="shared" si="17"/>
        <v>66</v>
      </c>
      <c r="BG28" s="33">
        <v>19</v>
      </c>
      <c r="BH28" s="33">
        <v>47</v>
      </c>
      <c r="BI28" s="33">
        <v>405</v>
      </c>
      <c r="BJ28" s="33">
        <f t="shared" si="18"/>
        <v>60</v>
      </c>
      <c r="BK28" s="33">
        <v>15</v>
      </c>
      <c r="BL28" s="33">
        <v>45</v>
      </c>
      <c r="BM28" s="33">
        <v>122</v>
      </c>
      <c r="BN28" s="33">
        <f t="shared" si="19"/>
        <v>21</v>
      </c>
      <c r="BO28" s="33">
        <v>7</v>
      </c>
      <c r="BP28" s="33">
        <v>14</v>
      </c>
      <c r="BQ28" s="33">
        <v>111</v>
      </c>
      <c r="BR28" s="33">
        <f t="shared" si="20"/>
        <v>9</v>
      </c>
      <c r="BS28" s="33">
        <v>2</v>
      </c>
      <c r="BT28" s="33">
        <v>7</v>
      </c>
      <c r="BU28" s="33">
        <v>408</v>
      </c>
      <c r="BV28" s="33">
        <f t="shared" si="21"/>
        <v>30</v>
      </c>
      <c r="BW28" s="33">
        <v>10</v>
      </c>
      <c r="BX28" s="33">
        <v>20</v>
      </c>
      <c r="BY28" s="33">
        <v>1859</v>
      </c>
      <c r="BZ28" s="33">
        <f t="shared" si="22"/>
        <v>751</v>
      </c>
      <c r="CA28" s="33">
        <v>120</v>
      </c>
      <c r="CB28" s="33">
        <v>631</v>
      </c>
      <c r="CC28" s="33">
        <v>539</v>
      </c>
      <c r="CD28" s="33">
        <f t="shared" si="23"/>
        <v>26</v>
      </c>
      <c r="CE28" s="33">
        <v>15</v>
      </c>
      <c r="CF28" s="33">
        <v>11</v>
      </c>
      <c r="CG28" s="33"/>
      <c r="CH28" s="33">
        <f t="shared" si="24"/>
        <v>0</v>
      </c>
      <c r="CI28" s="33"/>
      <c r="CJ28" s="33"/>
      <c r="CK28" s="33">
        <v>1437</v>
      </c>
      <c r="CL28" s="33">
        <f t="shared" si="25"/>
        <v>167</v>
      </c>
      <c r="CM28" s="33">
        <v>47</v>
      </c>
      <c r="CN28" s="33">
        <v>120</v>
      </c>
      <c r="CO28" s="391">
        <f t="shared" si="26"/>
        <v>5301</v>
      </c>
      <c r="CP28" s="391">
        <f t="shared" si="27"/>
        <v>1130</v>
      </c>
      <c r="CQ28" s="391">
        <f>BG28+BK28+BO28+BS28+BW28+CE28+CI28+CM28+CA28</f>
        <v>235</v>
      </c>
      <c r="CR28" s="391">
        <f t="shared" si="28"/>
        <v>895</v>
      </c>
      <c r="CT28" s="33">
        <v>19</v>
      </c>
      <c r="CU28" s="37" t="s">
        <v>135</v>
      </c>
      <c r="CV28" s="135" t="s">
        <v>39</v>
      </c>
      <c r="CW28" s="53">
        <v>457</v>
      </c>
      <c r="CX28" s="53">
        <v>443</v>
      </c>
      <c r="CY28" s="53">
        <f t="shared" si="29"/>
        <v>-14</v>
      </c>
      <c r="CZ28" s="53">
        <v>279</v>
      </c>
      <c r="DA28" s="53">
        <v>269</v>
      </c>
      <c r="DB28" s="53">
        <f t="shared" si="30"/>
        <v>-10</v>
      </c>
      <c r="DC28" s="53">
        <v>234</v>
      </c>
      <c r="DD28" s="53">
        <v>229</v>
      </c>
      <c r="DE28" s="53">
        <f t="shared" si="31"/>
        <v>-5</v>
      </c>
      <c r="DF28" s="53">
        <v>175</v>
      </c>
      <c r="DG28" s="53">
        <v>162</v>
      </c>
      <c r="DH28" s="53">
        <f t="shared" si="32"/>
        <v>-13</v>
      </c>
      <c r="DI28" s="53">
        <v>59</v>
      </c>
      <c r="DJ28" s="53">
        <v>67</v>
      </c>
      <c r="DK28" s="53">
        <f t="shared" si="33"/>
        <v>8</v>
      </c>
      <c r="DL28" s="151">
        <f t="shared" si="37"/>
        <v>74.8</v>
      </c>
      <c r="DM28" s="151">
        <f t="shared" si="37"/>
        <v>70.7</v>
      </c>
      <c r="DN28" s="151">
        <f t="shared" si="34"/>
        <v>-4.0999999999999943</v>
      </c>
      <c r="DO28" s="110">
        <v>3</v>
      </c>
      <c r="DQ28" s="33">
        <v>19</v>
      </c>
      <c r="DR28" s="37" t="s">
        <v>135</v>
      </c>
      <c r="DS28" s="135" t="s">
        <v>39</v>
      </c>
      <c r="DT28" s="371">
        <f t="shared" si="35"/>
        <v>264395</v>
      </c>
      <c r="DU28" s="354">
        <f t="shared" si="1"/>
        <v>33049</v>
      </c>
      <c r="DV28" s="365">
        <v>215730.7</v>
      </c>
      <c r="DW28" s="365">
        <v>213180.7</v>
      </c>
      <c r="DX28" s="365">
        <v>48659.3</v>
      </c>
      <c r="DY28" s="365"/>
      <c r="DZ28" s="365">
        <v>5</v>
      </c>
      <c r="EA28" s="449">
        <f t="shared" si="38"/>
        <v>81.599999999999994</v>
      </c>
      <c r="EB28" s="356">
        <v>258474.2</v>
      </c>
      <c r="EC28" s="365">
        <v>218938.4</v>
      </c>
      <c r="ED28" s="366"/>
      <c r="EE28" s="365">
        <v>3079.7</v>
      </c>
      <c r="EF28" s="365">
        <v>2.8</v>
      </c>
      <c r="EG28" s="365">
        <v>5568.2</v>
      </c>
      <c r="EH28" s="365">
        <v>24.1</v>
      </c>
      <c r="EI28" s="366">
        <v>670.7</v>
      </c>
      <c r="EJ28" s="373">
        <v>547.6</v>
      </c>
    </row>
    <row r="29" spans="1:140" s="26" customFormat="1" ht="12.75" customHeight="1">
      <c r="A29" s="33">
        <v>20</v>
      </c>
      <c r="B29" s="33" t="s">
        <v>122</v>
      </c>
      <c r="C29" s="86" t="s">
        <v>40</v>
      </c>
      <c r="D29" s="53">
        <v>3</v>
      </c>
      <c r="E29" s="53">
        <v>3</v>
      </c>
      <c r="F29" s="53">
        <f t="shared" si="2"/>
        <v>0</v>
      </c>
      <c r="G29" s="98">
        <v>7</v>
      </c>
      <c r="H29" s="98">
        <v>7</v>
      </c>
      <c r="I29" s="53">
        <f t="shared" si="3"/>
        <v>0</v>
      </c>
      <c r="J29" s="98">
        <v>2</v>
      </c>
      <c r="K29" s="98">
        <v>2</v>
      </c>
      <c r="L29" s="53">
        <f t="shared" si="4"/>
        <v>0</v>
      </c>
      <c r="M29" s="98"/>
      <c r="N29" s="98"/>
      <c r="O29" s="53">
        <f t="shared" si="5"/>
        <v>0</v>
      </c>
      <c r="P29" s="151">
        <f t="shared" si="36"/>
        <v>28.6</v>
      </c>
      <c r="Q29" s="151">
        <f t="shared" si="36"/>
        <v>28.6</v>
      </c>
      <c r="R29" s="53">
        <v>119</v>
      </c>
      <c r="S29" s="53">
        <v>119</v>
      </c>
      <c r="T29" s="53">
        <f t="shared" si="6"/>
        <v>0</v>
      </c>
      <c r="U29" s="151">
        <v>9301.4</v>
      </c>
      <c r="V29" s="151">
        <v>9301.4</v>
      </c>
      <c r="W29" s="151">
        <f t="shared" si="7"/>
        <v>0</v>
      </c>
      <c r="X29" s="151">
        <v>3867.3</v>
      </c>
      <c r="Y29" s="151">
        <v>3899.5</v>
      </c>
      <c r="Z29" s="151">
        <f t="shared" si="8"/>
        <v>32.199999999999818</v>
      </c>
      <c r="AA29" s="103"/>
      <c r="AB29" s="33">
        <v>20</v>
      </c>
      <c r="AC29" s="33" t="s">
        <v>122</v>
      </c>
      <c r="AD29" s="135" t="s">
        <v>40</v>
      </c>
      <c r="AE29" s="170">
        <v>17073</v>
      </c>
      <c r="AF29" s="170">
        <v>18596</v>
      </c>
      <c r="AG29" s="502">
        <f t="shared" si="0"/>
        <v>17.899999999999999</v>
      </c>
      <c r="AH29" s="78">
        <f t="shared" si="0"/>
        <v>17</v>
      </c>
      <c r="AI29" s="78">
        <f t="shared" si="9"/>
        <v>-0.89999999999999858</v>
      </c>
      <c r="AJ29" s="53">
        <v>3051</v>
      </c>
      <c r="AK29" s="53">
        <v>3167</v>
      </c>
      <c r="AL29" s="53">
        <f t="shared" si="10"/>
        <v>116</v>
      </c>
      <c r="AM29" s="53">
        <f t="shared" si="11"/>
        <v>1207</v>
      </c>
      <c r="AN29" s="53">
        <v>225</v>
      </c>
      <c r="AO29" s="53">
        <v>982</v>
      </c>
      <c r="AP29" s="53">
        <f t="shared" si="12"/>
        <v>1214</v>
      </c>
      <c r="AQ29" s="53">
        <v>182</v>
      </c>
      <c r="AR29" s="53">
        <v>1032</v>
      </c>
      <c r="AS29" s="53">
        <f t="shared" si="13"/>
        <v>7</v>
      </c>
      <c r="AT29" s="53">
        <f t="shared" si="14"/>
        <v>735</v>
      </c>
      <c r="AU29" s="53">
        <v>127</v>
      </c>
      <c r="AV29" s="53">
        <v>608</v>
      </c>
      <c r="AW29" s="53">
        <f t="shared" si="15"/>
        <v>1095</v>
      </c>
      <c r="AX29" s="53">
        <v>106</v>
      </c>
      <c r="AY29" s="53">
        <v>989</v>
      </c>
      <c r="AZ29" s="53">
        <f t="shared" si="16"/>
        <v>360</v>
      </c>
      <c r="BA29" s="74"/>
      <c r="BB29" s="33">
        <v>20</v>
      </c>
      <c r="BC29" s="33" t="s">
        <v>122</v>
      </c>
      <c r="BD29" s="135" t="s">
        <v>40</v>
      </c>
      <c r="BE29" s="33">
        <v>231</v>
      </c>
      <c r="BF29" s="33">
        <f t="shared" si="17"/>
        <v>33</v>
      </c>
      <c r="BG29" s="33">
        <v>14</v>
      </c>
      <c r="BH29" s="33">
        <v>19</v>
      </c>
      <c r="BI29" s="33">
        <v>148</v>
      </c>
      <c r="BJ29" s="33">
        <f t="shared" si="18"/>
        <v>34</v>
      </c>
      <c r="BK29" s="33">
        <v>8</v>
      </c>
      <c r="BL29" s="33">
        <v>26</v>
      </c>
      <c r="BM29" s="34">
        <v>85</v>
      </c>
      <c r="BN29" s="33">
        <f t="shared" si="19"/>
        <v>18</v>
      </c>
      <c r="BO29" s="34">
        <v>9</v>
      </c>
      <c r="BP29" s="34">
        <v>9</v>
      </c>
      <c r="BQ29" s="33">
        <v>42</v>
      </c>
      <c r="BR29" s="33">
        <f t="shared" si="20"/>
        <v>3</v>
      </c>
      <c r="BS29" s="33">
        <v>1</v>
      </c>
      <c r="BT29" s="33">
        <v>2</v>
      </c>
      <c r="BU29" s="33">
        <v>82</v>
      </c>
      <c r="BV29" s="33">
        <f t="shared" si="21"/>
        <v>12</v>
      </c>
      <c r="BW29" s="33">
        <v>9</v>
      </c>
      <c r="BX29" s="33">
        <v>3</v>
      </c>
      <c r="BY29" s="33">
        <v>322</v>
      </c>
      <c r="BZ29" s="33">
        <f t="shared" si="22"/>
        <v>48</v>
      </c>
      <c r="CA29" s="33">
        <v>48</v>
      </c>
      <c r="CB29" s="33"/>
      <c r="CC29" s="33">
        <v>381</v>
      </c>
      <c r="CD29" s="33">
        <f t="shared" si="23"/>
        <v>39</v>
      </c>
      <c r="CE29" s="33"/>
      <c r="CF29" s="33">
        <v>39</v>
      </c>
      <c r="CG29" s="33">
        <v>112</v>
      </c>
      <c r="CH29" s="33">
        <f t="shared" si="24"/>
        <v>13</v>
      </c>
      <c r="CI29" s="33"/>
      <c r="CJ29" s="33">
        <v>13</v>
      </c>
      <c r="CK29" s="33">
        <v>1764</v>
      </c>
      <c r="CL29" s="33">
        <f t="shared" si="25"/>
        <v>895</v>
      </c>
      <c r="CM29" s="33">
        <v>17</v>
      </c>
      <c r="CN29" s="33">
        <v>878</v>
      </c>
      <c r="CO29" s="391">
        <f t="shared" si="26"/>
        <v>3167</v>
      </c>
      <c r="CP29" s="391">
        <f t="shared" si="27"/>
        <v>1095</v>
      </c>
      <c r="CQ29" s="391">
        <f t="shared" si="28"/>
        <v>106</v>
      </c>
      <c r="CR29" s="391">
        <f t="shared" si="28"/>
        <v>989</v>
      </c>
      <c r="CT29" s="33">
        <v>20</v>
      </c>
      <c r="CU29" s="33" t="s">
        <v>122</v>
      </c>
      <c r="CV29" s="135" t="s">
        <v>40</v>
      </c>
      <c r="CW29" s="53">
        <v>255</v>
      </c>
      <c r="CX29" s="53">
        <v>241</v>
      </c>
      <c r="CY29" s="53">
        <f t="shared" si="29"/>
        <v>-14</v>
      </c>
      <c r="CZ29" s="53">
        <v>121</v>
      </c>
      <c r="DA29" s="53">
        <v>120</v>
      </c>
      <c r="DB29" s="53">
        <f t="shared" si="30"/>
        <v>-1</v>
      </c>
      <c r="DC29" s="53">
        <v>117</v>
      </c>
      <c r="DD29" s="53">
        <v>114</v>
      </c>
      <c r="DE29" s="53">
        <f t="shared" si="31"/>
        <v>-3</v>
      </c>
      <c r="DF29" s="53">
        <v>74</v>
      </c>
      <c r="DG29" s="53">
        <v>79</v>
      </c>
      <c r="DH29" s="53">
        <f t="shared" si="32"/>
        <v>5</v>
      </c>
      <c r="DI29" s="53">
        <v>43</v>
      </c>
      <c r="DJ29" s="53">
        <v>35</v>
      </c>
      <c r="DK29" s="53">
        <f t="shared" si="33"/>
        <v>-8</v>
      </c>
      <c r="DL29" s="151">
        <f t="shared" si="37"/>
        <v>63.2</v>
      </c>
      <c r="DM29" s="151">
        <f t="shared" si="37"/>
        <v>69.3</v>
      </c>
      <c r="DN29" s="151">
        <f t="shared" si="34"/>
        <v>6.0999999999999943</v>
      </c>
      <c r="DO29" s="110">
        <v>4</v>
      </c>
      <c r="DQ29" s="33">
        <v>20</v>
      </c>
      <c r="DR29" s="33" t="s">
        <v>122</v>
      </c>
      <c r="DS29" s="135" t="s">
        <v>40</v>
      </c>
      <c r="DT29" s="371">
        <f t="shared" si="35"/>
        <v>159323.1</v>
      </c>
      <c r="DU29" s="354">
        <f t="shared" si="1"/>
        <v>53108</v>
      </c>
      <c r="DV29" s="365">
        <v>151538.1</v>
      </c>
      <c r="DW29" s="365">
        <v>117198.9</v>
      </c>
      <c r="DX29" s="365">
        <v>7691.7</v>
      </c>
      <c r="DY29" s="365"/>
      <c r="DZ29" s="365">
        <v>93.3</v>
      </c>
      <c r="EA29" s="449">
        <f t="shared" si="38"/>
        <v>95.1</v>
      </c>
      <c r="EB29" s="356">
        <v>158949.5</v>
      </c>
      <c r="EC29" s="365">
        <v>134699.1</v>
      </c>
      <c r="ED29" s="366"/>
      <c r="EE29" s="365">
        <v>1640.2</v>
      </c>
      <c r="EF29" s="365"/>
      <c r="EG29" s="365">
        <v>4732.3999999999996</v>
      </c>
      <c r="EH29" s="365">
        <v>115.9</v>
      </c>
      <c r="EI29" s="366">
        <v>289.5</v>
      </c>
      <c r="EJ29" s="373">
        <v>76.8</v>
      </c>
    </row>
    <row r="30" spans="1:140" s="24" customFormat="1" ht="14.25" customHeight="1">
      <c r="A30" s="701" t="s">
        <v>377</v>
      </c>
      <c r="B30" s="702"/>
      <c r="C30" s="126" t="s">
        <v>41</v>
      </c>
      <c r="D30" s="391">
        <f>SUM(D10:D29)</f>
        <v>24</v>
      </c>
      <c r="E30" s="391">
        <f>SUM(E10:E29)</f>
        <v>24</v>
      </c>
      <c r="F30" s="391">
        <f t="shared" si="2"/>
        <v>0</v>
      </c>
      <c r="G30" s="391">
        <f>SUM(G10:G29)</f>
        <v>49</v>
      </c>
      <c r="H30" s="391">
        <f>SUM(H10:H29)</f>
        <v>50</v>
      </c>
      <c r="I30" s="391">
        <f t="shared" si="3"/>
        <v>1</v>
      </c>
      <c r="J30" s="391">
        <f>SUM(J10:J29)</f>
        <v>10</v>
      </c>
      <c r="K30" s="391">
        <f>SUM(K10:K29)</f>
        <v>9</v>
      </c>
      <c r="L30" s="391">
        <f t="shared" si="4"/>
        <v>-1</v>
      </c>
      <c r="M30" s="391">
        <f>SUM(M10:M29)</f>
        <v>1</v>
      </c>
      <c r="N30" s="391">
        <f>SUM(N10:N29)</f>
        <v>1</v>
      </c>
      <c r="O30" s="391">
        <f t="shared" si="5"/>
        <v>0</v>
      </c>
      <c r="P30" s="453">
        <f t="shared" si="36"/>
        <v>22.4</v>
      </c>
      <c r="Q30" s="453">
        <f t="shared" si="36"/>
        <v>20</v>
      </c>
      <c r="R30" s="391">
        <f>SUM(R10:R29)</f>
        <v>438</v>
      </c>
      <c r="S30" s="391">
        <f>SUM(S10:S29)</f>
        <v>431</v>
      </c>
      <c r="T30" s="391">
        <f t="shared" si="6"/>
        <v>-7</v>
      </c>
      <c r="U30" s="453">
        <f>SUM(U10:U29)</f>
        <v>26424.699999999997</v>
      </c>
      <c r="V30" s="453">
        <f>SUM(V10:V29)</f>
        <v>26528.9</v>
      </c>
      <c r="W30" s="453">
        <f t="shared" si="7"/>
        <v>104.20000000000437</v>
      </c>
      <c r="X30" s="453">
        <f>SUM(X10:X29)</f>
        <v>12265.5</v>
      </c>
      <c r="Y30" s="453">
        <f>SUM(Y10:Y29)</f>
        <v>12092.1</v>
      </c>
      <c r="Z30" s="453">
        <f t="shared" si="8"/>
        <v>-173.39999999999964</v>
      </c>
      <c r="AA30" s="104"/>
      <c r="AB30" s="701" t="s">
        <v>377</v>
      </c>
      <c r="AC30" s="702"/>
      <c r="AD30" s="344" t="s">
        <v>41</v>
      </c>
      <c r="AE30" s="508"/>
      <c r="AF30" s="508"/>
      <c r="AG30" s="509"/>
      <c r="AH30" s="509"/>
      <c r="AI30" s="509"/>
      <c r="AJ30" s="391">
        <f>SUM(AJ10:AJ29)</f>
        <v>11595</v>
      </c>
      <c r="AK30" s="391">
        <f>SUM(AK10:AK29)</f>
        <v>11632</v>
      </c>
      <c r="AL30" s="391">
        <f t="shared" si="10"/>
        <v>37</v>
      </c>
      <c r="AM30" s="391">
        <f t="shared" ref="AM30:AR30" si="39">SUM(AM10:AM29)</f>
        <v>3782</v>
      </c>
      <c r="AN30" s="391">
        <f t="shared" si="39"/>
        <v>1094</v>
      </c>
      <c r="AO30" s="391">
        <f t="shared" si="39"/>
        <v>2688</v>
      </c>
      <c r="AP30" s="391">
        <f t="shared" si="39"/>
        <v>4169</v>
      </c>
      <c r="AQ30" s="391">
        <f t="shared" si="39"/>
        <v>1074</v>
      </c>
      <c r="AR30" s="391">
        <f t="shared" si="39"/>
        <v>3095</v>
      </c>
      <c r="AS30" s="391">
        <f t="shared" si="13"/>
        <v>387</v>
      </c>
      <c r="AT30" s="391">
        <f t="shared" ref="AT30:AY30" si="40">SUM(AT10:AT29)</f>
        <v>2035</v>
      </c>
      <c r="AU30" s="391">
        <f t="shared" si="40"/>
        <v>433</v>
      </c>
      <c r="AV30" s="391">
        <f t="shared" si="40"/>
        <v>1602</v>
      </c>
      <c r="AW30" s="391">
        <f t="shared" si="40"/>
        <v>3022</v>
      </c>
      <c r="AX30" s="391">
        <f t="shared" si="40"/>
        <v>463</v>
      </c>
      <c r="AY30" s="391">
        <f t="shared" si="40"/>
        <v>2559</v>
      </c>
      <c r="AZ30" s="391">
        <f t="shared" si="16"/>
        <v>987</v>
      </c>
      <c r="BA30" s="74"/>
      <c r="BB30" s="701" t="s">
        <v>377</v>
      </c>
      <c r="BC30" s="702"/>
      <c r="BD30" s="344" t="s">
        <v>41</v>
      </c>
      <c r="BE30" s="391">
        <f>SUM(BE10:BE29)</f>
        <v>932</v>
      </c>
      <c r="BF30" s="391">
        <f>SUM(BF10:BF29)</f>
        <v>140</v>
      </c>
      <c r="BG30" s="391">
        <f>SUM(BG10:BG29)</f>
        <v>50</v>
      </c>
      <c r="BH30" s="391">
        <f t="shared" ref="BH30:CR30" si="41">SUM(BH10:BH29)</f>
        <v>90</v>
      </c>
      <c r="BI30" s="391">
        <f t="shared" si="41"/>
        <v>922</v>
      </c>
      <c r="BJ30" s="391">
        <f t="shared" si="41"/>
        <v>155</v>
      </c>
      <c r="BK30" s="391">
        <f t="shared" si="41"/>
        <v>44</v>
      </c>
      <c r="BL30" s="391">
        <f t="shared" si="41"/>
        <v>111</v>
      </c>
      <c r="BM30" s="391">
        <f t="shared" si="41"/>
        <v>232</v>
      </c>
      <c r="BN30" s="391">
        <f t="shared" si="41"/>
        <v>47</v>
      </c>
      <c r="BO30" s="391">
        <f t="shared" si="41"/>
        <v>23</v>
      </c>
      <c r="BP30" s="391">
        <f t="shared" si="41"/>
        <v>24</v>
      </c>
      <c r="BQ30" s="391">
        <f t="shared" si="41"/>
        <v>153</v>
      </c>
      <c r="BR30" s="391">
        <f t="shared" si="41"/>
        <v>12</v>
      </c>
      <c r="BS30" s="391">
        <f t="shared" si="41"/>
        <v>3</v>
      </c>
      <c r="BT30" s="391">
        <f t="shared" si="41"/>
        <v>9</v>
      </c>
      <c r="BU30" s="391">
        <f t="shared" si="41"/>
        <v>656</v>
      </c>
      <c r="BV30" s="391">
        <f t="shared" si="41"/>
        <v>57</v>
      </c>
      <c r="BW30" s="391">
        <f t="shared" si="41"/>
        <v>26</v>
      </c>
      <c r="BX30" s="391">
        <f t="shared" si="41"/>
        <v>31</v>
      </c>
      <c r="BY30" s="391">
        <f t="shared" si="41"/>
        <v>2888</v>
      </c>
      <c r="BZ30" s="391">
        <f t="shared" si="41"/>
        <v>905</v>
      </c>
      <c r="CA30" s="391">
        <f t="shared" si="41"/>
        <v>206</v>
      </c>
      <c r="CB30" s="391">
        <f t="shared" si="41"/>
        <v>699</v>
      </c>
      <c r="CC30" s="391">
        <f t="shared" si="41"/>
        <v>1499</v>
      </c>
      <c r="CD30" s="391">
        <f t="shared" si="41"/>
        <v>143</v>
      </c>
      <c r="CE30" s="391">
        <f t="shared" si="41"/>
        <v>42</v>
      </c>
      <c r="CF30" s="391">
        <f t="shared" si="41"/>
        <v>101</v>
      </c>
      <c r="CG30" s="391">
        <f t="shared" si="41"/>
        <v>131</v>
      </c>
      <c r="CH30" s="391">
        <f>SUM(CH10:CH29)</f>
        <v>14</v>
      </c>
      <c r="CI30" s="391">
        <f t="shared" si="41"/>
        <v>0</v>
      </c>
      <c r="CJ30" s="391">
        <f t="shared" si="41"/>
        <v>14</v>
      </c>
      <c r="CK30" s="391">
        <f t="shared" si="41"/>
        <v>4219</v>
      </c>
      <c r="CL30" s="391">
        <f t="shared" si="41"/>
        <v>1549</v>
      </c>
      <c r="CM30" s="391">
        <f t="shared" si="41"/>
        <v>69</v>
      </c>
      <c r="CN30" s="391">
        <f t="shared" si="41"/>
        <v>1480</v>
      </c>
      <c r="CO30" s="391">
        <f t="shared" si="41"/>
        <v>11632</v>
      </c>
      <c r="CP30" s="391">
        <f t="shared" si="41"/>
        <v>3022</v>
      </c>
      <c r="CQ30" s="391">
        <f>SUM(CQ10:CQ29)</f>
        <v>463</v>
      </c>
      <c r="CR30" s="391">
        <f t="shared" si="41"/>
        <v>2559</v>
      </c>
      <c r="CT30" s="703" t="s">
        <v>377</v>
      </c>
      <c r="CU30" s="703"/>
      <c r="CV30" s="344" t="s">
        <v>41</v>
      </c>
      <c r="CW30" s="391">
        <f>SUM(CW10:CW29)</f>
        <v>949</v>
      </c>
      <c r="CX30" s="391">
        <f>SUM(CX10:CX29)</f>
        <v>927</v>
      </c>
      <c r="CY30" s="391">
        <f t="shared" si="29"/>
        <v>-22</v>
      </c>
      <c r="CZ30" s="391">
        <f t="shared" ref="CZ30:DA30" si="42">SUM(CZ10:CZ29)</f>
        <v>550</v>
      </c>
      <c r="DA30" s="391">
        <f t="shared" si="42"/>
        <v>539</v>
      </c>
      <c r="DB30" s="391">
        <f t="shared" si="30"/>
        <v>-11</v>
      </c>
      <c r="DC30" s="391">
        <f t="shared" ref="DC30:DD30" si="43">SUM(DC10:DC29)</f>
        <v>476</v>
      </c>
      <c r="DD30" s="391">
        <f t="shared" si="43"/>
        <v>466</v>
      </c>
      <c r="DE30" s="391">
        <f t="shared" si="31"/>
        <v>-10</v>
      </c>
      <c r="DF30" s="391">
        <f t="shared" ref="DF30:DG30" si="44">SUM(DF10:DF29)</f>
        <v>316</v>
      </c>
      <c r="DG30" s="391">
        <f t="shared" si="44"/>
        <v>304</v>
      </c>
      <c r="DH30" s="391">
        <f t="shared" si="32"/>
        <v>-12</v>
      </c>
      <c r="DI30" s="391">
        <f t="shared" ref="DI30" si="45">SUM(DI10:DI29)</f>
        <v>160</v>
      </c>
      <c r="DJ30" s="391">
        <f>SUM(DJ10:DJ29)</f>
        <v>162</v>
      </c>
      <c r="DK30" s="391">
        <f t="shared" si="33"/>
        <v>2</v>
      </c>
      <c r="DL30" s="453">
        <f t="shared" si="37"/>
        <v>66.400000000000006</v>
      </c>
      <c r="DM30" s="453">
        <f t="shared" si="37"/>
        <v>65.2</v>
      </c>
      <c r="DN30" s="453">
        <f t="shared" si="34"/>
        <v>-1.2000000000000028</v>
      </c>
      <c r="DO30" s="185"/>
      <c r="DQ30" s="701" t="s">
        <v>377</v>
      </c>
      <c r="DR30" s="702"/>
      <c r="DS30" s="344" t="s">
        <v>41</v>
      </c>
      <c r="DT30" s="371">
        <f t="shared" ref="DT30" si="46">SUM(DT10:DT29)</f>
        <v>633949</v>
      </c>
      <c r="DU30" s="356">
        <f t="shared" si="1"/>
        <v>26415</v>
      </c>
      <c r="DV30" s="371">
        <f t="shared" ref="DV30:DZ30" si="47">SUM(DV10:DV29)</f>
        <v>566811.4</v>
      </c>
      <c r="DW30" s="371">
        <f t="shared" si="47"/>
        <v>450826.80000000005</v>
      </c>
      <c r="DX30" s="371">
        <f t="shared" si="47"/>
        <v>66644.400000000009</v>
      </c>
      <c r="DY30" s="371">
        <f t="shared" si="47"/>
        <v>189.8</v>
      </c>
      <c r="DZ30" s="371">
        <f t="shared" si="47"/>
        <v>493.2</v>
      </c>
      <c r="EA30" s="453">
        <f t="shared" si="38"/>
        <v>89.4</v>
      </c>
      <c r="EB30" s="371">
        <f t="shared" ref="EB30:EI30" si="48">SUM(EB10:EB29)</f>
        <v>629214</v>
      </c>
      <c r="EC30" s="371">
        <f t="shared" si="48"/>
        <v>494837.69999999995</v>
      </c>
      <c r="ED30" s="371">
        <f t="shared" si="48"/>
        <v>23543.1</v>
      </c>
      <c r="EE30" s="371">
        <f t="shared" si="48"/>
        <v>5808.8</v>
      </c>
      <c r="EF30" s="371">
        <f t="shared" si="48"/>
        <v>133.4</v>
      </c>
      <c r="EG30" s="371">
        <f t="shared" si="48"/>
        <v>24353.300000000003</v>
      </c>
      <c r="EH30" s="371">
        <f t="shared" si="48"/>
        <v>374.9</v>
      </c>
      <c r="EI30" s="371">
        <f t="shared" si="48"/>
        <v>1608.9</v>
      </c>
      <c r="EJ30" s="371">
        <f>SUM(EJ10:EJ29)</f>
        <v>830.6</v>
      </c>
    </row>
    <row r="31" spans="1:140" s="26" customFormat="1" ht="12.75" customHeight="1">
      <c r="A31" s="33">
        <v>1</v>
      </c>
      <c r="B31" s="33" t="s">
        <v>352</v>
      </c>
      <c r="C31" s="86" t="s">
        <v>137</v>
      </c>
      <c r="D31" s="53">
        <v>1</v>
      </c>
      <c r="E31" s="53">
        <v>1</v>
      </c>
      <c r="F31" s="53">
        <f t="shared" si="2"/>
        <v>0</v>
      </c>
      <c r="G31" s="53">
        <v>4</v>
      </c>
      <c r="H31" s="53">
        <v>4</v>
      </c>
      <c r="I31" s="53">
        <f t="shared" si="3"/>
        <v>0</v>
      </c>
      <c r="J31" s="53">
        <v>1</v>
      </c>
      <c r="K31" s="53">
        <v>1</v>
      </c>
      <c r="L31" s="53">
        <f t="shared" si="4"/>
        <v>0</v>
      </c>
      <c r="M31" s="53"/>
      <c r="N31" s="53"/>
      <c r="O31" s="53">
        <f t="shared" si="5"/>
        <v>0</v>
      </c>
      <c r="P31" s="151">
        <f t="shared" si="36"/>
        <v>25</v>
      </c>
      <c r="Q31" s="151">
        <f t="shared" si="36"/>
        <v>25</v>
      </c>
      <c r="R31" s="53">
        <v>26</v>
      </c>
      <c r="S31" s="53">
        <v>26</v>
      </c>
      <c r="T31" s="53">
        <f t="shared" si="6"/>
        <v>0</v>
      </c>
      <c r="U31" s="151">
        <v>1282</v>
      </c>
      <c r="V31" s="151">
        <v>1282</v>
      </c>
      <c r="W31" s="151">
        <f t="shared" si="7"/>
        <v>0</v>
      </c>
      <c r="X31" s="151">
        <v>769</v>
      </c>
      <c r="Y31" s="151">
        <v>769</v>
      </c>
      <c r="Z31" s="151">
        <f t="shared" si="8"/>
        <v>0</v>
      </c>
      <c r="AA31" s="103"/>
      <c r="AB31" s="33">
        <v>1</v>
      </c>
      <c r="AC31" s="33" t="s">
        <v>352</v>
      </c>
      <c r="AD31" s="135" t="s">
        <v>137</v>
      </c>
      <c r="AE31" s="211">
        <v>6446</v>
      </c>
      <c r="AF31" s="211">
        <v>5842</v>
      </c>
      <c r="AG31" s="502">
        <f t="shared" si="0"/>
        <v>9.1999999999999993</v>
      </c>
      <c r="AH31" s="78">
        <f t="shared" si="0"/>
        <v>10.1</v>
      </c>
      <c r="AI31" s="78">
        <f t="shared" si="9"/>
        <v>0.90000000000000036</v>
      </c>
      <c r="AJ31" s="53">
        <v>592</v>
      </c>
      <c r="AK31" s="53">
        <v>588</v>
      </c>
      <c r="AL31" s="53">
        <f t="shared" si="10"/>
        <v>-4</v>
      </c>
      <c r="AM31" s="53">
        <f t="shared" si="11"/>
        <v>202</v>
      </c>
      <c r="AN31" s="53">
        <v>65</v>
      </c>
      <c r="AO31" s="53">
        <v>137</v>
      </c>
      <c r="AP31" s="53">
        <f t="shared" si="12"/>
        <v>248</v>
      </c>
      <c r="AQ31" s="53">
        <v>134</v>
      </c>
      <c r="AR31" s="53">
        <v>114</v>
      </c>
      <c r="AS31" s="53">
        <f t="shared" si="13"/>
        <v>46</v>
      </c>
      <c r="AT31" s="53">
        <f t="shared" si="14"/>
        <v>29</v>
      </c>
      <c r="AU31" s="53">
        <v>17</v>
      </c>
      <c r="AV31" s="53">
        <v>12</v>
      </c>
      <c r="AW31" s="53">
        <f t="shared" si="15"/>
        <v>47</v>
      </c>
      <c r="AX31" s="53">
        <v>32</v>
      </c>
      <c r="AY31" s="53">
        <v>15</v>
      </c>
      <c r="AZ31" s="53">
        <f t="shared" si="16"/>
        <v>18</v>
      </c>
      <c r="BA31" s="74"/>
      <c r="BB31" s="33">
        <v>1</v>
      </c>
      <c r="BC31" s="33" t="s">
        <v>352</v>
      </c>
      <c r="BD31" s="135" t="s">
        <v>137</v>
      </c>
      <c r="BE31" s="53">
        <v>56</v>
      </c>
      <c r="BF31" s="33">
        <f t="shared" si="17"/>
        <v>4</v>
      </c>
      <c r="BG31" s="53">
        <v>1</v>
      </c>
      <c r="BH31" s="53">
        <v>3</v>
      </c>
      <c r="BI31" s="53">
        <v>70</v>
      </c>
      <c r="BJ31" s="33">
        <f t="shared" si="18"/>
        <v>5</v>
      </c>
      <c r="BK31" s="53">
        <v>3</v>
      </c>
      <c r="BL31" s="53">
        <v>2</v>
      </c>
      <c r="BM31" s="53"/>
      <c r="BN31" s="33">
        <f t="shared" si="19"/>
        <v>0</v>
      </c>
      <c r="BO31" s="53"/>
      <c r="BP31" s="53"/>
      <c r="BQ31" s="53">
        <v>13</v>
      </c>
      <c r="BR31" s="33">
        <f t="shared" si="20"/>
        <v>0</v>
      </c>
      <c r="BS31" s="53"/>
      <c r="BT31" s="53"/>
      <c r="BU31" s="53">
        <v>38</v>
      </c>
      <c r="BV31" s="33">
        <f t="shared" si="21"/>
        <v>0</v>
      </c>
      <c r="BW31" s="53"/>
      <c r="BX31" s="53"/>
      <c r="BY31" s="53">
        <v>119</v>
      </c>
      <c r="BZ31" s="33">
        <f t="shared" si="22"/>
        <v>12</v>
      </c>
      <c r="CA31" s="53">
        <v>12</v>
      </c>
      <c r="CB31" s="53"/>
      <c r="CC31" s="53">
        <v>116</v>
      </c>
      <c r="CD31" s="33">
        <f>CE31+CF31</f>
        <v>12</v>
      </c>
      <c r="CE31" s="53">
        <v>12</v>
      </c>
      <c r="CF31" s="53"/>
      <c r="CG31" s="53">
        <v>60</v>
      </c>
      <c r="CH31" s="33">
        <f>CI31+CJ31</f>
        <v>2</v>
      </c>
      <c r="CI31" s="53">
        <v>2</v>
      </c>
      <c r="CJ31" s="53"/>
      <c r="CK31" s="53">
        <v>116</v>
      </c>
      <c r="CL31" s="33">
        <f t="shared" si="25"/>
        <v>12</v>
      </c>
      <c r="CM31" s="53">
        <v>2</v>
      </c>
      <c r="CN31" s="53">
        <v>10</v>
      </c>
      <c r="CO31" s="391">
        <f t="shared" si="26"/>
        <v>588</v>
      </c>
      <c r="CP31" s="391">
        <f>CR31+CQ31</f>
        <v>47</v>
      </c>
      <c r="CQ31" s="391">
        <f>BG31+BK31+BO31+BS31+BW31+CE31+CI31+CM31+CA31</f>
        <v>32</v>
      </c>
      <c r="CR31" s="391">
        <f>BH31+BL31+BP31+BT31+BX31+CF31+CJ31+CN31+CB31</f>
        <v>15</v>
      </c>
      <c r="CT31" s="33">
        <v>1</v>
      </c>
      <c r="CU31" s="33" t="s">
        <v>352</v>
      </c>
      <c r="CV31" s="86" t="s">
        <v>137</v>
      </c>
      <c r="CW31" s="53">
        <v>35</v>
      </c>
      <c r="CX31" s="53">
        <v>32</v>
      </c>
      <c r="CY31" s="53">
        <f t="shared" si="29"/>
        <v>-3</v>
      </c>
      <c r="CZ31" s="53">
        <v>19</v>
      </c>
      <c r="DA31" s="53">
        <v>19</v>
      </c>
      <c r="DB31" s="53">
        <f t="shared" si="30"/>
        <v>0</v>
      </c>
      <c r="DC31" s="53">
        <v>19</v>
      </c>
      <c r="DD31" s="53">
        <v>19</v>
      </c>
      <c r="DE31" s="53">
        <f t="shared" si="31"/>
        <v>0</v>
      </c>
      <c r="DF31" s="53">
        <v>9</v>
      </c>
      <c r="DG31" s="53">
        <v>11</v>
      </c>
      <c r="DH31" s="53">
        <f t="shared" si="32"/>
        <v>2</v>
      </c>
      <c r="DI31" s="53">
        <v>10</v>
      </c>
      <c r="DJ31" s="53">
        <v>8</v>
      </c>
      <c r="DK31" s="53">
        <f t="shared" si="33"/>
        <v>-2</v>
      </c>
      <c r="DL31" s="151">
        <f t="shared" si="37"/>
        <v>47.4</v>
      </c>
      <c r="DM31" s="151">
        <f t="shared" si="37"/>
        <v>57.9</v>
      </c>
      <c r="DN31" s="151">
        <f t="shared" si="34"/>
        <v>10.5</v>
      </c>
      <c r="DO31" s="110">
        <v>7</v>
      </c>
      <c r="DQ31" s="33">
        <v>1</v>
      </c>
      <c r="DR31" s="33" t="s">
        <v>352</v>
      </c>
      <c r="DS31" s="86" t="s">
        <v>137</v>
      </c>
      <c r="DT31" s="371">
        <f t="shared" si="35"/>
        <v>21845.1</v>
      </c>
      <c r="DU31" s="354">
        <f t="shared" si="1"/>
        <v>21845</v>
      </c>
      <c r="DV31" s="370">
        <v>20106.599999999999</v>
      </c>
      <c r="DW31" s="370">
        <v>20106.599999999999</v>
      </c>
      <c r="DX31" s="370">
        <v>1738.5</v>
      </c>
      <c r="DY31" s="370"/>
      <c r="DZ31" s="370"/>
      <c r="EA31" s="449">
        <f t="shared" si="38"/>
        <v>92</v>
      </c>
      <c r="EB31" s="371">
        <v>21548.3</v>
      </c>
      <c r="EC31" s="370">
        <v>18452.2</v>
      </c>
      <c r="ED31" s="370"/>
      <c r="EE31" s="370">
        <v>94.3</v>
      </c>
      <c r="EF31" s="370"/>
      <c r="EG31" s="370">
        <v>543.70000000000005</v>
      </c>
      <c r="EH31" s="370"/>
      <c r="EI31" s="370">
        <v>735.6</v>
      </c>
      <c r="EJ31" s="373">
        <v>54.4</v>
      </c>
    </row>
    <row r="32" spans="1:140" s="26" customFormat="1" ht="12.75" customHeight="1">
      <c r="A32" s="33">
        <v>2</v>
      </c>
      <c r="B32" s="33" t="s">
        <v>365</v>
      </c>
      <c r="C32" s="86" t="s">
        <v>42</v>
      </c>
      <c r="D32" s="33">
        <v>1</v>
      </c>
      <c r="E32" s="33">
        <v>1</v>
      </c>
      <c r="F32" s="53">
        <f t="shared" si="2"/>
        <v>0</v>
      </c>
      <c r="G32" s="33">
        <v>1</v>
      </c>
      <c r="H32" s="33">
        <v>1</v>
      </c>
      <c r="I32" s="53">
        <f t="shared" si="3"/>
        <v>0</v>
      </c>
      <c r="J32" s="33">
        <v>1</v>
      </c>
      <c r="K32" s="33">
        <v>1</v>
      </c>
      <c r="L32" s="53">
        <f t="shared" si="4"/>
        <v>0</v>
      </c>
      <c r="M32" s="33"/>
      <c r="N32" s="33"/>
      <c r="O32" s="53">
        <f t="shared" si="5"/>
        <v>0</v>
      </c>
      <c r="P32" s="151">
        <f t="shared" si="36"/>
        <v>100</v>
      </c>
      <c r="Q32" s="151">
        <f t="shared" si="36"/>
        <v>100</v>
      </c>
      <c r="R32" s="33">
        <v>11</v>
      </c>
      <c r="S32" s="33">
        <v>11</v>
      </c>
      <c r="T32" s="53">
        <f t="shared" si="6"/>
        <v>0</v>
      </c>
      <c r="U32" s="35">
        <v>608</v>
      </c>
      <c r="V32" s="35">
        <v>608</v>
      </c>
      <c r="W32" s="151">
        <f t="shared" si="7"/>
        <v>0</v>
      </c>
      <c r="X32" s="35">
        <v>223</v>
      </c>
      <c r="Y32" s="35">
        <v>223</v>
      </c>
      <c r="Z32" s="151">
        <f t="shared" si="8"/>
        <v>0</v>
      </c>
      <c r="AA32" s="28"/>
      <c r="AB32" s="33">
        <v>2</v>
      </c>
      <c r="AC32" s="33" t="s">
        <v>365</v>
      </c>
      <c r="AD32" s="135" t="s">
        <v>42</v>
      </c>
      <c r="AE32" s="33">
        <v>3052</v>
      </c>
      <c r="AF32" s="33">
        <v>2696</v>
      </c>
      <c r="AG32" s="502">
        <f t="shared" si="0"/>
        <v>4.4000000000000004</v>
      </c>
      <c r="AH32" s="78">
        <f t="shared" si="0"/>
        <v>4.7</v>
      </c>
      <c r="AI32" s="78">
        <f t="shared" si="9"/>
        <v>0.29999999999999982</v>
      </c>
      <c r="AJ32" s="33">
        <v>134</v>
      </c>
      <c r="AK32" s="33">
        <v>127</v>
      </c>
      <c r="AL32" s="53">
        <f t="shared" si="10"/>
        <v>-7</v>
      </c>
      <c r="AM32" s="53">
        <f t="shared" si="11"/>
        <v>37</v>
      </c>
      <c r="AN32" s="33">
        <v>18</v>
      </c>
      <c r="AO32" s="33">
        <v>19</v>
      </c>
      <c r="AP32" s="53">
        <f t="shared" si="12"/>
        <v>62</v>
      </c>
      <c r="AQ32" s="33">
        <v>47</v>
      </c>
      <c r="AR32" s="33">
        <v>15</v>
      </c>
      <c r="AS32" s="53">
        <f t="shared" si="13"/>
        <v>25</v>
      </c>
      <c r="AT32" s="53">
        <f t="shared" si="14"/>
        <v>29</v>
      </c>
      <c r="AU32" s="33">
        <v>3</v>
      </c>
      <c r="AV32" s="33">
        <v>26</v>
      </c>
      <c r="AW32" s="53">
        <f t="shared" si="15"/>
        <v>41</v>
      </c>
      <c r="AX32" s="33"/>
      <c r="AY32" s="33">
        <v>41</v>
      </c>
      <c r="AZ32" s="53">
        <f t="shared" si="16"/>
        <v>12</v>
      </c>
      <c r="BA32" s="74"/>
      <c r="BB32" s="33">
        <v>2</v>
      </c>
      <c r="BC32" s="33" t="s">
        <v>365</v>
      </c>
      <c r="BD32" s="135" t="s">
        <v>42</v>
      </c>
      <c r="BE32" s="33">
        <v>8</v>
      </c>
      <c r="BF32" s="33">
        <f t="shared" si="17"/>
        <v>0</v>
      </c>
      <c r="BG32" s="33"/>
      <c r="BH32" s="33"/>
      <c r="BI32" s="33">
        <v>13</v>
      </c>
      <c r="BJ32" s="33">
        <f t="shared" si="18"/>
        <v>0</v>
      </c>
      <c r="BK32" s="33"/>
      <c r="BL32" s="33"/>
      <c r="BM32" s="33"/>
      <c r="BN32" s="33">
        <f t="shared" si="19"/>
        <v>0</v>
      </c>
      <c r="BO32" s="33"/>
      <c r="BP32" s="33"/>
      <c r="BQ32" s="33"/>
      <c r="BR32" s="33">
        <f t="shared" si="20"/>
        <v>0</v>
      </c>
      <c r="BS32" s="33"/>
      <c r="BT32" s="33"/>
      <c r="BU32" s="33"/>
      <c r="BV32" s="33">
        <f t="shared" si="21"/>
        <v>0</v>
      </c>
      <c r="BW32" s="33"/>
      <c r="BX32" s="33"/>
      <c r="BY32" s="33">
        <v>28</v>
      </c>
      <c r="BZ32" s="33">
        <f t="shared" si="22"/>
        <v>14</v>
      </c>
      <c r="CA32" s="33"/>
      <c r="CB32" s="33">
        <v>14</v>
      </c>
      <c r="CC32" s="33">
        <v>15</v>
      </c>
      <c r="CD32" s="33">
        <f t="shared" ref="CD32:CD36" si="49">CE32+CF32</f>
        <v>1</v>
      </c>
      <c r="CE32" s="33"/>
      <c r="CF32" s="33">
        <v>1</v>
      </c>
      <c r="CG32" s="33"/>
      <c r="CH32" s="33">
        <f t="shared" ref="CH32:CH36" si="50">CI32+CJ32</f>
        <v>0</v>
      </c>
      <c r="CI32" s="33"/>
      <c r="CJ32" s="33"/>
      <c r="CK32" s="33">
        <v>63</v>
      </c>
      <c r="CL32" s="33">
        <f t="shared" si="25"/>
        <v>26</v>
      </c>
      <c r="CM32" s="33"/>
      <c r="CN32" s="33">
        <v>26</v>
      </c>
      <c r="CO32" s="391">
        <f t="shared" si="26"/>
        <v>127</v>
      </c>
      <c r="CP32" s="391">
        <f t="shared" ref="CP32:CP36" si="51">CR32+CQ32</f>
        <v>41</v>
      </c>
      <c r="CQ32" s="391">
        <f t="shared" ref="CQ32:CR36" si="52">BG32+BK32+BO32+BS32+BW32+CE32+CI32+CM32+CA32</f>
        <v>0</v>
      </c>
      <c r="CR32" s="391">
        <f t="shared" si="52"/>
        <v>41</v>
      </c>
      <c r="CT32" s="33">
        <v>2</v>
      </c>
      <c r="CU32" s="33" t="s">
        <v>365</v>
      </c>
      <c r="CV32" s="86" t="s">
        <v>42</v>
      </c>
      <c r="CW32" s="82">
        <v>17</v>
      </c>
      <c r="CX32" s="82">
        <v>17</v>
      </c>
      <c r="CY32" s="53">
        <f t="shared" si="29"/>
        <v>0</v>
      </c>
      <c r="CZ32" s="33">
        <v>9</v>
      </c>
      <c r="DA32" s="33">
        <v>9</v>
      </c>
      <c r="DB32" s="53">
        <f t="shared" si="30"/>
        <v>0</v>
      </c>
      <c r="DC32" s="33">
        <v>9</v>
      </c>
      <c r="DD32" s="33">
        <v>9</v>
      </c>
      <c r="DE32" s="53">
        <f t="shared" si="31"/>
        <v>0</v>
      </c>
      <c r="DF32" s="33">
        <v>3</v>
      </c>
      <c r="DG32" s="33">
        <v>4</v>
      </c>
      <c r="DH32" s="53">
        <f t="shared" si="32"/>
        <v>1</v>
      </c>
      <c r="DI32" s="33">
        <v>6</v>
      </c>
      <c r="DJ32" s="33">
        <v>5</v>
      </c>
      <c r="DK32" s="53">
        <f t="shared" si="33"/>
        <v>-1</v>
      </c>
      <c r="DL32" s="151">
        <f t="shared" si="37"/>
        <v>33.299999999999997</v>
      </c>
      <c r="DM32" s="151">
        <f t="shared" si="37"/>
        <v>44.4</v>
      </c>
      <c r="DN32" s="151">
        <f t="shared" si="34"/>
        <v>11.100000000000001</v>
      </c>
      <c r="DO32" s="110">
        <v>12</v>
      </c>
      <c r="DQ32" s="33">
        <v>2</v>
      </c>
      <c r="DR32" s="33" t="s">
        <v>365</v>
      </c>
      <c r="DS32" s="86" t="s">
        <v>42</v>
      </c>
      <c r="DT32" s="371">
        <f t="shared" si="35"/>
        <v>13553.099999999999</v>
      </c>
      <c r="DU32" s="354">
        <f t="shared" si="1"/>
        <v>13553</v>
      </c>
      <c r="DV32" s="372">
        <v>13462.8</v>
      </c>
      <c r="DW32" s="372">
        <v>13257.1</v>
      </c>
      <c r="DX32" s="372">
        <v>90.3</v>
      </c>
      <c r="DY32" s="372"/>
      <c r="DZ32" s="372"/>
      <c r="EA32" s="449">
        <f t="shared" si="38"/>
        <v>99.3</v>
      </c>
      <c r="EB32" s="342">
        <v>13549.2</v>
      </c>
      <c r="EC32" s="372">
        <v>11494.9</v>
      </c>
      <c r="ED32" s="372">
        <v>9.1</v>
      </c>
      <c r="EE32" s="372">
        <v>122.8</v>
      </c>
      <c r="EF32" s="372"/>
      <c r="EG32" s="372"/>
      <c r="EH32" s="372"/>
      <c r="EI32" s="372"/>
      <c r="EJ32" s="373"/>
    </row>
    <row r="33" spans="1:140" s="26" customFormat="1" ht="12.75" customHeight="1">
      <c r="A33" s="33">
        <v>3</v>
      </c>
      <c r="B33" s="33" t="s">
        <v>353</v>
      </c>
      <c r="C33" s="86" t="s">
        <v>43</v>
      </c>
      <c r="D33" s="33">
        <v>1</v>
      </c>
      <c r="E33" s="33">
        <v>1</v>
      </c>
      <c r="F33" s="53">
        <f t="shared" si="2"/>
        <v>0</v>
      </c>
      <c r="G33" s="33">
        <v>1</v>
      </c>
      <c r="H33" s="33">
        <v>1</v>
      </c>
      <c r="I33" s="53">
        <f t="shared" si="3"/>
        <v>0</v>
      </c>
      <c r="J33" s="33"/>
      <c r="K33" s="33"/>
      <c r="L33" s="53">
        <f t="shared" si="4"/>
        <v>0</v>
      </c>
      <c r="M33" s="33"/>
      <c r="N33" s="33"/>
      <c r="O33" s="53">
        <f t="shared" si="5"/>
        <v>0</v>
      </c>
      <c r="P33" s="151">
        <f>ROUND((J33+M33)/G33*100,1)</f>
        <v>0</v>
      </c>
      <c r="Q33" s="151">
        <f t="shared" si="36"/>
        <v>0</v>
      </c>
      <c r="R33" s="33">
        <v>14</v>
      </c>
      <c r="S33" s="33">
        <v>14</v>
      </c>
      <c r="T33" s="53">
        <f t="shared" si="6"/>
        <v>0</v>
      </c>
      <c r="U33" s="35">
        <v>496</v>
      </c>
      <c r="V33" s="35">
        <v>496</v>
      </c>
      <c r="W33" s="151">
        <f t="shared" si="7"/>
        <v>0</v>
      </c>
      <c r="X33" s="35">
        <v>385</v>
      </c>
      <c r="Y33" s="35">
        <v>385</v>
      </c>
      <c r="Z33" s="151">
        <f t="shared" si="8"/>
        <v>0</v>
      </c>
      <c r="AA33" s="28"/>
      <c r="AB33" s="33">
        <v>3</v>
      </c>
      <c r="AC33" s="33" t="s">
        <v>353</v>
      </c>
      <c r="AD33" s="135" t="s">
        <v>43</v>
      </c>
      <c r="AE33" s="33">
        <v>2150</v>
      </c>
      <c r="AF33" s="33">
        <v>2181</v>
      </c>
      <c r="AG33" s="502">
        <f t="shared" si="0"/>
        <v>10.7</v>
      </c>
      <c r="AH33" s="78">
        <f t="shared" si="0"/>
        <v>17.399999999999999</v>
      </c>
      <c r="AI33" s="78">
        <f t="shared" si="9"/>
        <v>6.6999999999999993</v>
      </c>
      <c r="AJ33" s="33">
        <v>230</v>
      </c>
      <c r="AK33" s="33">
        <v>380</v>
      </c>
      <c r="AL33" s="53">
        <f t="shared" si="10"/>
        <v>150</v>
      </c>
      <c r="AM33" s="53">
        <f t="shared" si="11"/>
        <v>83</v>
      </c>
      <c r="AN33" s="33">
        <v>46</v>
      </c>
      <c r="AO33" s="33">
        <v>37</v>
      </c>
      <c r="AP33" s="53">
        <f t="shared" si="12"/>
        <v>91</v>
      </c>
      <c r="AQ33" s="33">
        <v>26</v>
      </c>
      <c r="AR33" s="33">
        <v>65</v>
      </c>
      <c r="AS33" s="53">
        <f t="shared" si="13"/>
        <v>8</v>
      </c>
      <c r="AT33" s="53">
        <f t="shared" si="14"/>
        <v>73</v>
      </c>
      <c r="AU33" s="33">
        <v>9</v>
      </c>
      <c r="AV33" s="33">
        <v>64</v>
      </c>
      <c r="AW33" s="53">
        <f t="shared" si="15"/>
        <v>40</v>
      </c>
      <c r="AX33" s="33">
        <v>5</v>
      </c>
      <c r="AY33" s="33">
        <v>35</v>
      </c>
      <c r="AZ33" s="53">
        <f t="shared" si="16"/>
        <v>-33</v>
      </c>
      <c r="BA33" s="74"/>
      <c r="BB33" s="33">
        <v>3</v>
      </c>
      <c r="BC33" s="33" t="s">
        <v>353</v>
      </c>
      <c r="BD33" s="135" t="s">
        <v>43</v>
      </c>
      <c r="BE33" s="33">
        <v>29</v>
      </c>
      <c r="BF33" s="33">
        <f t="shared" si="17"/>
        <v>0</v>
      </c>
      <c r="BG33" s="33"/>
      <c r="BH33" s="33"/>
      <c r="BI33" s="33">
        <v>35</v>
      </c>
      <c r="BJ33" s="33">
        <f t="shared" si="18"/>
        <v>5</v>
      </c>
      <c r="BK33" s="33">
        <v>5</v>
      </c>
      <c r="BL33" s="33"/>
      <c r="BM33" s="33"/>
      <c r="BN33" s="33">
        <f t="shared" si="19"/>
        <v>0</v>
      </c>
      <c r="BO33" s="33"/>
      <c r="BP33" s="33"/>
      <c r="BQ33" s="33"/>
      <c r="BR33" s="33">
        <f t="shared" si="20"/>
        <v>0</v>
      </c>
      <c r="BS33" s="33"/>
      <c r="BT33" s="33"/>
      <c r="BU33" s="33"/>
      <c r="BV33" s="33">
        <f t="shared" si="21"/>
        <v>0</v>
      </c>
      <c r="BW33" s="33"/>
      <c r="BX33" s="33"/>
      <c r="BY33" s="33">
        <v>89</v>
      </c>
      <c r="BZ33" s="33">
        <f t="shared" si="22"/>
        <v>0</v>
      </c>
      <c r="CA33" s="33"/>
      <c r="CB33" s="33"/>
      <c r="CC33" s="33">
        <v>75</v>
      </c>
      <c r="CD33" s="33">
        <f t="shared" si="49"/>
        <v>0</v>
      </c>
      <c r="CE33" s="33"/>
      <c r="CF33" s="33"/>
      <c r="CG33" s="33"/>
      <c r="CH33" s="33">
        <f t="shared" si="50"/>
        <v>0</v>
      </c>
      <c r="CI33" s="33"/>
      <c r="CJ33" s="33"/>
      <c r="CK33" s="33">
        <v>83</v>
      </c>
      <c r="CL33" s="33">
        <f t="shared" si="25"/>
        <v>16</v>
      </c>
      <c r="CM33" s="33"/>
      <c r="CN33" s="33">
        <v>16</v>
      </c>
      <c r="CO33" s="391">
        <f t="shared" si="26"/>
        <v>311</v>
      </c>
      <c r="CP33" s="391">
        <f t="shared" si="51"/>
        <v>21</v>
      </c>
      <c r="CQ33" s="391">
        <f t="shared" si="52"/>
        <v>5</v>
      </c>
      <c r="CR33" s="391">
        <f t="shared" si="52"/>
        <v>16</v>
      </c>
      <c r="CT33" s="33">
        <v>3</v>
      </c>
      <c r="CU33" s="33" t="s">
        <v>353</v>
      </c>
      <c r="CV33" s="86" t="s">
        <v>43</v>
      </c>
      <c r="CW33" s="82">
        <v>17</v>
      </c>
      <c r="CX33" s="82">
        <v>17</v>
      </c>
      <c r="CY33" s="53">
        <f t="shared" si="29"/>
        <v>0</v>
      </c>
      <c r="CZ33" s="33">
        <v>11</v>
      </c>
      <c r="DA33" s="33">
        <v>11</v>
      </c>
      <c r="DB33" s="53">
        <f t="shared" si="30"/>
        <v>0</v>
      </c>
      <c r="DC33" s="33">
        <v>11</v>
      </c>
      <c r="DD33" s="33">
        <v>10</v>
      </c>
      <c r="DE33" s="53">
        <f t="shared" si="31"/>
        <v>-1</v>
      </c>
      <c r="DF33" s="33">
        <v>6</v>
      </c>
      <c r="DG33" s="33">
        <v>5</v>
      </c>
      <c r="DH33" s="53">
        <f t="shared" si="32"/>
        <v>-1</v>
      </c>
      <c r="DI33" s="33">
        <v>5</v>
      </c>
      <c r="DJ33" s="33">
        <v>5</v>
      </c>
      <c r="DK33" s="53">
        <f t="shared" si="33"/>
        <v>0</v>
      </c>
      <c r="DL33" s="151">
        <f t="shared" si="37"/>
        <v>54.5</v>
      </c>
      <c r="DM33" s="151">
        <f t="shared" si="37"/>
        <v>50</v>
      </c>
      <c r="DN33" s="151">
        <f t="shared" si="34"/>
        <v>-4.5</v>
      </c>
      <c r="DO33" s="110">
        <v>10</v>
      </c>
      <c r="DQ33" s="33">
        <v>3</v>
      </c>
      <c r="DR33" s="33" t="s">
        <v>353</v>
      </c>
      <c r="DS33" s="86" t="s">
        <v>43</v>
      </c>
      <c r="DT33" s="371">
        <f t="shared" si="35"/>
        <v>10874</v>
      </c>
      <c r="DU33" s="354">
        <f t="shared" si="1"/>
        <v>10874</v>
      </c>
      <c r="DV33" s="373">
        <v>10680</v>
      </c>
      <c r="DW33" s="373">
        <v>10581</v>
      </c>
      <c r="DX33" s="372">
        <v>194</v>
      </c>
      <c r="DY33" s="372"/>
      <c r="DZ33" s="372"/>
      <c r="EA33" s="449">
        <f t="shared" si="38"/>
        <v>98.2</v>
      </c>
      <c r="EB33" s="342">
        <v>10815</v>
      </c>
      <c r="EC33" s="372">
        <v>9219</v>
      </c>
      <c r="ED33" s="372"/>
      <c r="EE33" s="372">
        <v>342</v>
      </c>
      <c r="EF33" s="372"/>
      <c r="EG33" s="372"/>
      <c r="EH33" s="372"/>
      <c r="EI33" s="372">
        <v>61</v>
      </c>
      <c r="EJ33" s="373">
        <v>6</v>
      </c>
    </row>
    <row r="34" spans="1:140" s="26" customFormat="1" ht="12.75" customHeight="1">
      <c r="A34" s="33">
        <v>4</v>
      </c>
      <c r="B34" s="33" t="s">
        <v>511</v>
      </c>
      <c r="C34" s="86" t="s">
        <v>44</v>
      </c>
      <c r="D34" s="33">
        <v>1</v>
      </c>
      <c r="E34" s="33">
        <v>1</v>
      </c>
      <c r="F34" s="53">
        <f t="shared" si="2"/>
        <v>0</v>
      </c>
      <c r="G34" s="33">
        <v>1</v>
      </c>
      <c r="H34" s="33">
        <v>1</v>
      </c>
      <c r="I34" s="53">
        <f t="shared" si="3"/>
        <v>0</v>
      </c>
      <c r="J34" s="33"/>
      <c r="K34" s="33"/>
      <c r="L34" s="53">
        <f t="shared" si="4"/>
        <v>0</v>
      </c>
      <c r="M34" s="33"/>
      <c r="N34" s="33"/>
      <c r="O34" s="53">
        <f t="shared" si="5"/>
        <v>0</v>
      </c>
      <c r="P34" s="151">
        <f>ROUND((J34+M34)/G34*100,1)</f>
        <v>0</v>
      </c>
      <c r="Q34" s="151">
        <f t="shared" si="36"/>
        <v>0</v>
      </c>
      <c r="R34" s="53">
        <v>18</v>
      </c>
      <c r="S34" s="53">
        <v>16</v>
      </c>
      <c r="T34" s="53">
        <f t="shared" si="6"/>
        <v>-2</v>
      </c>
      <c r="U34" s="151">
        <v>773</v>
      </c>
      <c r="V34" s="151">
        <v>773</v>
      </c>
      <c r="W34" s="151">
        <f t="shared" si="7"/>
        <v>0</v>
      </c>
      <c r="X34" s="151">
        <v>476</v>
      </c>
      <c r="Y34" s="151">
        <v>337</v>
      </c>
      <c r="Z34" s="151">
        <f t="shared" si="8"/>
        <v>-139</v>
      </c>
      <c r="AA34" s="28"/>
      <c r="AB34" s="33">
        <v>4</v>
      </c>
      <c r="AC34" s="33" t="s">
        <v>511</v>
      </c>
      <c r="AD34" s="135" t="s">
        <v>44</v>
      </c>
      <c r="AE34" s="33">
        <v>3957</v>
      </c>
      <c r="AF34" s="33">
        <v>3905</v>
      </c>
      <c r="AG34" s="502">
        <f t="shared" si="0"/>
        <v>8.9</v>
      </c>
      <c r="AH34" s="78">
        <f t="shared" si="0"/>
        <v>7.1</v>
      </c>
      <c r="AI34" s="78">
        <f t="shared" si="9"/>
        <v>-1.8000000000000007</v>
      </c>
      <c r="AJ34" s="33">
        <v>352</v>
      </c>
      <c r="AK34" s="33">
        <v>276</v>
      </c>
      <c r="AL34" s="53">
        <f t="shared" si="10"/>
        <v>-76</v>
      </c>
      <c r="AM34" s="53">
        <f t="shared" si="11"/>
        <v>129</v>
      </c>
      <c r="AN34" s="33">
        <v>37</v>
      </c>
      <c r="AO34" s="33">
        <v>92</v>
      </c>
      <c r="AP34" s="53">
        <f t="shared" si="12"/>
        <v>88</v>
      </c>
      <c r="AQ34" s="33">
        <v>26</v>
      </c>
      <c r="AR34" s="33">
        <v>62</v>
      </c>
      <c r="AS34" s="53">
        <f t="shared" si="13"/>
        <v>-41</v>
      </c>
      <c r="AT34" s="53">
        <f t="shared" si="14"/>
        <v>57</v>
      </c>
      <c r="AU34" s="33">
        <v>4</v>
      </c>
      <c r="AV34" s="33">
        <v>53</v>
      </c>
      <c r="AW34" s="53">
        <f t="shared" si="15"/>
        <v>32</v>
      </c>
      <c r="AX34" s="33">
        <v>1</v>
      </c>
      <c r="AY34" s="33">
        <v>31</v>
      </c>
      <c r="AZ34" s="53">
        <f t="shared" si="16"/>
        <v>-25</v>
      </c>
      <c r="BA34" s="74"/>
      <c r="BB34" s="33">
        <v>4</v>
      </c>
      <c r="BC34" s="33" t="s">
        <v>511</v>
      </c>
      <c r="BD34" s="135" t="s">
        <v>44</v>
      </c>
      <c r="BE34" s="33">
        <v>29</v>
      </c>
      <c r="BF34" s="33">
        <f t="shared" si="17"/>
        <v>2</v>
      </c>
      <c r="BG34" s="33">
        <v>1</v>
      </c>
      <c r="BH34" s="33">
        <v>1</v>
      </c>
      <c r="BI34" s="33">
        <v>26</v>
      </c>
      <c r="BJ34" s="33">
        <f t="shared" si="18"/>
        <v>6</v>
      </c>
      <c r="BK34" s="33"/>
      <c r="BL34" s="33">
        <v>6</v>
      </c>
      <c r="BM34" s="33"/>
      <c r="BN34" s="33">
        <f t="shared" si="19"/>
        <v>0</v>
      </c>
      <c r="BO34" s="33"/>
      <c r="BP34" s="33"/>
      <c r="BQ34" s="33"/>
      <c r="BR34" s="33">
        <f t="shared" si="20"/>
        <v>0</v>
      </c>
      <c r="BS34" s="33"/>
      <c r="BT34" s="33"/>
      <c r="BU34" s="33"/>
      <c r="BV34" s="33">
        <f t="shared" si="21"/>
        <v>0</v>
      </c>
      <c r="BW34" s="33"/>
      <c r="BX34" s="33"/>
      <c r="BY34" s="33">
        <v>58</v>
      </c>
      <c r="BZ34" s="33">
        <f t="shared" si="22"/>
        <v>4</v>
      </c>
      <c r="CA34" s="33"/>
      <c r="CB34" s="33">
        <v>4</v>
      </c>
      <c r="CC34" s="33">
        <v>63</v>
      </c>
      <c r="CD34" s="33">
        <f t="shared" si="49"/>
        <v>4</v>
      </c>
      <c r="CE34" s="33"/>
      <c r="CF34" s="33">
        <v>4</v>
      </c>
      <c r="CG34" s="33">
        <v>17</v>
      </c>
      <c r="CH34" s="33">
        <f t="shared" si="50"/>
        <v>0</v>
      </c>
      <c r="CI34" s="33"/>
      <c r="CJ34" s="33"/>
      <c r="CK34" s="33">
        <v>152</v>
      </c>
      <c r="CL34" s="33">
        <f t="shared" si="25"/>
        <v>35</v>
      </c>
      <c r="CM34" s="33"/>
      <c r="CN34" s="33">
        <v>35</v>
      </c>
      <c r="CO34" s="391">
        <f t="shared" si="26"/>
        <v>345</v>
      </c>
      <c r="CP34" s="391">
        <f t="shared" si="51"/>
        <v>51</v>
      </c>
      <c r="CQ34" s="391">
        <f t="shared" si="52"/>
        <v>1</v>
      </c>
      <c r="CR34" s="391">
        <f t="shared" si="52"/>
        <v>50</v>
      </c>
      <c r="CT34" s="33">
        <v>4</v>
      </c>
      <c r="CU34" s="33" t="s">
        <v>511</v>
      </c>
      <c r="CV34" s="86" t="s">
        <v>44</v>
      </c>
      <c r="CW34" s="82">
        <v>35</v>
      </c>
      <c r="CX34" s="82">
        <v>34</v>
      </c>
      <c r="CY34" s="53">
        <f t="shared" si="29"/>
        <v>-1</v>
      </c>
      <c r="CZ34" s="33">
        <v>15</v>
      </c>
      <c r="DA34" s="33">
        <v>16</v>
      </c>
      <c r="DB34" s="53">
        <f t="shared" si="30"/>
        <v>1</v>
      </c>
      <c r="DC34" s="33">
        <v>15</v>
      </c>
      <c r="DD34" s="33">
        <v>15</v>
      </c>
      <c r="DE34" s="53">
        <f t="shared" si="31"/>
        <v>0</v>
      </c>
      <c r="DF34" s="33">
        <v>3</v>
      </c>
      <c r="DG34" s="33">
        <v>7</v>
      </c>
      <c r="DH34" s="53">
        <f t="shared" si="32"/>
        <v>4</v>
      </c>
      <c r="DI34" s="33">
        <v>12</v>
      </c>
      <c r="DJ34" s="33">
        <v>8</v>
      </c>
      <c r="DK34" s="53">
        <f t="shared" si="33"/>
        <v>-4</v>
      </c>
      <c r="DL34" s="151">
        <f t="shared" si="37"/>
        <v>20</v>
      </c>
      <c r="DM34" s="151">
        <f t="shared" si="37"/>
        <v>46.7</v>
      </c>
      <c r="DN34" s="151">
        <f t="shared" si="34"/>
        <v>26.700000000000003</v>
      </c>
      <c r="DO34" s="110">
        <v>11</v>
      </c>
      <c r="DQ34" s="33">
        <v>4</v>
      </c>
      <c r="DR34" s="33" t="s">
        <v>511</v>
      </c>
      <c r="DS34" s="86" t="s">
        <v>44</v>
      </c>
      <c r="DT34" s="371">
        <f t="shared" si="35"/>
        <v>23722</v>
      </c>
      <c r="DU34" s="354">
        <f t="shared" si="1"/>
        <v>23722</v>
      </c>
      <c r="DV34" s="373">
        <v>23439.9</v>
      </c>
      <c r="DW34" s="373">
        <v>17702</v>
      </c>
      <c r="DX34" s="372">
        <v>282.10000000000002</v>
      </c>
      <c r="DY34" s="372"/>
      <c r="DZ34" s="372"/>
      <c r="EA34" s="449">
        <f t="shared" si="38"/>
        <v>98.8</v>
      </c>
      <c r="EB34" s="342">
        <v>23621.1</v>
      </c>
      <c r="EC34" s="372">
        <v>16275.9</v>
      </c>
      <c r="ED34" s="372"/>
      <c r="EE34" s="372">
        <v>282.60000000000002</v>
      </c>
      <c r="EF34" s="372"/>
      <c r="EG34" s="372">
        <v>5739.8</v>
      </c>
      <c r="EH34" s="372">
        <v>6</v>
      </c>
      <c r="EI34" s="372"/>
      <c r="EJ34" s="373">
        <v>6</v>
      </c>
    </row>
    <row r="35" spans="1:140" s="26" customFormat="1" ht="12.75" customHeight="1">
      <c r="A35" s="33">
        <v>5</v>
      </c>
      <c r="B35" s="33" t="s">
        <v>354</v>
      </c>
      <c r="C35" s="86" t="s">
        <v>367</v>
      </c>
      <c r="D35" s="33">
        <v>1</v>
      </c>
      <c r="E35" s="33">
        <v>1</v>
      </c>
      <c r="F35" s="53">
        <f t="shared" si="2"/>
        <v>0</v>
      </c>
      <c r="G35" s="33">
        <v>1</v>
      </c>
      <c r="H35" s="33">
        <v>1</v>
      </c>
      <c r="I35" s="53">
        <f t="shared" si="3"/>
        <v>0</v>
      </c>
      <c r="J35" s="33">
        <v>1</v>
      </c>
      <c r="K35" s="33">
        <v>1</v>
      </c>
      <c r="L35" s="53">
        <f t="shared" si="4"/>
        <v>0</v>
      </c>
      <c r="M35" s="33"/>
      <c r="N35" s="33"/>
      <c r="O35" s="53">
        <f t="shared" si="5"/>
        <v>0</v>
      </c>
      <c r="P35" s="151">
        <f t="shared" si="36"/>
        <v>100</v>
      </c>
      <c r="Q35" s="151">
        <f t="shared" si="36"/>
        <v>100</v>
      </c>
      <c r="R35" s="33">
        <v>8</v>
      </c>
      <c r="S35" s="33">
        <v>8</v>
      </c>
      <c r="T35" s="53">
        <f t="shared" si="6"/>
        <v>0</v>
      </c>
      <c r="U35" s="35">
        <v>226</v>
      </c>
      <c r="V35" s="35">
        <v>226</v>
      </c>
      <c r="W35" s="151">
        <f t="shared" si="7"/>
        <v>0</v>
      </c>
      <c r="X35" s="35">
        <v>220</v>
      </c>
      <c r="Y35" s="35">
        <v>220</v>
      </c>
      <c r="Z35" s="151">
        <f t="shared" si="8"/>
        <v>0</v>
      </c>
      <c r="AA35" s="28"/>
      <c r="AB35" s="33">
        <v>5</v>
      </c>
      <c r="AC35" s="33" t="s">
        <v>354</v>
      </c>
      <c r="AD35" s="135" t="s">
        <v>367</v>
      </c>
      <c r="AE35" s="33">
        <v>1408</v>
      </c>
      <c r="AF35" s="33">
        <v>1344</v>
      </c>
      <c r="AG35" s="502">
        <f t="shared" si="0"/>
        <v>7.7</v>
      </c>
      <c r="AH35" s="78">
        <f t="shared" si="0"/>
        <v>6.8</v>
      </c>
      <c r="AI35" s="78">
        <f t="shared" si="9"/>
        <v>-0.90000000000000036</v>
      </c>
      <c r="AJ35" s="33">
        <v>109</v>
      </c>
      <c r="AK35" s="33">
        <v>91</v>
      </c>
      <c r="AL35" s="53">
        <f t="shared" si="10"/>
        <v>-18</v>
      </c>
      <c r="AM35" s="53">
        <f t="shared" si="11"/>
        <v>19</v>
      </c>
      <c r="AN35" s="33">
        <v>16</v>
      </c>
      <c r="AO35" s="33">
        <v>3</v>
      </c>
      <c r="AP35" s="53">
        <f t="shared" si="12"/>
        <v>12</v>
      </c>
      <c r="AQ35" s="33">
        <v>12</v>
      </c>
      <c r="AR35" s="33"/>
      <c r="AS35" s="53">
        <f t="shared" si="13"/>
        <v>-7</v>
      </c>
      <c r="AT35" s="53">
        <f t="shared" si="14"/>
        <v>10</v>
      </c>
      <c r="AU35" s="33">
        <v>6</v>
      </c>
      <c r="AV35" s="33">
        <v>4</v>
      </c>
      <c r="AW35" s="53">
        <f t="shared" si="15"/>
        <v>21</v>
      </c>
      <c r="AX35" s="33">
        <v>5</v>
      </c>
      <c r="AY35" s="33">
        <v>16</v>
      </c>
      <c r="AZ35" s="53">
        <f t="shared" si="16"/>
        <v>11</v>
      </c>
      <c r="BA35" s="74"/>
      <c r="BB35" s="33">
        <v>5</v>
      </c>
      <c r="BC35" s="33" t="s">
        <v>354</v>
      </c>
      <c r="BD35" s="135" t="s">
        <v>367</v>
      </c>
      <c r="BE35" s="33">
        <v>19</v>
      </c>
      <c r="BF35" s="33">
        <f t="shared" si="17"/>
        <v>1</v>
      </c>
      <c r="BG35" s="33">
        <v>1</v>
      </c>
      <c r="BH35" s="33"/>
      <c r="BI35" s="33">
        <v>19</v>
      </c>
      <c r="BJ35" s="33">
        <f t="shared" si="18"/>
        <v>5</v>
      </c>
      <c r="BK35" s="33">
        <v>4</v>
      </c>
      <c r="BL35" s="33">
        <v>1</v>
      </c>
      <c r="BM35" s="33"/>
      <c r="BN35" s="33">
        <f t="shared" si="19"/>
        <v>0</v>
      </c>
      <c r="BO35" s="33"/>
      <c r="BP35" s="33"/>
      <c r="BQ35" s="33"/>
      <c r="BR35" s="33">
        <f t="shared" si="20"/>
        <v>0</v>
      </c>
      <c r="BS35" s="33"/>
      <c r="BT35" s="33"/>
      <c r="BU35" s="33">
        <v>8</v>
      </c>
      <c r="BV35" s="33">
        <f t="shared" si="21"/>
        <v>15</v>
      </c>
      <c r="BW35" s="33"/>
      <c r="BX35" s="33">
        <v>15</v>
      </c>
      <c r="BY35" s="33">
        <v>34</v>
      </c>
      <c r="BZ35" s="33">
        <f t="shared" si="22"/>
        <v>0</v>
      </c>
      <c r="CA35" s="33"/>
      <c r="CB35" s="33"/>
      <c r="CC35" s="558"/>
      <c r="CD35" s="33">
        <f t="shared" si="49"/>
        <v>0</v>
      </c>
      <c r="CE35" s="33"/>
      <c r="CF35" s="33"/>
      <c r="CG35" s="33"/>
      <c r="CH35" s="33">
        <f t="shared" si="50"/>
        <v>0</v>
      </c>
      <c r="CI35" s="33"/>
      <c r="CJ35" s="33"/>
      <c r="CK35" s="33">
        <v>11</v>
      </c>
      <c r="CL35" s="33">
        <f t="shared" si="25"/>
        <v>0</v>
      </c>
      <c r="CM35" s="33"/>
      <c r="CN35" s="33"/>
      <c r="CO35" s="391">
        <f t="shared" si="26"/>
        <v>91</v>
      </c>
      <c r="CP35" s="391">
        <f t="shared" si="51"/>
        <v>21</v>
      </c>
      <c r="CQ35" s="391">
        <f t="shared" si="52"/>
        <v>5</v>
      </c>
      <c r="CR35" s="391">
        <f t="shared" si="52"/>
        <v>16</v>
      </c>
      <c r="CT35" s="33">
        <v>5</v>
      </c>
      <c r="CU35" s="33" t="s">
        <v>354</v>
      </c>
      <c r="CV35" s="86" t="s">
        <v>367</v>
      </c>
      <c r="CW35" s="82">
        <v>7</v>
      </c>
      <c r="CX35" s="82">
        <v>12</v>
      </c>
      <c r="CY35" s="53">
        <f t="shared" si="29"/>
        <v>5</v>
      </c>
      <c r="CZ35" s="33">
        <v>6</v>
      </c>
      <c r="DA35" s="33">
        <v>6</v>
      </c>
      <c r="DB35" s="53">
        <f t="shared" si="30"/>
        <v>0</v>
      </c>
      <c r="DC35" s="33">
        <v>5</v>
      </c>
      <c r="DD35" s="33">
        <v>5</v>
      </c>
      <c r="DE35" s="53">
        <f t="shared" si="31"/>
        <v>0</v>
      </c>
      <c r="DF35" s="33">
        <v>4</v>
      </c>
      <c r="DG35" s="33">
        <v>4</v>
      </c>
      <c r="DH35" s="53">
        <f t="shared" si="32"/>
        <v>0</v>
      </c>
      <c r="DI35" s="33">
        <v>1</v>
      </c>
      <c r="DJ35" s="33">
        <v>1</v>
      </c>
      <c r="DK35" s="53">
        <f t="shared" si="33"/>
        <v>0</v>
      </c>
      <c r="DL35" s="151">
        <f t="shared" si="37"/>
        <v>80</v>
      </c>
      <c r="DM35" s="151">
        <f t="shared" si="37"/>
        <v>80</v>
      </c>
      <c r="DN35" s="151">
        <f t="shared" si="34"/>
        <v>0</v>
      </c>
      <c r="DO35" s="110">
        <v>1</v>
      </c>
      <c r="DQ35" s="33">
        <v>5</v>
      </c>
      <c r="DR35" s="33" t="s">
        <v>354</v>
      </c>
      <c r="DS35" s="86" t="s">
        <v>367</v>
      </c>
      <c r="DT35" s="371">
        <f t="shared" si="35"/>
        <v>8131</v>
      </c>
      <c r="DU35" s="354">
        <f>ROUND(DT35/E35,0)</f>
        <v>8131</v>
      </c>
      <c r="DV35" s="372">
        <v>8086</v>
      </c>
      <c r="DW35" s="372">
        <v>8086</v>
      </c>
      <c r="DX35" s="372">
        <v>45</v>
      </c>
      <c r="DY35" s="372"/>
      <c r="DZ35" s="372"/>
      <c r="EA35" s="449">
        <f t="shared" si="38"/>
        <v>99.4</v>
      </c>
      <c r="EB35" s="342">
        <v>8085</v>
      </c>
      <c r="EC35" s="372">
        <v>7455</v>
      </c>
      <c r="ED35" s="372"/>
      <c r="EE35" s="372"/>
      <c r="EF35" s="372"/>
      <c r="EG35" s="372"/>
      <c r="EH35" s="372"/>
      <c r="EI35" s="372"/>
      <c r="EJ35" s="373"/>
    </row>
    <row r="36" spans="1:140" s="26" customFormat="1" ht="12.75" customHeight="1">
      <c r="A36" s="33">
        <v>6</v>
      </c>
      <c r="B36" s="33" t="s">
        <v>366</v>
      </c>
      <c r="C36" s="86" t="s">
        <v>368</v>
      </c>
      <c r="D36" s="33">
        <v>1</v>
      </c>
      <c r="E36" s="33">
        <v>1</v>
      </c>
      <c r="F36" s="53">
        <f t="shared" si="2"/>
        <v>0</v>
      </c>
      <c r="G36" s="33">
        <v>1</v>
      </c>
      <c r="H36" s="33">
        <v>1</v>
      </c>
      <c r="I36" s="53">
        <f t="shared" si="3"/>
        <v>0</v>
      </c>
      <c r="J36" s="33">
        <v>1</v>
      </c>
      <c r="K36" s="33">
        <v>1</v>
      </c>
      <c r="L36" s="53">
        <f t="shared" si="4"/>
        <v>0</v>
      </c>
      <c r="M36" s="33"/>
      <c r="N36" s="33"/>
      <c r="O36" s="53">
        <f t="shared" si="5"/>
        <v>0</v>
      </c>
      <c r="P36" s="151">
        <f t="shared" si="36"/>
        <v>100</v>
      </c>
      <c r="Q36" s="151">
        <f t="shared" si="36"/>
        <v>100</v>
      </c>
      <c r="R36" s="33">
        <v>12</v>
      </c>
      <c r="S36" s="33">
        <v>12</v>
      </c>
      <c r="T36" s="53">
        <f t="shared" si="6"/>
        <v>0</v>
      </c>
      <c r="U36" s="35">
        <v>617.70000000000005</v>
      </c>
      <c r="V36" s="35">
        <v>617.70000000000005</v>
      </c>
      <c r="W36" s="151">
        <f t="shared" si="7"/>
        <v>0</v>
      </c>
      <c r="X36" s="35">
        <v>228</v>
      </c>
      <c r="Y36" s="35">
        <v>228</v>
      </c>
      <c r="Z36" s="151">
        <f t="shared" si="8"/>
        <v>0</v>
      </c>
      <c r="AA36" s="28"/>
      <c r="AB36" s="33">
        <v>6</v>
      </c>
      <c r="AC36" s="33" t="s">
        <v>366</v>
      </c>
      <c r="AD36" s="135" t="s">
        <v>368</v>
      </c>
      <c r="AE36" s="33">
        <v>3259</v>
      </c>
      <c r="AF36" s="33">
        <v>3408</v>
      </c>
      <c r="AG36" s="502">
        <f t="shared" si="0"/>
        <v>6.3</v>
      </c>
      <c r="AH36" s="78">
        <f t="shared" si="0"/>
        <v>4.4000000000000004</v>
      </c>
      <c r="AI36" s="78">
        <f t="shared" si="9"/>
        <v>-1.8999999999999995</v>
      </c>
      <c r="AJ36" s="33">
        <v>204</v>
      </c>
      <c r="AK36" s="33">
        <v>149</v>
      </c>
      <c r="AL36" s="53">
        <f t="shared" si="10"/>
        <v>-55</v>
      </c>
      <c r="AM36" s="53">
        <f t="shared" si="11"/>
        <v>96</v>
      </c>
      <c r="AN36" s="33">
        <v>4</v>
      </c>
      <c r="AO36" s="33">
        <v>92</v>
      </c>
      <c r="AP36" s="53">
        <f t="shared" si="12"/>
        <v>48</v>
      </c>
      <c r="AQ36" s="33">
        <v>22</v>
      </c>
      <c r="AR36" s="33">
        <v>26</v>
      </c>
      <c r="AS36" s="53">
        <f t="shared" si="13"/>
        <v>-48</v>
      </c>
      <c r="AT36" s="53">
        <f t="shared" si="14"/>
        <v>42</v>
      </c>
      <c r="AU36" s="33">
        <v>3</v>
      </c>
      <c r="AV36" s="33">
        <v>39</v>
      </c>
      <c r="AW36" s="53">
        <f t="shared" si="15"/>
        <v>14</v>
      </c>
      <c r="AX36" s="33">
        <v>2</v>
      </c>
      <c r="AY36" s="33">
        <v>12</v>
      </c>
      <c r="AZ36" s="53">
        <f t="shared" si="16"/>
        <v>-28</v>
      </c>
      <c r="BA36" s="74"/>
      <c r="BB36" s="33">
        <v>6</v>
      </c>
      <c r="BC36" s="33" t="s">
        <v>366</v>
      </c>
      <c r="BD36" s="135" t="s">
        <v>368</v>
      </c>
      <c r="BE36" s="33">
        <v>29</v>
      </c>
      <c r="BF36" s="33">
        <f t="shared" si="17"/>
        <v>2</v>
      </c>
      <c r="BG36" s="33">
        <v>2</v>
      </c>
      <c r="BH36" s="33"/>
      <c r="BI36" s="33">
        <v>9</v>
      </c>
      <c r="BJ36" s="33">
        <f t="shared" si="18"/>
        <v>1</v>
      </c>
      <c r="BK36" s="33"/>
      <c r="BL36" s="33">
        <v>1</v>
      </c>
      <c r="BM36" s="33">
        <v>8</v>
      </c>
      <c r="BN36" s="33">
        <f t="shared" si="19"/>
        <v>1</v>
      </c>
      <c r="BO36" s="33"/>
      <c r="BP36" s="33">
        <v>1</v>
      </c>
      <c r="BQ36" s="33"/>
      <c r="BR36" s="33">
        <f t="shared" si="20"/>
        <v>0</v>
      </c>
      <c r="BS36" s="33"/>
      <c r="BT36" s="33"/>
      <c r="BU36" s="33"/>
      <c r="BV36" s="33">
        <f t="shared" si="21"/>
        <v>0</v>
      </c>
      <c r="BW36" s="33"/>
      <c r="BX36" s="33"/>
      <c r="BY36" s="33">
        <v>60</v>
      </c>
      <c r="BZ36" s="33">
        <f t="shared" si="22"/>
        <v>8</v>
      </c>
      <c r="CA36" s="33"/>
      <c r="CB36" s="33">
        <v>8</v>
      </c>
      <c r="CC36" s="558"/>
      <c r="CD36" s="33">
        <f t="shared" si="49"/>
        <v>0</v>
      </c>
      <c r="CE36" s="33"/>
      <c r="CF36" s="33"/>
      <c r="CG36" s="33"/>
      <c r="CH36" s="33">
        <f t="shared" si="50"/>
        <v>0</v>
      </c>
      <c r="CI36" s="33"/>
      <c r="CJ36" s="33"/>
      <c r="CK36" s="33">
        <v>43</v>
      </c>
      <c r="CL36" s="33">
        <f t="shared" si="25"/>
        <v>2</v>
      </c>
      <c r="CM36" s="33"/>
      <c r="CN36" s="33">
        <v>2</v>
      </c>
      <c r="CO36" s="391">
        <f>BE36+BI36+BM36+BQ36+BU36+CC36+CG36+CK36+BY36</f>
        <v>149</v>
      </c>
      <c r="CP36" s="391">
        <f t="shared" si="51"/>
        <v>14</v>
      </c>
      <c r="CQ36" s="391">
        <f t="shared" si="52"/>
        <v>2</v>
      </c>
      <c r="CR36" s="391">
        <f t="shared" si="52"/>
        <v>12</v>
      </c>
      <c r="CT36" s="33">
        <v>6</v>
      </c>
      <c r="CU36" s="33" t="s">
        <v>366</v>
      </c>
      <c r="CV36" s="86" t="s">
        <v>368</v>
      </c>
      <c r="CW36" s="82">
        <v>16</v>
      </c>
      <c r="CX36" s="82">
        <v>15</v>
      </c>
      <c r="CY36" s="53">
        <f t="shared" si="29"/>
        <v>-1</v>
      </c>
      <c r="CZ36" s="33">
        <v>10</v>
      </c>
      <c r="DA36" s="33">
        <v>10</v>
      </c>
      <c r="DB36" s="53">
        <f t="shared" si="30"/>
        <v>0</v>
      </c>
      <c r="DC36" s="33">
        <v>10</v>
      </c>
      <c r="DD36" s="33">
        <v>10</v>
      </c>
      <c r="DE36" s="53">
        <f t="shared" si="31"/>
        <v>0</v>
      </c>
      <c r="DF36" s="33">
        <v>6</v>
      </c>
      <c r="DG36" s="33">
        <v>6</v>
      </c>
      <c r="DH36" s="53">
        <f t="shared" si="32"/>
        <v>0</v>
      </c>
      <c r="DI36" s="33">
        <v>4</v>
      </c>
      <c r="DJ36" s="33">
        <v>4</v>
      </c>
      <c r="DK36" s="53">
        <f t="shared" si="33"/>
        <v>0</v>
      </c>
      <c r="DL36" s="151">
        <f t="shared" si="37"/>
        <v>60</v>
      </c>
      <c r="DM36" s="151">
        <f t="shared" si="37"/>
        <v>60</v>
      </c>
      <c r="DN36" s="151">
        <f t="shared" si="34"/>
        <v>0</v>
      </c>
      <c r="DO36" s="110">
        <v>6</v>
      </c>
      <c r="DQ36" s="33">
        <v>6</v>
      </c>
      <c r="DR36" s="33" t="s">
        <v>366</v>
      </c>
      <c r="DS36" s="86" t="s">
        <v>368</v>
      </c>
      <c r="DT36" s="371">
        <f t="shared" si="35"/>
        <v>9288</v>
      </c>
      <c r="DU36" s="354">
        <f>ROUND(DT36/E36,0)</f>
        <v>9288</v>
      </c>
      <c r="DV36" s="373">
        <v>8945.9</v>
      </c>
      <c r="DW36" s="373">
        <v>8920.9</v>
      </c>
      <c r="DX36" s="373">
        <v>342.1</v>
      </c>
      <c r="DY36" s="373"/>
      <c r="DZ36" s="373"/>
      <c r="EA36" s="449">
        <f t="shared" si="38"/>
        <v>96.3</v>
      </c>
      <c r="EB36" s="374">
        <v>9418</v>
      </c>
      <c r="EC36" s="373">
        <v>8195.4</v>
      </c>
      <c r="ED36" s="373"/>
      <c r="EE36" s="373">
        <v>166.2</v>
      </c>
      <c r="EF36" s="373"/>
      <c r="EG36" s="373"/>
      <c r="EH36" s="373"/>
      <c r="EI36" s="373">
        <v>25</v>
      </c>
      <c r="EJ36" s="373">
        <v>18.100000000000001</v>
      </c>
    </row>
    <row r="37" spans="1:140" s="24" customFormat="1" ht="16.5" customHeight="1">
      <c r="A37" s="701" t="s">
        <v>200</v>
      </c>
      <c r="B37" s="702"/>
      <c r="C37" s="126" t="s">
        <v>369</v>
      </c>
      <c r="D37" s="73">
        <f>SUM(D31:D36)</f>
        <v>6</v>
      </c>
      <c r="E37" s="73">
        <f t="shared" ref="E37:Y37" si="53">SUM(E31:E36)</f>
        <v>6</v>
      </c>
      <c r="F37" s="391">
        <f t="shared" si="2"/>
        <v>0</v>
      </c>
      <c r="G37" s="73">
        <f t="shared" si="53"/>
        <v>9</v>
      </c>
      <c r="H37" s="73">
        <f t="shared" si="53"/>
        <v>9</v>
      </c>
      <c r="I37" s="391">
        <f t="shared" si="3"/>
        <v>0</v>
      </c>
      <c r="J37" s="73">
        <f t="shared" si="53"/>
        <v>4</v>
      </c>
      <c r="K37" s="73">
        <f t="shared" si="53"/>
        <v>4</v>
      </c>
      <c r="L37" s="391">
        <f t="shared" si="4"/>
        <v>0</v>
      </c>
      <c r="M37" s="73">
        <f t="shared" si="53"/>
        <v>0</v>
      </c>
      <c r="N37" s="73">
        <f t="shared" si="53"/>
        <v>0</v>
      </c>
      <c r="O37" s="391">
        <f t="shared" si="5"/>
        <v>0</v>
      </c>
      <c r="P37" s="453">
        <f t="shared" si="36"/>
        <v>44.4</v>
      </c>
      <c r="Q37" s="453">
        <f t="shared" si="36"/>
        <v>44.4</v>
      </c>
      <c r="R37" s="73">
        <f t="shared" si="53"/>
        <v>89</v>
      </c>
      <c r="S37" s="73">
        <f t="shared" si="53"/>
        <v>87</v>
      </c>
      <c r="T37" s="391">
        <f t="shared" si="6"/>
        <v>-2</v>
      </c>
      <c r="U37" s="374">
        <f t="shared" si="53"/>
        <v>4002.7</v>
      </c>
      <c r="V37" s="374">
        <f t="shared" si="53"/>
        <v>4002.7</v>
      </c>
      <c r="W37" s="453">
        <f t="shared" si="7"/>
        <v>0</v>
      </c>
      <c r="X37" s="374">
        <f t="shared" si="53"/>
        <v>2301</v>
      </c>
      <c r="Y37" s="374">
        <f t="shared" si="53"/>
        <v>2162</v>
      </c>
      <c r="Z37" s="453">
        <f t="shared" si="8"/>
        <v>-139</v>
      </c>
      <c r="AA37" s="25"/>
      <c r="AB37" s="701" t="s">
        <v>200</v>
      </c>
      <c r="AC37" s="702"/>
      <c r="AD37" s="344" t="s">
        <v>369</v>
      </c>
      <c r="AE37" s="73"/>
      <c r="AF37" s="73"/>
      <c r="AG37" s="509"/>
      <c r="AH37" s="509"/>
      <c r="AI37" s="509"/>
      <c r="AJ37" s="73">
        <f t="shared" ref="AJ37:AY37" si="54">SUM(AJ31:AJ36)</f>
        <v>1621</v>
      </c>
      <c r="AK37" s="73">
        <f t="shared" si="54"/>
        <v>1611</v>
      </c>
      <c r="AL37" s="391">
        <f t="shared" si="10"/>
        <v>-10</v>
      </c>
      <c r="AM37" s="73">
        <f t="shared" si="54"/>
        <v>566</v>
      </c>
      <c r="AN37" s="73">
        <f t="shared" si="54"/>
        <v>186</v>
      </c>
      <c r="AO37" s="73">
        <f t="shared" si="54"/>
        <v>380</v>
      </c>
      <c r="AP37" s="73">
        <f t="shared" si="54"/>
        <v>549</v>
      </c>
      <c r="AQ37" s="73">
        <f t="shared" si="54"/>
        <v>267</v>
      </c>
      <c r="AR37" s="73">
        <f t="shared" si="54"/>
        <v>282</v>
      </c>
      <c r="AS37" s="391">
        <f t="shared" si="13"/>
        <v>-17</v>
      </c>
      <c r="AT37" s="73">
        <f t="shared" si="54"/>
        <v>240</v>
      </c>
      <c r="AU37" s="73">
        <f t="shared" si="54"/>
        <v>42</v>
      </c>
      <c r="AV37" s="73">
        <f t="shared" si="54"/>
        <v>198</v>
      </c>
      <c r="AW37" s="73">
        <f t="shared" si="54"/>
        <v>195</v>
      </c>
      <c r="AX37" s="73">
        <f t="shared" si="54"/>
        <v>45</v>
      </c>
      <c r="AY37" s="73">
        <f t="shared" si="54"/>
        <v>150</v>
      </c>
      <c r="AZ37" s="391">
        <f t="shared" si="16"/>
        <v>-45</v>
      </c>
      <c r="BA37" s="74"/>
      <c r="BB37" s="701" t="s">
        <v>200</v>
      </c>
      <c r="BC37" s="702"/>
      <c r="BD37" s="344" t="s">
        <v>369</v>
      </c>
      <c r="BE37" s="73">
        <f>SUM(BE31:BE36)</f>
        <v>170</v>
      </c>
      <c r="BF37" s="73">
        <f t="shared" ref="BF37:CR37" si="55">SUM(BF31:BF36)</f>
        <v>9</v>
      </c>
      <c r="BG37" s="73">
        <f>SUM(BG31:BG36)</f>
        <v>5</v>
      </c>
      <c r="BH37" s="73">
        <f t="shared" si="55"/>
        <v>4</v>
      </c>
      <c r="BI37" s="73">
        <f t="shared" si="55"/>
        <v>172</v>
      </c>
      <c r="BJ37" s="73">
        <f t="shared" si="55"/>
        <v>22</v>
      </c>
      <c r="BK37" s="73">
        <f t="shared" si="55"/>
        <v>12</v>
      </c>
      <c r="BL37" s="73">
        <f t="shared" si="55"/>
        <v>10</v>
      </c>
      <c r="BM37" s="73">
        <f t="shared" si="55"/>
        <v>8</v>
      </c>
      <c r="BN37" s="73">
        <f t="shared" si="55"/>
        <v>1</v>
      </c>
      <c r="BO37" s="73">
        <f t="shared" si="55"/>
        <v>0</v>
      </c>
      <c r="BP37" s="73">
        <f t="shared" si="55"/>
        <v>1</v>
      </c>
      <c r="BQ37" s="73">
        <f t="shared" si="55"/>
        <v>13</v>
      </c>
      <c r="BR37" s="73">
        <f t="shared" si="55"/>
        <v>0</v>
      </c>
      <c r="BS37" s="73">
        <f t="shared" si="55"/>
        <v>0</v>
      </c>
      <c r="BT37" s="73">
        <f t="shared" si="55"/>
        <v>0</v>
      </c>
      <c r="BU37" s="73">
        <f t="shared" si="55"/>
        <v>46</v>
      </c>
      <c r="BV37" s="73">
        <f t="shared" si="55"/>
        <v>15</v>
      </c>
      <c r="BW37" s="73">
        <f t="shared" si="55"/>
        <v>0</v>
      </c>
      <c r="BX37" s="73">
        <f t="shared" si="55"/>
        <v>15</v>
      </c>
      <c r="BY37" s="73">
        <f t="shared" si="55"/>
        <v>388</v>
      </c>
      <c r="BZ37" s="73">
        <f t="shared" si="55"/>
        <v>38</v>
      </c>
      <c r="CA37" s="73">
        <f t="shared" si="55"/>
        <v>12</v>
      </c>
      <c r="CB37" s="73">
        <f t="shared" si="55"/>
        <v>26</v>
      </c>
      <c r="CC37" s="73">
        <f t="shared" si="55"/>
        <v>269</v>
      </c>
      <c r="CD37" s="73">
        <f t="shared" si="55"/>
        <v>17</v>
      </c>
      <c r="CE37" s="73">
        <f t="shared" si="55"/>
        <v>12</v>
      </c>
      <c r="CF37" s="73">
        <f t="shared" si="55"/>
        <v>5</v>
      </c>
      <c r="CG37" s="73">
        <f t="shared" si="55"/>
        <v>77</v>
      </c>
      <c r="CH37" s="73">
        <f t="shared" si="55"/>
        <v>2</v>
      </c>
      <c r="CI37" s="73">
        <f t="shared" si="55"/>
        <v>2</v>
      </c>
      <c r="CJ37" s="73">
        <f t="shared" si="55"/>
        <v>0</v>
      </c>
      <c r="CK37" s="73">
        <f t="shared" si="55"/>
        <v>468</v>
      </c>
      <c r="CL37" s="73">
        <f>SUM(CL31:CL36)</f>
        <v>91</v>
      </c>
      <c r="CM37" s="73">
        <f t="shared" si="55"/>
        <v>2</v>
      </c>
      <c r="CN37" s="73">
        <f t="shared" si="55"/>
        <v>89</v>
      </c>
      <c r="CO37" s="73">
        <f t="shared" si="55"/>
        <v>1611</v>
      </c>
      <c r="CP37" s="73">
        <f t="shared" si="55"/>
        <v>195</v>
      </c>
      <c r="CQ37" s="73">
        <f t="shared" si="55"/>
        <v>45</v>
      </c>
      <c r="CR37" s="73">
        <f t="shared" si="55"/>
        <v>150</v>
      </c>
      <c r="CT37" s="703" t="s">
        <v>200</v>
      </c>
      <c r="CU37" s="703"/>
      <c r="CV37" s="126" t="s">
        <v>369</v>
      </c>
      <c r="CW37" s="73">
        <f>SUM(CW31:CW36)</f>
        <v>127</v>
      </c>
      <c r="CX37" s="73">
        <f t="shared" ref="CX37:DJ37" si="56">SUM(CX31:CX36)</f>
        <v>127</v>
      </c>
      <c r="CY37" s="391">
        <f t="shared" si="29"/>
        <v>0</v>
      </c>
      <c r="CZ37" s="73">
        <f t="shared" si="56"/>
        <v>70</v>
      </c>
      <c r="DA37" s="73">
        <f t="shared" si="56"/>
        <v>71</v>
      </c>
      <c r="DB37" s="391">
        <f t="shared" si="30"/>
        <v>1</v>
      </c>
      <c r="DC37" s="73">
        <f t="shared" si="56"/>
        <v>69</v>
      </c>
      <c r="DD37" s="73">
        <f t="shared" si="56"/>
        <v>68</v>
      </c>
      <c r="DE37" s="391">
        <f t="shared" si="31"/>
        <v>-1</v>
      </c>
      <c r="DF37" s="73">
        <f t="shared" si="56"/>
        <v>31</v>
      </c>
      <c r="DG37" s="73">
        <f t="shared" si="56"/>
        <v>37</v>
      </c>
      <c r="DH37" s="391">
        <f t="shared" si="32"/>
        <v>6</v>
      </c>
      <c r="DI37" s="73">
        <f t="shared" si="56"/>
        <v>38</v>
      </c>
      <c r="DJ37" s="73">
        <f t="shared" si="56"/>
        <v>31</v>
      </c>
      <c r="DK37" s="391">
        <f t="shared" si="33"/>
        <v>-7</v>
      </c>
      <c r="DL37" s="453">
        <f t="shared" si="37"/>
        <v>44.9</v>
      </c>
      <c r="DM37" s="453">
        <f t="shared" si="37"/>
        <v>54.4</v>
      </c>
      <c r="DN37" s="453">
        <f t="shared" si="34"/>
        <v>9.5</v>
      </c>
      <c r="DO37" s="185"/>
      <c r="DQ37" s="701" t="s">
        <v>200</v>
      </c>
      <c r="DR37" s="702"/>
      <c r="DS37" s="126" t="s">
        <v>369</v>
      </c>
      <c r="DT37" s="374">
        <f>SUM(DT31:DT36)</f>
        <v>87413.2</v>
      </c>
      <c r="DU37" s="356">
        <f>ROUND(DT37/E37,0)</f>
        <v>14569</v>
      </c>
      <c r="DV37" s="374">
        <f t="shared" ref="DV37:EI37" si="57">SUM(DV31:DV36)</f>
        <v>84721.199999999983</v>
      </c>
      <c r="DW37" s="374">
        <f t="shared" si="57"/>
        <v>78653.599999999991</v>
      </c>
      <c r="DX37" s="374">
        <f t="shared" si="57"/>
        <v>2692</v>
      </c>
      <c r="DY37" s="374">
        <f t="shared" si="57"/>
        <v>0</v>
      </c>
      <c r="DZ37" s="374">
        <f t="shared" si="57"/>
        <v>0</v>
      </c>
      <c r="EA37" s="453">
        <f t="shared" si="38"/>
        <v>96.9</v>
      </c>
      <c r="EB37" s="374">
        <f>SUM(EB31:EB36)</f>
        <v>87036.6</v>
      </c>
      <c r="EC37" s="374">
        <f t="shared" si="57"/>
        <v>71092.399999999994</v>
      </c>
      <c r="ED37" s="374">
        <f t="shared" si="57"/>
        <v>9.1</v>
      </c>
      <c r="EE37" s="374">
        <f t="shared" si="57"/>
        <v>1007.9000000000001</v>
      </c>
      <c r="EF37" s="374">
        <f t="shared" si="57"/>
        <v>0</v>
      </c>
      <c r="EG37" s="374">
        <f t="shared" si="57"/>
        <v>6283.5</v>
      </c>
      <c r="EH37" s="374">
        <f t="shared" si="57"/>
        <v>6</v>
      </c>
      <c r="EI37" s="374">
        <f t="shared" si="57"/>
        <v>821.6</v>
      </c>
      <c r="EJ37" s="374">
        <f>SUM(EJ31:EJ36)</f>
        <v>84.5</v>
      </c>
    </row>
    <row r="38" spans="1:140" s="24" customFormat="1" ht="17.25" customHeight="1">
      <c r="A38" s="701" t="s">
        <v>1</v>
      </c>
      <c r="B38" s="702"/>
      <c r="C38" s="126" t="s">
        <v>370</v>
      </c>
      <c r="D38" s="73">
        <f>D30+D37</f>
        <v>30</v>
      </c>
      <c r="E38" s="73">
        <f t="shared" ref="E38:Y38" si="58">E30+E37</f>
        <v>30</v>
      </c>
      <c r="F38" s="391">
        <f t="shared" si="2"/>
        <v>0</v>
      </c>
      <c r="G38" s="73">
        <f t="shared" si="58"/>
        <v>58</v>
      </c>
      <c r="H38" s="73">
        <f t="shared" si="58"/>
        <v>59</v>
      </c>
      <c r="I38" s="391">
        <f t="shared" si="3"/>
        <v>1</v>
      </c>
      <c r="J38" s="73">
        <f t="shared" si="58"/>
        <v>14</v>
      </c>
      <c r="K38" s="73">
        <f t="shared" si="58"/>
        <v>13</v>
      </c>
      <c r="L38" s="391">
        <f t="shared" si="4"/>
        <v>-1</v>
      </c>
      <c r="M38" s="73">
        <f t="shared" si="58"/>
        <v>1</v>
      </c>
      <c r="N38" s="73">
        <f t="shared" si="58"/>
        <v>1</v>
      </c>
      <c r="O38" s="391">
        <f t="shared" si="5"/>
        <v>0</v>
      </c>
      <c r="P38" s="453">
        <f t="shared" si="36"/>
        <v>25.9</v>
      </c>
      <c r="Q38" s="453">
        <f t="shared" si="36"/>
        <v>23.7</v>
      </c>
      <c r="R38" s="73">
        <f t="shared" si="58"/>
        <v>527</v>
      </c>
      <c r="S38" s="73">
        <f t="shared" si="58"/>
        <v>518</v>
      </c>
      <c r="T38" s="391">
        <f t="shared" si="6"/>
        <v>-9</v>
      </c>
      <c r="U38" s="374">
        <f t="shared" si="58"/>
        <v>30427.399999999998</v>
      </c>
      <c r="V38" s="374">
        <f t="shared" si="58"/>
        <v>30531.600000000002</v>
      </c>
      <c r="W38" s="453">
        <f t="shared" si="7"/>
        <v>104.20000000000437</v>
      </c>
      <c r="X38" s="374">
        <f t="shared" si="58"/>
        <v>14566.5</v>
      </c>
      <c r="Y38" s="374">
        <f t="shared" si="58"/>
        <v>14254.1</v>
      </c>
      <c r="Z38" s="453">
        <f t="shared" si="8"/>
        <v>-312.39999999999964</v>
      </c>
      <c r="AA38" s="25"/>
      <c r="AB38" s="701" t="s">
        <v>1</v>
      </c>
      <c r="AC38" s="702"/>
      <c r="AD38" s="344" t="s">
        <v>370</v>
      </c>
      <c r="AE38" s="73">
        <f>SUM(AE10:AE29)+SUM(AE31:AE36)</f>
        <v>183699</v>
      </c>
      <c r="AF38" s="73">
        <f>SUM(AF10:AF29)+SUM(AF31:AF36)</f>
        <v>184569</v>
      </c>
      <c r="AG38" s="509">
        <f t="shared" si="0"/>
        <v>7.2</v>
      </c>
      <c r="AH38" s="509">
        <f t="shared" si="0"/>
        <v>7.2</v>
      </c>
      <c r="AI38" s="509">
        <f t="shared" si="9"/>
        <v>0</v>
      </c>
      <c r="AJ38" s="73">
        <f t="shared" ref="AJ38:AY38" si="59">AJ30+AJ37</f>
        <v>13216</v>
      </c>
      <c r="AK38" s="73">
        <f t="shared" si="59"/>
        <v>13243</v>
      </c>
      <c r="AL38" s="391">
        <f t="shared" si="10"/>
        <v>27</v>
      </c>
      <c r="AM38" s="73">
        <f t="shared" si="59"/>
        <v>4348</v>
      </c>
      <c r="AN38" s="73">
        <f t="shared" si="59"/>
        <v>1280</v>
      </c>
      <c r="AO38" s="73">
        <f t="shared" si="59"/>
        <v>3068</v>
      </c>
      <c r="AP38" s="73">
        <f t="shared" si="59"/>
        <v>4718</v>
      </c>
      <c r="AQ38" s="73">
        <f t="shared" si="59"/>
        <v>1341</v>
      </c>
      <c r="AR38" s="73">
        <f t="shared" si="59"/>
        <v>3377</v>
      </c>
      <c r="AS38" s="391">
        <f t="shared" si="13"/>
        <v>370</v>
      </c>
      <c r="AT38" s="73">
        <f t="shared" si="59"/>
        <v>2275</v>
      </c>
      <c r="AU38" s="73">
        <f t="shared" si="59"/>
        <v>475</v>
      </c>
      <c r="AV38" s="73">
        <f t="shared" si="59"/>
        <v>1800</v>
      </c>
      <c r="AW38" s="73">
        <f t="shared" si="59"/>
        <v>3217</v>
      </c>
      <c r="AX38" s="73">
        <f t="shared" si="59"/>
        <v>508</v>
      </c>
      <c r="AY38" s="73">
        <f t="shared" si="59"/>
        <v>2709</v>
      </c>
      <c r="AZ38" s="391">
        <f t="shared" si="16"/>
        <v>942</v>
      </c>
      <c r="BA38" s="74"/>
      <c r="BB38" s="701" t="s">
        <v>531</v>
      </c>
      <c r="BC38" s="702"/>
      <c r="BD38" s="344" t="s">
        <v>370</v>
      </c>
      <c r="BE38" s="73">
        <f>BE30+BE37</f>
        <v>1102</v>
      </c>
      <c r="BF38" s="73">
        <f t="shared" ref="BF38:CP38" si="60">BF30+BF37</f>
        <v>149</v>
      </c>
      <c r="BG38" s="73">
        <f>BG30+BG37</f>
        <v>55</v>
      </c>
      <c r="BH38" s="73">
        <f t="shared" si="60"/>
        <v>94</v>
      </c>
      <c r="BI38" s="73">
        <f t="shared" si="60"/>
        <v>1094</v>
      </c>
      <c r="BJ38" s="73">
        <f t="shared" si="60"/>
        <v>177</v>
      </c>
      <c r="BK38" s="73">
        <f t="shared" si="60"/>
        <v>56</v>
      </c>
      <c r="BL38" s="73">
        <f t="shared" si="60"/>
        <v>121</v>
      </c>
      <c r="BM38" s="73">
        <f t="shared" si="60"/>
        <v>240</v>
      </c>
      <c r="BN38" s="73">
        <f>BN30+BN37</f>
        <v>48</v>
      </c>
      <c r="BO38" s="73">
        <f t="shared" si="60"/>
        <v>23</v>
      </c>
      <c r="BP38" s="73">
        <f t="shared" si="60"/>
        <v>25</v>
      </c>
      <c r="BQ38" s="73">
        <f t="shared" si="60"/>
        <v>166</v>
      </c>
      <c r="BR38" s="73">
        <f t="shared" si="60"/>
        <v>12</v>
      </c>
      <c r="BS38" s="73">
        <f t="shared" si="60"/>
        <v>3</v>
      </c>
      <c r="BT38" s="73">
        <f t="shared" si="60"/>
        <v>9</v>
      </c>
      <c r="BU38" s="73">
        <f t="shared" si="60"/>
        <v>702</v>
      </c>
      <c r="BV38" s="73">
        <f t="shared" si="60"/>
        <v>72</v>
      </c>
      <c r="BW38" s="73">
        <f t="shared" si="60"/>
        <v>26</v>
      </c>
      <c r="BX38" s="73">
        <f t="shared" si="60"/>
        <v>46</v>
      </c>
      <c r="BY38" s="73">
        <f t="shared" si="60"/>
        <v>3276</v>
      </c>
      <c r="BZ38" s="73">
        <f t="shared" si="60"/>
        <v>943</v>
      </c>
      <c r="CA38" s="73">
        <f t="shared" si="60"/>
        <v>218</v>
      </c>
      <c r="CB38" s="73">
        <f t="shared" si="60"/>
        <v>725</v>
      </c>
      <c r="CC38" s="73">
        <f t="shared" si="60"/>
        <v>1768</v>
      </c>
      <c r="CD38" s="73">
        <f t="shared" si="60"/>
        <v>160</v>
      </c>
      <c r="CE38" s="73">
        <f t="shared" si="60"/>
        <v>54</v>
      </c>
      <c r="CF38" s="73">
        <f t="shared" si="60"/>
        <v>106</v>
      </c>
      <c r="CG38" s="73">
        <f t="shared" si="60"/>
        <v>208</v>
      </c>
      <c r="CH38" s="73">
        <f t="shared" si="60"/>
        <v>16</v>
      </c>
      <c r="CI38" s="73">
        <f t="shared" si="60"/>
        <v>2</v>
      </c>
      <c r="CJ38" s="73">
        <f t="shared" si="60"/>
        <v>14</v>
      </c>
      <c r="CK38" s="73">
        <f t="shared" si="60"/>
        <v>4687</v>
      </c>
      <c r="CL38" s="73">
        <f t="shared" si="60"/>
        <v>1640</v>
      </c>
      <c r="CM38" s="73">
        <f t="shared" si="60"/>
        <v>71</v>
      </c>
      <c r="CN38" s="73">
        <f t="shared" si="60"/>
        <v>1569</v>
      </c>
      <c r="CO38" s="73">
        <f t="shared" si="60"/>
        <v>13243</v>
      </c>
      <c r="CP38" s="73">
        <f t="shared" si="60"/>
        <v>3217</v>
      </c>
      <c r="CQ38" s="73">
        <f>CQ30+CQ37</f>
        <v>508</v>
      </c>
      <c r="CR38" s="73">
        <f>CR30+CR37</f>
        <v>2709</v>
      </c>
      <c r="CT38" s="703" t="s">
        <v>1</v>
      </c>
      <c r="CU38" s="703"/>
      <c r="CV38" s="126" t="s">
        <v>370</v>
      </c>
      <c r="CW38" s="73">
        <f t="shared" ref="CW38:CX38" si="61">CW30+CW37</f>
        <v>1076</v>
      </c>
      <c r="CX38" s="73">
        <f t="shared" si="61"/>
        <v>1054</v>
      </c>
      <c r="CY38" s="391">
        <f t="shared" si="29"/>
        <v>-22</v>
      </c>
      <c r="CZ38" s="73">
        <f t="shared" ref="CZ38:DA38" si="62">CZ30+CZ37</f>
        <v>620</v>
      </c>
      <c r="DA38" s="73">
        <f t="shared" si="62"/>
        <v>610</v>
      </c>
      <c r="DB38" s="391">
        <f t="shared" si="30"/>
        <v>-10</v>
      </c>
      <c r="DC38" s="73">
        <f t="shared" ref="DC38:DD38" si="63">DC30+DC37</f>
        <v>545</v>
      </c>
      <c r="DD38" s="73">
        <f t="shared" si="63"/>
        <v>534</v>
      </c>
      <c r="DE38" s="391">
        <f t="shared" si="31"/>
        <v>-11</v>
      </c>
      <c r="DF38" s="73">
        <f t="shared" ref="DF38:DG38" si="64">DF30+DF37</f>
        <v>347</v>
      </c>
      <c r="DG38" s="73">
        <f t="shared" si="64"/>
        <v>341</v>
      </c>
      <c r="DH38" s="391">
        <f t="shared" si="32"/>
        <v>-6</v>
      </c>
      <c r="DI38" s="73">
        <f t="shared" ref="DI38:DJ38" si="65">DI30+DI37</f>
        <v>198</v>
      </c>
      <c r="DJ38" s="73">
        <f t="shared" si="65"/>
        <v>193</v>
      </c>
      <c r="DK38" s="391">
        <f t="shared" si="33"/>
        <v>-5</v>
      </c>
      <c r="DL38" s="453">
        <f t="shared" si="37"/>
        <v>63.7</v>
      </c>
      <c r="DM38" s="453">
        <f t="shared" si="37"/>
        <v>63.9</v>
      </c>
      <c r="DN38" s="453">
        <f t="shared" si="34"/>
        <v>0.19999999999999574</v>
      </c>
      <c r="DO38" s="185"/>
      <c r="DQ38" s="701" t="s">
        <v>1</v>
      </c>
      <c r="DR38" s="702"/>
      <c r="DS38" s="126" t="s">
        <v>370</v>
      </c>
      <c r="DT38" s="374">
        <f>DT30+DT37</f>
        <v>721362.2</v>
      </c>
      <c r="DU38" s="356">
        <f>ROUND(DT38/E38,0)</f>
        <v>24045</v>
      </c>
      <c r="DV38" s="374">
        <f t="shared" ref="DV38:DZ38" si="66">DV30+DV37</f>
        <v>651532.6</v>
      </c>
      <c r="DW38" s="374">
        <f t="shared" si="66"/>
        <v>529480.4</v>
      </c>
      <c r="DX38" s="374">
        <f t="shared" si="66"/>
        <v>69336.400000000009</v>
      </c>
      <c r="DY38" s="374">
        <f t="shared" si="66"/>
        <v>189.8</v>
      </c>
      <c r="DZ38" s="374">
        <f t="shared" si="66"/>
        <v>493.2</v>
      </c>
      <c r="EA38" s="453">
        <f t="shared" si="38"/>
        <v>90.3</v>
      </c>
      <c r="EB38" s="374">
        <f>EB30+EB37</f>
        <v>716250.6</v>
      </c>
      <c r="EC38" s="374">
        <f>EC30+EC37</f>
        <v>565930.1</v>
      </c>
      <c r="ED38" s="374">
        <f t="shared" ref="ED38:EI38" si="67">ED30+ED37</f>
        <v>23552.199999999997</v>
      </c>
      <c r="EE38" s="374">
        <f t="shared" si="67"/>
        <v>6816.7000000000007</v>
      </c>
      <c r="EF38" s="374">
        <f t="shared" si="67"/>
        <v>133.4</v>
      </c>
      <c r="EG38" s="374">
        <f t="shared" si="67"/>
        <v>30636.800000000003</v>
      </c>
      <c r="EH38" s="374">
        <f t="shared" si="67"/>
        <v>380.9</v>
      </c>
      <c r="EI38" s="374">
        <f t="shared" si="67"/>
        <v>2430.5</v>
      </c>
      <c r="EJ38" s="374">
        <f>EJ30+EJ37</f>
        <v>915.1</v>
      </c>
    </row>
    <row r="39" spans="1:140" s="114" customFormat="1" ht="18" customHeight="1">
      <c r="E39" s="24"/>
      <c r="F39" s="195"/>
      <c r="G39" s="116"/>
      <c r="H39" s="24"/>
      <c r="I39" s="195"/>
      <c r="J39" s="116"/>
      <c r="K39" s="24"/>
      <c r="L39" s="195"/>
      <c r="M39" s="116"/>
      <c r="N39" s="24"/>
      <c r="O39" s="195"/>
      <c r="P39" s="195"/>
      <c r="Q39" s="112"/>
      <c r="R39" s="195"/>
      <c r="S39" s="112"/>
      <c r="T39" s="195"/>
      <c r="U39" s="116"/>
      <c r="V39" s="26"/>
      <c r="Y39" s="26"/>
      <c r="AA39" s="117"/>
      <c r="AB39" s="27" t="s">
        <v>252</v>
      </c>
      <c r="AC39" s="197"/>
      <c r="AF39" s="26"/>
      <c r="AH39" s="26"/>
      <c r="AJ39" s="197"/>
      <c r="AK39" s="111"/>
      <c r="AL39" s="194"/>
      <c r="AO39" s="27" t="s">
        <v>253</v>
      </c>
      <c r="AP39" s="26"/>
      <c r="AQ39" s="26"/>
      <c r="AR39" s="26"/>
      <c r="AS39" s="198"/>
      <c r="AT39" s="197"/>
      <c r="AU39" s="197"/>
      <c r="AV39" s="197"/>
      <c r="AW39" s="111"/>
      <c r="AX39" s="111"/>
      <c r="AY39" s="111"/>
      <c r="AZ39" s="74"/>
      <c r="BA39" s="74"/>
      <c r="BB39" s="701" t="s">
        <v>503</v>
      </c>
      <c r="BC39" s="702"/>
      <c r="BD39" s="344" t="s">
        <v>512</v>
      </c>
      <c r="BE39" s="391">
        <v>1184</v>
      </c>
      <c r="BF39" s="391">
        <v>178</v>
      </c>
      <c r="BG39" s="391">
        <v>54</v>
      </c>
      <c r="BH39" s="391">
        <v>124</v>
      </c>
      <c r="BI39" s="391">
        <v>1137</v>
      </c>
      <c r="BJ39" s="391">
        <v>184</v>
      </c>
      <c r="BK39" s="391">
        <v>64</v>
      </c>
      <c r="BL39" s="391">
        <v>120</v>
      </c>
      <c r="BM39" s="391">
        <v>263</v>
      </c>
      <c r="BN39" s="391">
        <v>26</v>
      </c>
      <c r="BO39" s="391">
        <v>5</v>
      </c>
      <c r="BP39" s="391">
        <v>21</v>
      </c>
      <c r="BQ39" s="391">
        <v>163</v>
      </c>
      <c r="BR39" s="391">
        <v>12</v>
      </c>
      <c r="BS39" s="391">
        <v>7</v>
      </c>
      <c r="BT39" s="391">
        <v>5</v>
      </c>
      <c r="BU39" s="391">
        <v>700</v>
      </c>
      <c r="BV39" s="391">
        <v>79</v>
      </c>
      <c r="BW39" s="391">
        <v>32</v>
      </c>
      <c r="BX39" s="391">
        <v>47</v>
      </c>
      <c r="BY39" s="391">
        <v>3325</v>
      </c>
      <c r="BZ39" s="391">
        <v>391</v>
      </c>
      <c r="CA39" s="391">
        <v>227</v>
      </c>
      <c r="CB39" s="391">
        <v>164</v>
      </c>
      <c r="CC39" s="391">
        <v>1719</v>
      </c>
      <c r="CD39" s="391">
        <v>224</v>
      </c>
      <c r="CE39" s="391">
        <v>69</v>
      </c>
      <c r="CF39" s="391">
        <v>155</v>
      </c>
      <c r="CG39" s="391">
        <v>208</v>
      </c>
      <c r="CH39" s="391">
        <v>21</v>
      </c>
      <c r="CI39" s="391">
        <v>0</v>
      </c>
      <c r="CJ39" s="391">
        <v>21</v>
      </c>
      <c r="CK39" s="391">
        <v>4517</v>
      </c>
      <c r="CL39" s="391">
        <v>1160</v>
      </c>
      <c r="CM39" s="391">
        <v>17</v>
      </c>
      <c r="CN39" s="391">
        <v>1143</v>
      </c>
      <c r="CO39" s="391">
        <v>13216</v>
      </c>
      <c r="CP39" s="391">
        <v>2275</v>
      </c>
      <c r="CQ39" s="391">
        <v>475</v>
      </c>
      <c r="CR39" s="391">
        <v>1800</v>
      </c>
      <c r="CS39" s="26"/>
      <c r="CT39" s="295"/>
      <c r="CX39" s="26"/>
      <c r="CY39" s="107"/>
      <c r="CZ39" s="116"/>
      <c r="DA39" s="24"/>
      <c r="DB39" s="195"/>
      <c r="DC39" s="116"/>
      <c r="DD39" s="24"/>
      <c r="DE39" s="195"/>
      <c r="DF39" s="24"/>
      <c r="DG39" s="24"/>
      <c r="DH39" s="112"/>
      <c r="DI39" s="112"/>
      <c r="DJ39" s="112"/>
      <c r="DK39" s="112"/>
      <c r="DL39" s="26"/>
      <c r="DM39" s="26"/>
      <c r="DN39" s="26"/>
      <c r="DO39" s="121"/>
      <c r="DQ39" s="107"/>
      <c r="DS39" s="52"/>
      <c r="DT39" s="25"/>
      <c r="DU39" s="25"/>
      <c r="DV39" s="25"/>
      <c r="DW39" s="25"/>
      <c r="DX39" s="25"/>
      <c r="DY39" s="143"/>
      <c r="DZ39" s="143"/>
      <c r="EA39" s="143"/>
      <c r="EB39" s="16"/>
      <c r="EC39" s="143"/>
      <c r="ED39" s="143"/>
      <c r="EE39" s="143"/>
      <c r="EF39" s="143"/>
      <c r="EG39" s="143"/>
      <c r="EH39" s="143"/>
      <c r="EI39" s="143"/>
      <c r="EJ39" s="26"/>
    </row>
    <row r="40" spans="1:140" s="26" customFormat="1" ht="18" customHeight="1">
      <c r="F40" s="74"/>
      <c r="I40" s="74"/>
      <c r="L40" s="74"/>
      <c r="O40" s="74"/>
      <c r="P40" s="74"/>
      <c r="Q40" s="74"/>
      <c r="R40" s="74"/>
      <c r="S40" s="74"/>
      <c r="T40" s="74"/>
      <c r="AA40" s="28"/>
      <c r="AE40" s="24"/>
      <c r="AF40" s="103"/>
      <c r="AZ40" s="74"/>
      <c r="BA40" s="74"/>
      <c r="BB40" s="704" t="s">
        <v>561</v>
      </c>
      <c r="BC40" s="704"/>
      <c r="BD40" s="135" t="s">
        <v>513</v>
      </c>
      <c r="BE40" s="391">
        <f>BE38-BE39</f>
        <v>-82</v>
      </c>
      <c r="BF40" s="391">
        <f t="shared" ref="BF40:CR40" si="68">BF38-BF39</f>
        <v>-29</v>
      </c>
      <c r="BG40" s="391">
        <f t="shared" si="68"/>
        <v>1</v>
      </c>
      <c r="BH40" s="391">
        <f t="shared" si="68"/>
        <v>-30</v>
      </c>
      <c r="BI40" s="391">
        <f t="shared" si="68"/>
        <v>-43</v>
      </c>
      <c r="BJ40" s="391">
        <f t="shared" si="68"/>
        <v>-7</v>
      </c>
      <c r="BK40" s="391">
        <f t="shared" si="68"/>
        <v>-8</v>
      </c>
      <c r="BL40" s="391">
        <f t="shared" si="68"/>
        <v>1</v>
      </c>
      <c r="BM40" s="391">
        <f t="shared" si="68"/>
        <v>-23</v>
      </c>
      <c r="BN40" s="391">
        <f t="shared" si="68"/>
        <v>22</v>
      </c>
      <c r="BO40" s="391">
        <f t="shared" si="68"/>
        <v>18</v>
      </c>
      <c r="BP40" s="391">
        <f t="shared" si="68"/>
        <v>4</v>
      </c>
      <c r="BQ40" s="391">
        <f t="shared" si="68"/>
        <v>3</v>
      </c>
      <c r="BR40" s="391">
        <f t="shared" si="68"/>
        <v>0</v>
      </c>
      <c r="BS40" s="391">
        <f t="shared" si="68"/>
        <v>-4</v>
      </c>
      <c r="BT40" s="391">
        <f t="shared" si="68"/>
        <v>4</v>
      </c>
      <c r="BU40" s="391">
        <f t="shared" si="68"/>
        <v>2</v>
      </c>
      <c r="BV40" s="391">
        <f t="shared" si="68"/>
        <v>-7</v>
      </c>
      <c r="BW40" s="391">
        <f t="shared" si="68"/>
        <v>-6</v>
      </c>
      <c r="BX40" s="391">
        <f t="shared" si="68"/>
        <v>-1</v>
      </c>
      <c r="BY40" s="391">
        <f t="shared" si="68"/>
        <v>-49</v>
      </c>
      <c r="BZ40" s="391">
        <f t="shared" si="68"/>
        <v>552</v>
      </c>
      <c r="CA40" s="391">
        <f t="shared" si="68"/>
        <v>-9</v>
      </c>
      <c r="CB40" s="391">
        <f t="shared" si="68"/>
        <v>561</v>
      </c>
      <c r="CC40" s="391">
        <f t="shared" si="68"/>
        <v>49</v>
      </c>
      <c r="CD40" s="391">
        <f t="shared" si="68"/>
        <v>-64</v>
      </c>
      <c r="CE40" s="391">
        <f t="shared" si="68"/>
        <v>-15</v>
      </c>
      <c r="CF40" s="391">
        <f t="shared" si="68"/>
        <v>-49</v>
      </c>
      <c r="CG40" s="391">
        <f t="shared" si="68"/>
        <v>0</v>
      </c>
      <c r="CH40" s="391">
        <f t="shared" si="68"/>
        <v>-5</v>
      </c>
      <c r="CI40" s="391">
        <f t="shared" si="68"/>
        <v>2</v>
      </c>
      <c r="CJ40" s="391">
        <f t="shared" si="68"/>
        <v>-7</v>
      </c>
      <c r="CK40" s="391">
        <f t="shared" si="68"/>
        <v>170</v>
      </c>
      <c r="CL40" s="391">
        <f t="shared" si="68"/>
        <v>480</v>
      </c>
      <c r="CM40" s="391">
        <f t="shared" si="68"/>
        <v>54</v>
      </c>
      <c r="CN40" s="391">
        <f t="shared" si="68"/>
        <v>426</v>
      </c>
      <c r="CO40" s="391">
        <f t="shared" si="68"/>
        <v>27</v>
      </c>
      <c r="CP40" s="391">
        <f t="shared" si="68"/>
        <v>942</v>
      </c>
      <c r="CQ40" s="391">
        <f t="shared" si="68"/>
        <v>33</v>
      </c>
      <c r="CR40" s="391">
        <f t="shared" si="68"/>
        <v>909</v>
      </c>
      <c r="CW40" s="143"/>
      <c r="CX40" s="143"/>
      <c r="CY40" s="143"/>
      <c r="CZ40" s="24"/>
      <c r="DA40" s="24"/>
      <c r="DB40" s="112"/>
      <c r="DC40" s="24"/>
      <c r="DD40" s="24"/>
      <c r="DE40" s="112"/>
      <c r="DF40" s="24"/>
      <c r="DG40" s="24"/>
      <c r="DH40" s="112"/>
      <c r="DI40" s="112"/>
      <c r="DJ40" s="112"/>
      <c r="DK40" s="112"/>
      <c r="DO40" s="121"/>
      <c r="DP40" s="392"/>
      <c r="DQ40" s="392"/>
      <c r="DR40" s="143"/>
      <c r="DS40" s="24"/>
      <c r="DT40" s="24"/>
      <c r="DU40" s="24"/>
      <c r="DV40" s="24"/>
      <c r="DW40" s="24"/>
      <c r="DX40" s="24"/>
      <c r="DY40" s="143"/>
      <c r="DZ40" s="143"/>
      <c r="EA40" s="143"/>
      <c r="EB40" s="16"/>
      <c r="EC40" s="143"/>
      <c r="ED40" s="143"/>
      <c r="EE40" s="143"/>
      <c r="EF40" s="143"/>
    </row>
    <row r="41" spans="1:140" ht="15.75">
      <c r="AE41" s="153"/>
      <c r="AF41" s="152"/>
      <c r="AQ41" s="27"/>
      <c r="BB41" s="27" t="s">
        <v>252</v>
      </c>
      <c r="BG41" s="24"/>
      <c r="BH41" s="24"/>
      <c r="BJ41" s="24"/>
      <c r="BK41" s="24"/>
      <c r="BL41" s="24"/>
      <c r="BN41" s="27" t="s">
        <v>253</v>
      </c>
      <c r="BO41" s="24"/>
      <c r="BP41" s="24"/>
      <c r="BR41" s="24"/>
      <c r="CK41" s="112"/>
      <c r="CL41" s="74"/>
      <c r="CM41" s="74"/>
      <c r="CN41" s="74"/>
      <c r="CS41" s="26"/>
      <c r="CT41" s="28"/>
      <c r="DR41" s="143"/>
    </row>
    <row r="42" spans="1:140">
      <c r="DR42" s="28"/>
      <c r="DS42" s="38"/>
      <c r="DT42" s="103"/>
      <c r="DU42" s="103"/>
      <c r="EH42" s="28"/>
      <c r="EI42" s="28"/>
    </row>
    <row r="43" spans="1:140">
      <c r="DR43" s="28"/>
      <c r="DS43" s="38"/>
      <c r="DT43" s="103"/>
      <c r="DU43" s="103"/>
      <c r="EH43" s="28"/>
      <c r="EI43" s="28"/>
    </row>
    <row r="44" spans="1:140">
      <c r="DR44" s="28"/>
      <c r="DS44" s="38"/>
      <c r="DT44" s="103"/>
      <c r="DU44" s="103"/>
      <c r="EH44" s="28"/>
      <c r="EI44" s="28"/>
    </row>
    <row r="45" spans="1:140">
      <c r="DR45" s="28"/>
      <c r="DS45" s="38"/>
      <c r="DT45" s="103"/>
      <c r="DU45" s="103"/>
      <c r="EH45" s="28"/>
      <c r="EI45" s="28"/>
    </row>
  </sheetData>
  <sheetProtection formatCells="0" formatColumns="0" formatRows="0" insertColumns="0" insertRows="0" deleteColumns="0" deleteRows="0"/>
  <mergeCells count="167">
    <mergeCell ref="BB40:BC40"/>
    <mergeCell ref="A38:B38"/>
    <mergeCell ref="AB38:AC38"/>
    <mergeCell ref="BB38:BC38"/>
    <mergeCell ref="CT38:CU38"/>
    <mergeCell ref="DQ38:DR38"/>
    <mergeCell ref="BB39:BC39"/>
    <mergeCell ref="DQ30:DR30"/>
    <mergeCell ref="A37:B37"/>
    <mergeCell ref="AB37:AC37"/>
    <mergeCell ref="BB37:BC37"/>
    <mergeCell ref="CT37:CU37"/>
    <mergeCell ref="DQ37:DR37"/>
    <mergeCell ref="DJ7:DJ8"/>
    <mergeCell ref="DK7:DK8"/>
    <mergeCell ref="DL7:DL8"/>
    <mergeCell ref="DM7:DM8"/>
    <mergeCell ref="DN7:DN8"/>
    <mergeCell ref="A30:B30"/>
    <mergeCell ref="AB30:AC30"/>
    <mergeCell ref="BB30:BC30"/>
    <mergeCell ref="CT30:CU30"/>
    <mergeCell ref="DD7:DD8"/>
    <mergeCell ref="DE7:DE8"/>
    <mergeCell ref="DF7:DF8"/>
    <mergeCell ref="DG7:DG8"/>
    <mergeCell ref="DH7:DH8"/>
    <mergeCell ref="DI7:DI8"/>
    <mergeCell ref="AT7:AT8"/>
    <mergeCell ref="AU7:AV7"/>
    <mergeCell ref="AW7:AW8"/>
    <mergeCell ref="AX7:AY7"/>
    <mergeCell ref="CZ7:CZ8"/>
    <mergeCell ref="DA7:DA8"/>
    <mergeCell ref="CM6:CM8"/>
    <mergeCell ref="CN6:CN8"/>
    <mergeCell ref="CQ6:CQ8"/>
    <mergeCell ref="CR6:CR8"/>
    <mergeCell ref="CW6:CW8"/>
    <mergeCell ref="CX6:CX8"/>
    <mergeCell ref="BG6:BG8"/>
    <mergeCell ref="BH6:BH8"/>
    <mergeCell ref="BK6:BK8"/>
    <mergeCell ref="BL6:BL8"/>
    <mergeCell ref="BO6:BO8"/>
    <mergeCell ref="BP6:BP8"/>
    <mergeCell ref="CL5:CL8"/>
    <mergeCell ref="CM5:CN5"/>
    <mergeCell ref="BW6:BW8"/>
    <mergeCell ref="BX6:BX8"/>
    <mergeCell ref="CA6:CA8"/>
    <mergeCell ref="CB6:CB8"/>
    <mergeCell ref="BN5:BN8"/>
    <mergeCell ref="BO5:BP5"/>
    <mergeCell ref="BQ5:BQ8"/>
    <mergeCell ref="BR5:BR8"/>
    <mergeCell ref="BS5:BT5"/>
    <mergeCell ref="BU5:BU8"/>
    <mergeCell ref="BS6:BS8"/>
    <mergeCell ref="BT6:BT8"/>
    <mergeCell ref="DF5:DH6"/>
    <mergeCell ref="DI5:DK6"/>
    <mergeCell ref="AM6:AO6"/>
    <mergeCell ref="AP6:AR6"/>
    <mergeCell ref="AS6:AS8"/>
    <mergeCell ref="AT6:AV6"/>
    <mergeCell ref="AW6:AY6"/>
    <mergeCell ref="AZ6:AZ8"/>
    <mergeCell ref="CD5:CD8"/>
    <mergeCell ref="CE5:CF5"/>
    <mergeCell ref="CG5:CG8"/>
    <mergeCell ref="CH5:CH8"/>
    <mergeCell ref="CI5:CJ5"/>
    <mergeCell ref="CK5:CK8"/>
    <mergeCell ref="CE6:CE8"/>
    <mergeCell ref="CF6:CF8"/>
    <mergeCell ref="CI6:CI8"/>
    <mergeCell ref="CJ6:CJ8"/>
    <mergeCell ref="BV5:BV8"/>
    <mergeCell ref="BW5:BX5"/>
    <mergeCell ref="BY5:BY8"/>
    <mergeCell ref="BZ5:BZ8"/>
    <mergeCell ref="CA5:CB5"/>
    <mergeCell ref="CC5:CC8"/>
    <mergeCell ref="EI4:EI8"/>
    <mergeCell ref="EJ4:EJ8"/>
    <mergeCell ref="J5:L7"/>
    <mergeCell ref="M5:O7"/>
    <mergeCell ref="P5:Q7"/>
    <mergeCell ref="U5:W7"/>
    <mergeCell ref="X5:Z7"/>
    <mergeCell ref="BE5:BE8"/>
    <mergeCell ref="BF5:BF8"/>
    <mergeCell ref="BG5:BH5"/>
    <mergeCell ref="EC4:EC8"/>
    <mergeCell ref="ED4:ED8"/>
    <mergeCell ref="EE4:EE8"/>
    <mergeCell ref="EF4:EF8"/>
    <mergeCell ref="EG4:EG8"/>
    <mergeCell ref="EH4:EH8"/>
    <mergeCell ref="DV4:DV8"/>
    <mergeCell ref="DW4:DW8"/>
    <mergeCell ref="DX4:DX8"/>
    <mergeCell ref="DY4:DY8"/>
    <mergeCell ref="DZ4:DZ8"/>
    <mergeCell ref="EA4:EA8"/>
    <mergeCell ref="DT3:DT8"/>
    <mergeCell ref="DU3:DU8"/>
    <mergeCell ref="DV3:EA3"/>
    <mergeCell ref="EB3:EB8"/>
    <mergeCell ref="EC3:EJ3"/>
    <mergeCell ref="AM4:AS5"/>
    <mergeCell ref="AT4:AZ5"/>
    <mergeCell ref="CZ4:DB6"/>
    <mergeCell ref="DC4:DE6"/>
    <mergeCell ref="DF4:DK4"/>
    <mergeCell ref="CW3:CY5"/>
    <mergeCell ref="CZ3:DN3"/>
    <mergeCell ref="DO3:DO8"/>
    <mergeCell ref="DQ3:DQ8"/>
    <mergeCell ref="DR3:DR8"/>
    <mergeCell ref="DS3:DS8"/>
    <mergeCell ref="DL4:DN6"/>
    <mergeCell ref="CY6:CY8"/>
    <mergeCell ref="DB7:DB8"/>
    <mergeCell ref="DC7:DC8"/>
    <mergeCell ref="CO3:CO8"/>
    <mergeCell ref="CP3:CP8"/>
    <mergeCell ref="CQ3:CR5"/>
    <mergeCell ref="CT3:CT8"/>
    <mergeCell ref="CU3:CU8"/>
    <mergeCell ref="CV3:CV8"/>
    <mergeCell ref="CG3:CJ4"/>
    <mergeCell ref="CK3:CN4"/>
    <mergeCell ref="BB3:BB8"/>
    <mergeCell ref="BC3:BC8"/>
    <mergeCell ref="BD3:BD8"/>
    <mergeCell ref="BE3:BH4"/>
    <mergeCell ref="BI3:BL4"/>
    <mergeCell ref="BM3:BP4"/>
    <mergeCell ref="BI5:BI8"/>
    <mergeCell ref="BJ5:BJ8"/>
    <mergeCell ref="BK5:BL5"/>
    <mergeCell ref="BM5:BM8"/>
    <mergeCell ref="BQ3:BT4"/>
    <mergeCell ref="BU3:BX4"/>
    <mergeCell ref="BY3:CB4"/>
    <mergeCell ref="CC3:CF4"/>
    <mergeCell ref="A3:A8"/>
    <mergeCell ref="B3:B8"/>
    <mergeCell ref="C3:C8"/>
    <mergeCell ref="D3:F7"/>
    <mergeCell ref="G3:I7"/>
    <mergeCell ref="J3:Q4"/>
    <mergeCell ref="R3:T7"/>
    <mergeCell ref="U3:Z4"/>
    <mergeCell ref="AB3:AB8"/>
    <mergeCell ref="AC3:AC8"/>
    <mergeCell ref="AD3:AD8"/>
    <mergeCell ref="AE3:AF7"/>
    <mergeCell ref="AG3:AI7"/>
    <mergeCell ref="AJ3:AL7"/>
    <mergeCell ref="AM3:AZ3"/>
    <mergeCell ref="AM7:AM8"/>
    <mergeCell ref="AN7:AO7"/>
    <mergeCell ref="AP7:AP8"/>
    <mergeCell ref="AQ7:AR7"/>
  </mergeCells>
  <pageMargins left="0.2" right="0.15748031496062992" top="0.51181102362204722" bottom="0.51181102362204722" header="0.51181102362204722" footer="0.51181102362204722"/>
  <pageSetup paperSize="9" scale="85" orientation="landscape" r:id="rId1"/>
  <headerFooter alignWithMargins="0"/>
  <colBreaks count="4" manualBreakCount="4">
    <brk id="27" max="1048575" man="1"/>
    <brk id="53" max="41" man="1"/>
    <brk id="84" max="41" man="1"/>
    <brk id="9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Y31"/>
  <sheetViews>
    <sheetView zoomScale="90" zoomScaleNormal="90" zoomScaleSheetLayoutView="100" workbookViewId="0">
      <selection activeCell="A32" sqref="A32:XFD34"/>
    </sheetView>
  </sheetViews>
  <sheetFormatPr defaultRowHeight="12.75"/>
  <cols>
    <col min="1" max="1" width="3.42578125" style="9" customWidth="1"/>
    <col min="2" max="2" width="20.5703125" style="9" customWidth="1"/>
    <col min="3" max="3" width="4.140625" style="9" customWidth="1"/>
    <col min="4" max="4" width="5.85546875" style="9" customWidth="1"/>
    <col min="5" max="5" width="5.7109375" style="9" customWidth="1"/>
    <col min="6" max="6" width="6" style="9" customWidth="1"/>
    <col min="7" max="8" width="4.7109375" style="9" customWidth="1"/>
    <col min="9" max="9" width="4.5703125" style="9" customWidth="1"/>
    <col min="10" max="11" width="5.7109375" style="9" customWidth="1"/>
    <col min="12" max="12" width="4.5703125" style="9" customWidth="1"/>
    <col min="13" max="14" width="4.7109375" style="9" customWidth="1"/>
    <col min="15" max="15" width="4.42578125" style="9" customWidth="1"/>
    <col min="16" max="17" width="4.7109375" style="9" customWidth="1"/>
    <col min="18" max="18" width="4.5703125" style="9" customWidth="1"/>
    <col min="19" max="20" width="4.7109375" style="9" customWidth="1"/>
    <col min="21" max="21" width="4.5703125" style="9" customWidth="1"/>
    <col min="22" max="23" width="4.7109375" style="9" customWidth="1"/>
    <col min="24" max="24" width="4.5703125" style="9" customWidth="1"/>
    <col min="25" max="16384" width="9.140625" style="9"/>
  </cols>
  <sheetData>
    <row r="1" spans="1:24">
      <c r="A1" s="8" t="s">
        <v>539</v>
      </c>
    </row>
    <row r="2" spans="1:24" ht="6.75" customHeight="1"/>
    <row r="3" spans="1:24">
      <c r="A3" s="709" t="s">
        <v>18</v>
      </c>
      <c r="B3" s="709" t="s">
        <v>105</v>
      </c>
      <c r="C3" s="709" t="s">
        <v>20</v>
      </c>
      <c r="D3" s="709" t="s">
        <v>81</v>
      </c>
      <c r="E3" s="709"/>
      <c r="F3" s="709"/>
      <c r="G3" s="709" t="s">
        <v>82</v>
      </c>
      <c r="H3" s="709"/>
      <c r="I3" s="709"/>
      <c r="J3" s="709" t="s">
        <v>83</v>
      </c>
      <c r="K3" s="709"/>
      <c r="L3" s="709"/>
      <c r="M3" s="730" t="s">
        <v>507</v>
      </c>
      <c r="N3" s="730"/>
      <c r="O3" s="730"/>
      <c r="P3" s="730"/>
      <c r="Q3" s="730"/>
      <c r="R3" s="730"/>
      <c r="S3" s="709" t="s">
        <v>84</v>
      </c>
      <c r="T3" s="709"/>
      <c r="U3" s="709"/>
      <c r="V3" s="709" t="s">
        <v>170</v>
      </c>
      <c r="W3" s="709"/>
      <c r="X3" s="709"/>
    </row>
    <row r="4" spans="1:24" s="87" customFormat="1" ht="41.25" customHeight="1">
      <c r="A4" s="709"/>
      <c r="B4" s="709"/>
      <c r="C4" s="709"/>
      <c r="D4" s="709"/>
      <c r="E4" s="709"/>
      <c r="F4" s="709"/>
      <c r="G4" s="709"/>
      <c r="H4" s="709"/>
      <c r="I4" s="709"/>
      <c r="J4" s="709"/>
      <c r="K4" s="709"/>
      <c r="L4" s="709"/>
      <c r="M4" s="709" t="s">
        <v>508</v>
      </c>
      <c r="N4" s="709"/>
      <c r="O4" s="709"/>
      <c r="P4" s="709" t="s">
        <v>478</v>
      </c>
      <c r="Q4" s="709"/>
      <c r="R4" s="709"/>
      <c r="S4" s="709"/>
      <c r="T4" s="709"/>
      <c r="U4" s="709"/>
      <c r="V4" s="709"/>
      <c r="W4" s="709"/>
      <c r="X4" s="709"/>
    </row>
    <row r="5" spans="1:24" s="87" customFormat="1" ht="17.25" customHeight="1">
      <c r="A5" s="709"/>
      <c r="B5" s="709"/>
      <c r="C5" s="709"/>
      <c r="D5" s="437">
        <v>2022</v>
      </c>
      <c r="E5" s="437">
        <v>2023</v>
      </c>
      <c r="F5" s="437" t="s">
        <v>48</v>
      </c>
      <c r="G5" s="437">
        <v>2022</v>
      </c>
      <c r="H5" s="437">
        <v>2023</v>
      </c>
      <c r="I5" s="437" t="s">
        <v>48</v>
      </c>
      <c r="J5" s="437">
        <v>2022</v>
      </c>
      <c r="K5" s="437">
        <v>2023</v>
      </c>
      <c r="L5" s="437" t="s">
        <v>48</v>
      </c>
      <c r="M5" s="437">
        <v>2022</v>
      </c>
      <c r="N5" s="437">
        <v>2023</v>
      </c>
      <c r="O5" s="437" t="s">
        <v>48</v>
      </c>
      <c r="P5" s="437">
        <v>2022</v>
      </c>
      <c r="Q5" s="437">
        <v>2023</v>
      </c>
      <c r="R5" s="437" t="s">
        <v>48</v>
      </c>
      <c r="S5" s="437">
        <v>2022</v>
      </c>
      <c r="T5" s="437">
        <v>2023</v>
      </c>
      <c r="U5" s="437" t="s">
        <v>48</v>
      </c>
      <c r="V5" s="437">
        <v>2022</v>
      </c>
      <c r="W5" s="437">
        <v>2023</v>
      </c>
      <c r="X5" s="437" t="s">
        <v>48</v>
      </c>
    </row>
    <row r="6" spans="1:24" s="92" customFormat="1" ht="12" thickBot="1">
      <c r="A6" s="233"/>
      <c r="B6" s="234"/>
      <c r="C6" s="234">
        <v>1</v>
      </c>
      <c r="D6" s="234">
        <v>2</v>
      </c>
      <c r="E6" s="234">
        <v>3</v>
      </c>
      <c r="F6" s="234">
        <v>4</v>
      </c>
      <c r="G6" s="234">
        <v>5</v>
      </c>
      <c r="H6" s="234">
        <v>6</v>
      </c>
      <c r="I6" s="234">
        <v>7</v>
      </c>
      <c r="J6" s="234">
        <v>8</v>
      </c>
      <c r="K6" s="234">
        <v>9</v>
      </c>
      <c r="L6" s="234">
        <v>10</v>
      </c>
      <c r="M6" s="234">
        <v>11</v>
      </c>
      <c r="N6" s="234">
        <v>12</v>
      </c>
      <c r="O6" s="234">
        <v>13</v>
      </c>
      <c r="P6" s="234">
        <v>14</v>
      </c>
      <c r="Q6" s="234">
        <v>15</v>
      </c>
      <c r="R6" s="234">
        <v>16</v>
      </c>
      <c r="S6" s="234">
        <v>17</v>
      </c>
      <c r="T6" s="234">
        <v>18</v>
      </c>
      <c r="U6" s="234">
        <v>19</v>
      </c>
      <c r="V6" s="234">
        <v>20</v>
      </c>
      <c r="W6" s="234">
        <v>21</v>
      </c>
      <c r="X6" s="235">
        <v>22</v>
      </c>
    </row>
    <row r="7" spans="1:24" s="220" customFormat="1" ht="12.75" customHeight="1">
      <c r="A7" s="715">
        <v>1</v>
      </c>
      <c r="B7" s="726" t="s">
        <v>177</v>
      </c>
      <c r="C7" s="729" t="s">
        <v>21</v>
      </c>
      <c r="D7" s="722" t="s">
        <v>79</v>
      </c>
      <c r="E7" s="723"/>
      <c r="F7" s="723"/>
      <c r="G7" s="723"/>
      <c r="H7" s="723"/>
      <c r="I7" s="723"/>
      <c r="J7" s="723"/>
      <c r="K7" s="723"/>
      <c r="L7" s="723"/>
      <c r="M7" s="723"/>
      <c r="N7" s="723"/>
      <c r="O7" s="723"/>
      <c r="P7" s="723"/>
      <c r="Q7" s="723"/>
      <c r="R7" s="723"/>
      <c r="S7" s="723"/>
      <c r="T7" s="723"/>
      <c r="U7" s="723"/>
      <c r="V7" s="723"/>
      <c r="W7" s="723"/>
      <c r="X7" s="724"/>
    </row>
    <row r="8" spans="1:24" s="220" customFormat="1" ht="20.25" customHeight="1">
      <c r="A8" s="716"/>
      <c r="B8" s="727"/>
      <c r="C8" s="714"/>
      <c r="D8" s="82">
        <v>96</v>
      </c>
      <c r="E8" s="82">
        <v>104</v>
      </c>
      <c r="F8" s="82">
        <f>E8-D8</f>
        <v>8</v>
      </c>
      <c r="G8" s="82">
        <v>68</v>
      </c>
      <c r="H8" s="82">
        <v>65</v>
      </c>
      <c r="I8" s="82">
        <f>H8-G8</f>
        <v>-3</v>
      </c>
      <c r="J8" s="82">
        <v>193</v>
      </c>
      <c r="K8" s="82">
        <v>186</v>
      </c>
      <c r="L8" s="82">
        <f>K8-J8</f>
        <v>-7</v>
      </c>
      <c r="M8" s="82">
        <v>190</v>
      </c>
      <c r="N8" s="82">
        <v>185</v>
      </c>
      <c r="O8" s="82">
        <f>N8-M8</f>
        <v>-5</v>
      </c>
      <c r="P8" s="82">
        <v>3</v>
      </c>
      <c r="Q8" s="82">
        <v>1</v>
      </c>
      <c r="R8" s="82">
        <f>Q8-P8</f>
        <v>-2</v>
      </c>
      <c r="S8" s="82">
        <v>50</v>
      </c>
      <c r="T8" s="82">
        <v>47</v>
      </c>
      <c r="U8" s="82">
        <f>T8-S8</f>
        <v>-3</v>
      </c>
      <c r="V8" s="82">
        <v>38</v>
      </c>
      <c r="W8" s="82">
        <v>31</v>
      </c>
      <c r="X8" s="495">
        <f>W8-V8</f>
        <v>-7</v>
      </c>
    </row>
    <row r="9" spans="1:24" s="220" customFormat="1" ht="13.5" customHeight="1">
      <c r="A9" s="716"/>
      <c r="B9" s="727"/>
      <c r="C9" s="721" t="s">
        <v>22</v>
      </c>
      <c r="D9" s="710" t="s">
        <v>80</v>
      </c>
      <c r="E9" s="711"/>
      <c r="F9" s="711"/>
      <c r="G9" s="711"/>
      <c r="H9" s="711"/>
      <c r="I9" s="711"/>
      <c r="J9" s="711"/>
      <c r="K9" s="711"/>
      <c r="L9" s="711"/>
      <c r="M9" s="711"/>
      <c r="N9" s="711"/>
      <c r="O9" s="711"/>
      <c r="P9" s="711"/>
      <c r="Q9" s="711"/>
      <c r="R9" s="711"/>
      <c r="S9" s="711"/>
      <c r="T9" s="711"/>
      <c r="U9" s="711"/>
      <c r="V9" s="711"/>
      <c r="W9" s="711"/>
      <c r="X9" s="712"/>
    </row>
    <row r="10" spans="1:24" s="107" customFormat="1" ht="19.5" customHeight="1">
      <c r="A10" s="716"/>
      <c r="B10" s="727"/>
      <c r="C10" s="721"/>
      <c r="D10" s="82">
        <v>12</v>
      </c>
      <c r="E10" s="82">
        <v>8</v>
      </c>
      <c r="F10" s="82">
        <f>E10-D10</f>
        <v>-4</v>
      </c>
      <c r="G10" s="82">
        <v>8</v>
      </c>
      <c r="H10" s="82">
        <v>11</v>
      </c>
      <c r="I10" s="82">
        <f>H10-G10</f>
        <v>3</v>
      </c>
      <c r="J10" s="82">
        <v>25</v>
      </c>
      <c r="K10" s="82">
        <v>26</v>
      </c>
      <c r="L10" s="82">
        <f>K10-J10</f>
        <v>1</v>
      </c>
      <c r="M10" s="82">
        <v>21</v>
      </c>
      <c r="N10" s="82">
        <v>21</v>
      </c>
      <c r="O10" s="82">
        <f>N10-M10</f>
        <v>0</v>
      </c>
      <c r="P10" s="82">
        <v>4</v>
      </c>
      <c r="Q10" s="82">
        <v>5</v>
      </c>
      <c r="R10" s="82">
        <f>Q10-P10</f>
        <v>1</v>
      </c>
      <c r="S10" s="82">
        <v>6</v>
      </c>
      <c r="T10" s="82">
        <v>4</v>
      </c>
      <c r="U10" s="82">
        <f>T10-S10</f>
        <v>-2</v>
      </c>
      <c r="V10" s="82">
        <v>7</v>
      </c>
      <c r="W10" s="82">
        <v>8</v>
      </c>
      <c r="X10" s="495">
        <f>W10-V10</f>
        <v>1</v>
      </c>
    </row>
    <row r="11" spans="1:24" s="107" customFormat="1" ht="12.75" customHeight="1">
      <c r="A11" s="716"/>
      <c r="B11" s="727"/>
      <c r="C11" s="713" t="s">
        <v>23</v>
      </c>
      <c r="D11" s="710" t="s">
        <v>120</v>
      </c>
      <c r="E11" s="711"/>
      <c r="F11" s="711"/>
      <c r="G11" s="711"/>
      <c r="H11" s="711"/>
      <c r="I11" s="711"/>
      <c r="J11" s="711"/>
      <c r="K11" s="711"/>
      <c r="L11" s="711"/>
      <c r="M11" s="711"/>
      <c r="N11" s="711"/>
      <c r="O11" s="711"/>
      <c r="P11" s="711"/>
      <c r="Q11" s="711"/>
      <c r="R11" s="711"/>
      <c r="S11" s="711"/>
      <c r="T11" s="711"/>
      <c r="U11" s="711"/>
      <c r="V11" s="711"/>
      <c r="W11" s="711"/>
      <c r="X11" s="712"/>
    </row>
    <row r="12" spans="1:24" s="107" customFormat="1" ht="16.5" customHeight="1">
      <c r="A12" s="716"/>
      <c r="B12" s="728"/>
      <c r="C12" s="714"/>
      <c r="D12" s="93"/>
      <c r="E12" s="93"/>
      <c r="F12" s="82">
        <f>E12-D12</f>
        <v>0</v>
      </c>
      <c r="G12" s="93"/>
      <c r="H12" s="93"/>
      <c r="I12" s="82">
        <f>H12-G12</f>
        <v>0</v>
      </c>
      <c r="J12" s="93"/>
      <c r="K12" s="93"/>
      <c r="L12" s="82">
        <f>K12-J12</f>
        <v>0</v>
      </c>
      <c r="M12" s="93"/>
      <c r="N12" s="93"/>
      <c r="O12" s="82">
        <f>N12-M12</f>
        <v>0</v>
      </c>
      <c r="P12" s="93"/>
      <c r="Q12" s="93"/>
      <c r="R12" s="82">
        <f>Q12-P12</f>
        <v>0</v>
      </c>
      <c r="S12" s="93"/>
      <c r="T12" s="93"/>
      <c r="U12" s="82">
        <f>T12-S12</f>
        <v>0</v>
      </c>
      <c r="V12" s="93"/>
      <c r="W12" s="93"/>
      <c r="X12" s="495">
        <f>W12-V12</f>
        <v>0</v>
      </c>
    </row>
    <row r="13" spans="1:24" s="219" customFormat="1" ht="18.75" customHeight="1" thickBot="1">
      <c r="A13" s="717"/>
      <c r="B13" s="239" t="s">
        <v>0</v>
      </c>
      <c r="C13" s="240" t="s">
        <v>24</v>
      </c>
      <c r="D13" s="239">
        <f>D8+D10+D12</f>
        <v>108</v>
      </c>
      <c r="E13" s="239">
        <f>E8+E10+E12</f>
        <v>112</v>
      </c>
      <c r="F13" s="12">
        <f>E13-D13</f>
        <v>4</v>
      </c>
      <c r="G13" s="239">
        <f t="shared" ref="G13:W13" si="0">G8+G10+G12</f>
        <v>76</v>
      </c>
      <c r="H13" s="239">
        <f t="shared" si="0"/>
        <v>76</v>
      </c>
      <c r="I13" s="12">
        <f>H13-G13</f>
        <v>0</v>
      </c>
      <c r="J13" s="239">
        <f t="shared" si="0"/>
        <v>218</v>
      </c>
      <c r="K13" s="239">
        <f t="shared" si="0"/>
        <v>212</v>
      </c>
      <c r="L13" s="12">
        <f>K13-J13</f>
        <v>-6</v>
      </c>
      <c r="M13" s="239">
        <f t="shared" si="0"/>
        <v>211</v>
      </c>
      <c r="N13" s="239">
        <f t="shared" si="0"/>
        <v>206</v>
      </c>
      <c r="O13" s="12">
        <f>N13-M13</f>
        <v>-5</v>
      </c>
      <c r="P13" s="239">
        <f t="shared" si="0"/>
        <v>7</v>
      </c>
      <c r="Q13" s="239">
        <f t="shared" si="0"/>
        <v>6</v>
      </c>
      <c r="R13" s="12">
        <f>Q13-P13</f>
        <v>-1</v>
      </c>
      <c r="S13" s="239">
        <f t="shared" si="0"/>
        <v>56</v>
      </c>
      <c r="T13" s="239">
        <f t="shared" si="0"/>
        <v>51</v>
      </c>
      <c r="U13" s="12">
        <f>T13-S13</f>
        <v>-5</v>
      </c>
      <c r="V13" s="239">
        <f t="shared" si="0"/>
        <v>45</v>
      </c>
      <c r="W13" s="239">
        <f t="shared" si="0"/>
        <v>39</v>
      </c>
      <c r="X13" s="496">
        <f>W13-V13</f>
        <v>-6</v>
      </c>
    </row>
    <row r="14" spans="1:24" s="107" customFormat="1" ht="12.75" customHeight="1">
      <c r="A14" s="715">
        <v>2</v>
      </c>
      <c r="B14" s="718" t="s">
        <v>540</v>
      </c>
      <c r="C14" s="720" t="s">
        <v>25</v>
      </c>
      <c r="D14" s="722" t="s">
        <v>79</v>
      </c>
      <c r="E14" s="723"/>
      <c r="F14" s="723"/>
      <c r="G14" s="723"/>
      <c r="H14" s="723"/>
      <c r="I14" s="723"/>
      <c r="J14" s="723"/>
      <c r="K14" s="723"/>
      <c r="L14" s="723"/>
      <c r="M14" s="723"/>
      <c r="N14" s="723"/>
      <c r="O14" s="723"/>
      <c r="P14" s="723"/>
      <c r="Q14" s="723"/>
      <c r="R14" s="723"/>
      <c r="S14" s="723"/>
      <c r="T14" s="723"/>
      <c r="U14" s="723"/>
      <c r="V14" s="723"/>
      <c r="W14" s="723"/>
      <c r="X14" s="724"/>
    </row>
    <row r="15" spans="1:24" s="107" customFormat="1" ht="15" customHeight="1">
      <c r="A15" s="716"/>
      <c r="B15" s="719"/>
      <c r="C15" s="721"/>
      <c r="D15" s="82">
        <v>775</v>
      </c>
      <c r="E15" s="82">
        <v>1147</v>
      </c>
      <c r="F15" s="82">
        <f>E15-D15</f>
        <v>372</v>
      </c>
      <c r="G15" s="82">
        <v>240</v>
      </c>
      <c r="H15" s="82">
        <v>320</v>
      </c>
      <c r="I15" s="82">
        <f>H15-G15</f>
        <v>80</v>
      </c>
      <c r="J15" s="82">
        <v>676</v>
      </c>
      <c r="K15" s="82">
        <v>778</v>
      </c>
      <c r="L15" s="82">
        <f>K15-J15</f>
        <v>102</v>
      </c>
      <c r="M15" s="82">
        <v>247</v>
      </c>
      <c r="N15" s="82">
        <v>262</v>
      </c>
      <c r="O15" s="82">
        <f>N15-M15</f>
        <v>15</v>
      </c>
      <c r="P15" s="82">
        <v>429</v>
      </c>
      <c r="Q15" s="82">
        <v>516</v>
      </c>
      <c r="R15" s="82">
        <f>Q15-P15</f>
        <v>87</v>
      </c>
      <c r="S15" s="82">
        <v>105</v>
      </c>
      <c r="T15" s="82">
        <v>100</v>
      </c>
      <c r="U15" s="82">
        <f>T15-S15</f>
        <v>-5</v>
      </c>
      <c r="V15" s="82">
        <v>138</v>
      </c>
      <c r="W15" s="82">
        <v>150</v>
      </c>
      <c r="X15" s="495">
        <f>W15-V15</f>
        <v>12</v>
      </c>
    </row>
    <row r="16" spans="1:24" s="107" customFormat="1" ht="12.75" customHeight="1">
      <c r="A16" s="716"/>
      <c r="B16" s="719"/>
      <c r="C16" s="713" t="s">
        <v>26</v>
      </c>
      <c r="D16" s="710" t="s">
        <v>80</v>
      </c>
      <c r="E16" s="711"/>
      <c r="F16" s="711"/>
      <c r="G16" s="711"/>
      <c r="H16" s="711"/>
      <c r="I16" s="711"/>
      <c r="J16" s="711"/>
      <c r="K16" s="711"/>
      <c r="L16" s="711"/>
      <c r="M16" s="711"/>
      <c r="N16" s="711"/>
      <c r="O16" s="711"/>
      <c r="P16" s="711"/>
      <c r="Q16" s="711"/>
      <c r="R16" s="711"/>
      <c r="S16" s="711"/>
      <c r="T16" s="711"/>
      <c r="U16" s="711"/>
      <c r="V16" s="711"/>
      <c r="W16" s="711"/>
      <c r="X16" s="712"/>
    </row>
    <row r="17" spans="1:25" s="107" customFormat="1" ht="19.5" customHeight="1">
      <c r="A17" s="716"/>
      <c r="B17" s="719"/>
      <c r="C17" s="725"/>
      <c r="D17" s="82">
        <v>103</v>
      </c>
      <c r="E17" s="82">
        <v>112</v>
      </c>
      <c r="F17" s="82">
        <f>E17-D17</f>
        <v>9</v>
      </c>
      <c r="G17" s="82">
        <v>34</v>
      </c>
      <c r="H17" s="82">
        <v>30</v>
      </c>
      <c r="I17" s="82">
        <f>H17-G17</f>
        <v>-4</v>
      </c>
      <c r="J17" s="82">
        <v>137</v>
      </c>
      <c r="K17" s="82">
        <v>142</v>
      </c>
      <c r="L17" s="82">
        <f>K17-J17</f>
        <v>5</v>
      </c>
      <c r="M17" s="82">
        <v>62</v>
      </c>
      <c r="N17" s="82">
        <v>62</v>
      </c>
      <c r="O17" s="82">
        <f>N17-M17</f>
        <v>0</v>
      </c>
      <c r="P17" s="82">
        <v>75</v>
      </c>
      <c r="Q17" s="82">
        <v>80</v>
      </c>
      <c r="R17" s="82">
        <f>Q17-P17</f>
        <v>5</v>
      </c>
      <c r="S17" s="82">
        <v>47</v>
      </c>
      <c r="T17" s="82">
        <v>31</v>
      </c>
      <c r="U17" s="82">
        <f>T17-S17</f>
        <v>-16</v>
      </c>
      <c r="V17" s="82">
        <v>48</v>
      </c>
      <c r="W17" s="82">
        <v>34</v>
      </c>
      <c r="X17" s="495">
        <f>W17-V17</f>
        <v>-14</v>
      </c>
    </row>
    <row r="18" spans="1:25" s="107" customFormat="1" ht="12.75" customHeight="1">
      <c r="A18" s="716"/>
      <c r="B18" s="719"/>
      <c r="C18" s="721" t="s">
        <v>27</v>
      </c>
      <c r="D18" s="710" t="s">
        <v>120</v>
      </c>
      <c r="E18" s="711"/>
      <c r="F18" s="711"/>
      <c r="G18" s="711"/>
      <c r="H18" s="711"/>
      <c r="I18" s="711"/>
      <c r="J18" s="711"/>
      <c r="K18" s="711"/>
      <c r="L18" s="711"/>
      <c r="M18" s="711"/>
      <c r="N18" s="711"/>
      <c r="O18" s="711"/>
      <c r="P18" s="711"/>
      <c r="Q18" s="711"/>
      <c r="R18" s="711"/>
      <c r="S18" s="711"/>
      <c r="T18" s="711"/>
      <c r="U18" s="711"/>
      <c r="V18" s="711"/>
      <c r="W18" s="711"/>
      <c r="X18" s="712"/>
    </row>
    <row r="19" spans="1:25" s="107" customFormat="1" ht="16.5" customHeight="1">
      <c r="A19" s="716"/>
      <c r="B19" s="719"/>
      <c r="C19" s="721"/>
      <c r="D19" s="82"/>
      <c r="E19" s="82"/>
      <c r="F19" s="82">
        <f>E19-D19</f>
        <v>0</v>
      </c>
      <c r="G19" s="82"/>
      <c r="H19" s="82"/>
      <c r="I19" s="82">
        <f>H19-G19</f>
        <v>0</v>
      </c>
      <c r="J19" s="82"/>
      <c r="K19" s="82"/>
      <c r="L19" s="82">
        <f>K19-J19</f>
        <v>0</v>
      </c>
      <c r="M19" s="82"/>
      <c r="N19" s="82"/>
      <c r="O19" s="82">
        <f>N19-M19</f>
        <v>0</v>
      </c>
      <c r="P19" s="82"/>
      <c r="Q19" s="82"/>
      <c r="R19" s="82">
        <f>Q19-P19</f>
        <v>0</v>
      </c>
      <c r="S19" s="82"/>
      <c r="T19" s="82"/>
      <c r="U19" s="82">
        <f>T19-S19</f>
        <v>0</v>
      </c>
      <c r="V19" s="82"/>
      <c r="W19" s="82"/>
      <c r="X19" s="495">
        <f>W19-V19</f>
        <v>0</v>
      </c>
    </row>
    <row r="20" spans="1:25" s="219" customFormat="1" ht="24.75" customHeight="1" thickBot="1">
      <c r="A20" s="717"/>
      <c r="B20" s="239" t="s">
        <v>0</v>
      </c>
      <c r="C20" s="244" t="s">
        <v>28</v>
      </c>
      <c r="D20" s="239">
        <f>D15+D17+D19</f>
        <v>878</v>
      </c>
      <c r="E20" s="239">
        <f>E15+E17+E19</f>
        <v>1259</v>
      </c>
      <c r="F20" s="239">
        <f>E20-D20</f>
        <v>381</v>
      </c>
      <c r="G20" s="239">
        <f t="shared" ref="G20:W20" si="1">G15+G17+G19</f>
        <v>274</v>
      </c>
      <c r="H20" s="239">
        <f t="shared" si="1"/>
        <v>350</v>
      </c>
      <c r="I20" s="239">
        <f>H20-G20</f>
        <v>76</v>
      </c>
      <c r="J20" s="239">
        <f t="shared" ref="J20" si="2">J15+J17+J19</f>
        <v>813</v>
      </c>
      <c r="K20" s="239">
        <f t="shared" si="1"/>
        <v>920</v>
      </c>
      <c r="L20" s="239">
        <f>K20-J20</f>
        <v>107</v>
      </c>
      <c r="M20" s="239">
        <f t="shared" ref="M20" si="3">M15+M17+M19</f>
        <v>309</v>
      </c>
      <c r="N20" s="239">
        <f t="shared" si="1"/>
        <v>324</v>
      </c>
      <c r="O20" s="239">
        <f>N20-M20</f>
        <v>15</v>
      </c>
      <c r="P20" s="239">
        <f t="shared" ref="P20" si="4">P15+P17+P19</f>
        <v>504</v>
      </c>
      <c r="Q20" s="239">
        <f t="shared" si="1"/>
        <v>596</v>
      </c>
      <c r="R20" s="239">
        <f>Q20-P20</f>
        <v>92</v>
      </c>
      <c r="S20" s="239">
        <f t="shared" ref="S20" si="5">S15+S17+S19</f>
        <v>152</v>
      </c>
      <c r="T20" s="239">
        <f t="shared" si="1"/>
        <v>131</v>
      </c>
      <c r="U20" s="239">
        <f>T20-S20</f>
        <v>-21</v>
      </c>
      <c r="V20" s="239">
        <f t="shared" ref="V20" si="6">V15+V17+V19</f>
        <v>186</v>
      </c>
      <c r="W20" s="239">
        <f t="shared" si="1"/>
        <v>184</v>
      </c>
      <c r="X20" s="497">
        <f>W20-V20</f>
        <v>-2</v>
      </c>
    </row>
    <row r="21" spans="1:25" s="219" customFormat="1" ht="31.5" customHeight="1" thickBot="1">
      <c r="A21" s="341"/>
      <c r="B21" s="247" t="s">
        <v>78</v>
      </c>
      <c r="C21" s="248" t="s">
        <v>29</v>
      </c>
      <c r="D21" s="498">
        <f>D13+D20</f>
        <v>986</v>
      </c>
      <c r="E21" s="498">
        <f>E13+E20</f>
        <v>1371</v>
      </c>
      <c r="F21" s="498">
        <f>E21-D21</f>
        <v>385</v>
      </c>
      <c r="G21" s="498">
        <f t="shared" ref="G21:W21" si="7">G13+G20</f>
        <v>350</v>
      </c>
      <c r="H21" s="498">
        <f t="shared" si="7"/>
        <v>426</v>
      </c>
      <c r="I21" s="498">
        <f>H21-G21</f>
        <v>76</v>
      </c>
      <c r="J21" s="498">
        <f t="shared" ref="J21" si="8">J13+J20</f>
        <v>1031</v>
      </c>
      <c r="K21" s="498">
        <f>K13+K20</f>
        <v>1132</v>
      </c>
      <c r="L21" s="498">
        <f>K21-J21</f>
        <v>101</v>
      </c>
      <c r="M21" s="498">
        <f t="shared" ref="M21" si="9">M13+M20</f>
        <v>520</v>
      </c>
      <c r="N21" s="498">
        <f t="shared" si="7"/>
        <v>530</v>
      </c>
      <c r="O21" s="498">
        <f>N21-M21</f>
        <v>10</v>
      </c>
      <c r="P21" s="498">
        <f t="shared" ref="P21" si="10">P13+P20</f>
        <v>511</v>
      </c>
      <c r="Q21" s="498">
        <f t="shared" si="7"/>
        <v>602</v>
      </c>
      <c r="R21" s="498">
        <f>Q21-P21</f>
        <v>91</v>
      </c>
      <c r="S21" s="498">
        <f t="shared" ref="S21" si="11">S13+S20</f>
        <v>208</v>
      </c>
      <c r="T21" s="498">
        <f t="shared" si="7"/>
        <v>182</v>
      </c>
      <c r="U21" s="498">
        <f>T21-S21</f>
        <v>-26</v>
      </c>
      <c r="V21" s="498">
        <f t="shared" ref="V21" si="12">V13+V20</f>
        <v>231</v>
      </c>
      <c r="W21" s="498">
        <f t="shared" si="7"/>
        <v>223</v>
      </c>
      <c r="X21" s="499">
        <f>W21-V21</f>
        <v>-8</v>
      </c>
    </row>
    <row r="22" spans="1:25" s="219" customFormat="1" ht="15.75" customHeight="1">
      <c r="A22" s="109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</row>
    <row r="23" spans="1:25">
      <c r="A23" s="8" t="s">
        <v>215</v>
      </c>
    </row>
    <row r="24" spans="1:25" ht="7.5" customHeight="1" thickBot="1"/>
    <row r="25" spans="1:25" s="87" customFormat="1" ht="117" customHeight="1">
      <c r="A25" s="707" t="s">
        <v>18</v>
      </c>
      <c r="B25" s="705" t="s">
        <v>105</v>
      </c>
      <c r="C25" s="705" t="s">
        <v>20</v>
      </c>
      <c r="D25" s="705" t="s">
        <v>236</v>
      </c>
      <c r="E25" s="705"/>
      <c r="F25" s="705"/>
      <c r="G25" s="705" t="s">
        <v>237</v>
      </c>
      <c r="H25" s="705"/>
      <c r="I25" s="705"/>
      <c r="J25" s="705" t="s">
        <v>174</v>
      </c>
      <c r="K25" s="705"/>
      <c r="L25" s="705"/>
      <c r="M25" s="705" t="s">
        <v>175</v>
      </c>
      <c r="N25" s="705"/>
      <c r="O25" s="705"/>
      <c r="P25" s="705" t="s">
        <v>238</v>
      </c>
      <c r="Q25" s="705"/>
      <c r="R25" s="706"/>
    </row>
    <row r="26" spans="1:25" s="87" customFormat="1" ht="17.25" customHeight="1">
      <c r="A26" s="708"/>
      <c r="B26" s="709"/>
      <c r="C26" s="709"/>
      <c r="D26" s="437">
        <v>2022</v>
      </c>
      <c r="E26" s="437">
        <v>2023</v>
      </c>
      <c r="F26" s="437" t="s">
        <v>48</v>
      </c>
      <c r="G26" s="437">
        <v>2022</v>
      </c>
      <c r="H26" s="437">
        <v>2023</v>
      </c>
      <c r="I26" s="437" t="s">
        <v>48</v>
      </c>
      <c r="J26" s="437">
        <v>2022</v>
      </c>
      <c r="K26" s="437">
        <v>2023</v>
      </c>
      <c r="L26" s="437" t="s">
        <v>48</v>
      </c>
      <c r="M26" s="437">
        <v>2022</v>
      </c>
      <c r="N26" s="437">
        <v>2023</v>
      </c>
      <c r="O26" s="437" t="s">
        <v>48</v>
      </c>
      <c r="P26" s="437">
        <v>2022</v>
      </c>
      <c r="Q26" s="437">
        <v>2023</v>
      </c>
      <c r="R26" s="179" t="s">
        <v>48</v>
      </c>
    </row>
    <row r="27" spans="1:25" s="92" customFormat="1" ht="12" thickBot="1">
      <c r="A27" s="233"/>
      <c r="B27" s="234"/>
      <c r="C27" s="234">
        <v>1</v>
      </c>
      <c r="D27" s="280">
        <v>2</v>
      </c>
      <c r="E27" s="280">
        <v>3</v>
      </c>
      <c r="F27" s="280">
        <v>4</v>
      </c>
      <c r="G27" s="280">
        <v>5</v>
      </c>
      <c r="H27" s="280">
        <v>6</v>
      </c>
      <c r="I27" s="280">
        <v>7</v>
      </c>
      <c r="J27" s="280">
        <v>8</v>
      </c>
      <c r="K27" s="280">
        <v>9</v>
      </c>
      <c r="L27" s="280">
        <v>10</v>
      </c>
      <c r="M27" s="280">
        <v>11</v>
      </c>
      <c r="N27" s="280">
        <v>12</v>
      </c>
      <c r="O27" s="280">
        <v>13</v>
      </c>
      <c r="P27" s="280">
        <v>14</v>
      </c>
      <c r="Q27" s="280">
        <v>15</v>
      </c>
      <c r="R27" s="281">
        <v>16</v>
      </c>
    </row>
    <row r="28" spans="1:25" s="107" customFormat="1" ht="53.25" customHeight="1" thickBot="1">
      <c r="A28" s="299">
        <v>1</v>
      </c>
      <c r="B28" s="300" t="s">
        <v>177</v>
      </c>
      <c r="C28" s="94" t="s">
        <v>21</v>
      </c>
      <c r="D28" s="348">
        <v>104</v>
      </c>
      <c r="E28" s="348">
        <v>99</v>
      </c>
      <c r="F28" s="348">
        <f>E28-D28</f>
        <v>-5</v>
      </c>
      <c r="G28" s="348">
        <v>80</v>
      </c>
      <c r="H28" s="348">
        <v>77</v>
      </c>
      <c r="I28" s="348">
        <f>H28-G28</f>
        <v>-3</v>
      </c>
      <c r="J28" s="348">
        <v>78</v>
      </c>
      <c r="K28" s="348">
        <v>75</v>
      </c>
      <c r="L28" s="348">
        <f>K28-J28</f>
        <v>-3</v>
      </c>
      <c r="M28" s="348">
        <v>70</v>
      </c>
      <c r="N28" s="348">
        <v>69</v>
      </c>
      <c r="O28" s="348">
        <f>N28-M28</f>
        <v>-1</v>
      </c>
      <c r="P28" s="348">
        <v>15</v>
      </c>
      <c r="Q28" s="348">
        <v>14</v>
      </c>
      <c r="R28" s="500">
        <f>Q28-P28</f>
        <v>-1</v>
      </c>
      <c r="S28" s="143"/>
    </row>
    <row r="29" spans="1:25" s="107" customFormat="1" ht="64.5" customHeight="1" thickBot="1">
      <c r="A29" s="301">
        <v>2</v>
      </c>
      <c r="B29" s="394" t="s">
        <v>540</v>
      </c>
      <c r="C29" s="94" t="s">
        <v>22</v>
      </c>
      <c r="D29" s="348">
        <v>103</v>
      </c>
      <c r="E29" s="348">
        <v>93</v>
      </c>
      <c r="F29" s="348">
        <f>E29-D29</f>
        <v>-10</v>
      </c>
      <c r="G29" s="348">
        <v>57</v>
      </c>
      <c r="H29" s="348">
        <v>57</v>
      </c>
      <c r="I29" s="348">
        <f>H29-G29</f>
        <v>0</v>
      </c>
      <c r="J29" s="348">
        <v>55</v>
      </c>
      <c r="K29" s="348">
        <v>55</v>
      </c>
      <c r="L29" s="348">
        <f>K29-J29</f>
        <v>0</v>
      </c>
      <c r="M29" s="348">
        <v>8</v>
      </c>
      <c r="N29" s="348">
        <v>47</v>
      </c>
      <c r="O29" s="348">
        <f>N29-M29</f>
        <v>39</v>
      </c>
      <c r="P29" s="348">
        <v>21</v>
      </c>
      <c r="Q29" s="348">
        <v>26</v>
      </c>
      <c r="R29" s="500">
        <f>Q29-P29</f>
        <v>5</v>
      </c>
    </row>
    <row r="30" spans="1:25" s="90" customFormat="1" ht="18" customHeight="1" thickBot="1">
      <c r="A30" s="302"/>
      <c r="B30" s="303" t="s">
        <v>0</v>
      </c>
      <c r="C30" s="244" t="s">
        <v>23</v>
      </c>
      <c r="D30" s="303">
        <f t="shared" ref="D30:N30" si="13">SUM(D28:D29)</f>
        <v>207</v>
      </c>
      <c r="E30" s="303">
        <f t="shared" si="13"/>
        <v>192</v>
      </c>
      <c r="F30" s="303">
        <f>E30-D30</f>
        <v>-15</v>
      </c>
      <c r="G30" s="303">
        <f t="shared" ref="G30" si="14">SUM(G28:G29)</f>
        <v>137</v>
      </c>
      <c r="H30" s="303">
        <f t="shared" si="13"/>
        <v>134</v>
      </c>
      <c r="I30" s="303">
        <f>H30-G30</f>
        <v>-3</v>
      </c>
      <c r="J30" s="303">
        <f t="shared" ref="J30" si="15">SUM(J28:J29)</f>
        <v>133</v>
      </c>
      <c r="K30" s="303">
        <f t="shared" si="13"/>
        <v>130</v>
      </c>
      <c r="L30" s="303">
        <f>K30-J30</f>
        <v>-3</v>
      </c>
      <c r="M30" s="303">
        <f t="shared" ref="M30" si="16">SUM(M28:M29)</f>
        <v>78</v>
      </c>
      <c r="N30" s="303">
        <f t="shared" si="13"/>
        <v>116</v>
      </c>
      <c r="O30" s="303">
        <f>N30-M30</f>
        <v>38</v>
      </c>
      <c r="P30" s="303">
        <f>SUM(P28:P29)</f>
        <v>36</v>
      </c>
      <c r="Q30" s="303">
        <f>SUM(Q28:Q29)</f>
        <v>40</v>
      </c>
      <c r="R30" s="501">
        <f>Q30-P30</f>
        <v>4</v>
      </c>
    </row>
    <row r="31" spans="1:25">
      <c r="G31" s="89"/>
      <c r="H31" s="89"/>
      <c r="I31" s="88"/>
    </row>
  </sheetData>
  <mergeCells count="35">
    <mergeCell ref="J3:L4"/>
    <mergeCell ref="A3:A5"/>
    <mergeCell ref="B3:B5"/>
    <mergeCell ref="C3:C5"/>
    <mergeCell ref="D3:F4"/>
    <mergeCell ref="G3:I4"/>
    <mergeCell ref="M3:R3"/>
    <mergeCell ref="S3:U4"/>
    <mergeCell ref="V3:X4"/>
    <mergeCell ref="M4:O4"/>
    <mergeCell ref="P4:R4"/>
    <mergeCell ref="D9:X9"/>
    <mergeCell ref="C11:C12"/>
    <mergeCell ref="D11:X11"/>
    <mergeCell ref="A14:A20"/>
    <mergeCell ref="B14:B19"/>
    <mergeCell ref="C14:C15"/>
    <mergeCell ref="D14:X14"/>
    <mergeCell ref="C16:C17"/>
    <mergeCell ref="D16:X16"/>
    <mergeCell ref="C18:C19"/>
    <mergeCell ref="A7:A13"/>
    <mergeCell ref="B7:B12"/>
    <mergeCell ref="C7:C8"/>
    <mergeCell ref="D7:X7"/>
    <mergeCell ref="C9:C10"/>
    <mergeCell ref="D18:X18"/>
    <mergeCell ref="J25:L25"/>
    <mergeCell ref="M25:O25"/>
    <mergeCell ref="P25:R25"/>
    <mergeCell ref="A25:A26"/>
    <mergeCell ref="B25:B26"/>
    <mergeCell ref="C25:C26"/>
    <mergeCell ref="D25:F25"/>
    <mergeCell ref="G25:I25"/>
  </mergeCells>
  <pageMargins left="0.39370078740157483" right="0.11811023622047245" top="0.51181102362204722" bottom="0.35433070866141736" header="0.51181102362204722" footer="0.23622047244094491"/>
  <pageSetup paperSize="9" orientation="landscape" horizontalDpi="120" verticalDpi="144" r:id="rId1"/>
  <headerFooter alignWithMargins="0"/>
  <rowBreaks count="1" manualBreakCount="1">
    <brk id="22" max="2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FF"/>
  </sheetPr>
  <dimension ref="A1:X30"/>
  <sheetViews>
    <sheetView topLeftCell="A3" zoomScale="90" zoomScaleNormal="90" zoomScaleSheetLayoutView="100" workbookViewId="0">
      <selection activeCell="P31" sqref="P31"/>
    </sheetView>
  </sheetViews>
  <sheetFormatPr defaultRowHeight="12.75"/>
  <cols>
    <col min="1" max="1" width="3.42578125" style="155" customWidth="1"/>
    <col min="2" max="2" width="20.5703125" style="155" customWidth="1"/>
    <col min="3" max="3" width="4.140625" style="155" customWidth="1"/>
    <col min="4" max="4" width="5.28515625" style="155" customWidth="1"/>
    <col min="5" max="5" width="5.7109375" style="9" customWidth="1"/>
    <col min="6" max="6" width="5.42578125" style="9" customWidth="1"/>
    <col min="7" max="8" width="4.7109375" style="9" customWidth="1"/>
    <col min="9" max="9" width="4.5703125" style="9" customWidth="1"/>
    <col min="10" max="10" width="4.7109375" style="9" customWidth="1"/>
    <col min="11" max="11" width="5.7109375" style="9" customWidth="1"/>
    <col min="12" max="12" width="4.5703125" style="9" customWidth="1"/>
    <col min="13" max="14" width="4.7109375" style="9" customWidth="1"/>
    <col min="15" max="15" width="4.42578125" style="9" customWidth="1"/>
    <col min="16" max="17" width="4.7109375" style="9" customWidth="1"/>
    <col min="18" max="18" width="4.5703125" style="9" customWidth="1"/>
    <col min="19" max="20" width="4.7109375" style="9" customWidth="1"/>
    <col min="21" max="21" width="4.5703125" style="9" customWidth="1"/>
    <col min="22" max="23" width="4.7109375" style="9" customWidth="1"/>
    <col min="24" max="24" width="4.5703125" style="9" customWidth="1"/>
    <col min="25" max="16384" width="9.140625" style="155"/>
  </cols>
  <sheetData>
    <row r="1" spans="1:24">
      <c r="A1" s="1" t="s">
        <v>213</v>
      </c>
    </row>
    <row r="2" spans="1:24" s="9" customFormat="1" ht="13.5" thickBot="1"/>
    <row r="3" spans="1:24" s="3" customFormat="1" ht="41.25" customHeight="1">
      <c r="A3" s="707" t="s">
        <v>18</v>
      </c>
      <c r="B3" s="705" t="s">
        <v>105</v>
      </c>
      <c r="C3" s="705" t="s">
        <v>20</v>
      </c>
      <c r="D3" s="705" t="s">
        <v>81</v>
      </c>
      <c r="E3" s="705"/>
      <c r="F3" s="705"/>
      <c r="G3" s="705" t="s">
        <v>82</v>
      </c>
      <c r="H3" s="705"/>
      <c r="I3" s="705"/>
      <c r="J3" s="751" t="s">
        <v>83</v>
      </c>
      <c r="K3" s="751"/>
      <c r="L3" s="751"/>
      <c r="M3" s="705" t="s">
        <v>442</v>
      </c>
      <c r="N3" s="705"/>
      <c r="O3" s="705"/>
      <c r="P3" s="705" t="s">
        <v>443</v>
      </c>
      <c r="Q3" s="705"/>
      <c r="R3" s="705"/>
      <c r="S3" s="705" t="s">
        <v>84</v>
      </c>
      <c r="T3" s="705"/>
      <c r="U3" s="705"/>
      <c r="V3" s="705" t="s">
        <v>170</v>
      </c>
      <c r="W3" s="705"/>
      <c r="X3" s="706"/>
    </row>
    <row r="4" spans="1:24" s="3" customFormat="1" ht="17.25" customHeight="1">
      <c r="A4" s="708"/>
      <c r="B4" s="709"/>
      <c r="C4" s="709"/>
      <c r="D4" s="232">
        <v>2019</v>
      </c>
      <c r="E4" s="232">
        <v>2020</v>
      </c>
      <c r="F4" s="232" t="s">
        <v>48</v>
      </c>
      <c r="G4" s="232">
        <v>2019</v>
      </c>
      <c r="H4" s="232">
        <v>2020</v>
      </c>
      <c r="I4" s="232" t="s">
        <v>48</v>
      </c>
      <c r="J4" s="232">
        <v>2019</v>
      </c>
      <c r="K4" s="232">
        <v>2020</v>
      </c>
      <c r="L4" s="232" t="s">
        <v>48</v>
      </c>
      <c r="M4" s="232">
        <v>2019</v>
      </c>
      <c r="N4" s="232">
        <v>2020</v>
      </c>
      <c r="O4" s="232" t="s">
        <v>48</v>
      </c>
      <c r="P4" s="232">
        <v>2019</v>
      </c>
      <c r="Q4" s="232">
        <v>2020</v>
      </c>
      <c r="R4" s="232" t="s">
        <v>48</v>
      </c>
      <c r="S4" s="232">
        <v>2019</v>
      </c>
      <c r="T4" s="232">
        <v>2020</v>
      </c>
      <c r="U4" s="232" t="s">
        <v>48</v>
      </c>
      <c r="V4" s="232">
        <v>2019</v>
      </c>
      <c r="W4" s="232">
        <v>2020</v>
      </c>
      <c r="X4" s="179" t="s">
        <v>48</v>
      </c>
    </row>
    <row r="5" spans="1:24" s="5" customFormat="1" ht="12" thickBot="1">
      <c r="A5" s="233"/>
      <c r="B5" s="234"/>
      <c r="C5" s="234">
        <v>1</v>
      </c>
      <c r="D5" s="234">
        <v>2</v>
      </c>
      <c r="E5" s="234">
        <v>3</v>
      </c>
      <c r="F5" s="234">
        <v>4</v>
      </c>
      <c r="G5" s="234">
        <v>5</v>
      </c>
      <c r="H5" s="234">
        <v>6</v>
      </c>
      <c r="I5" s="234">
        <v>7</v>
      </c>
      <c r="J5" s="234">
        <v>8</v>
      </c>
      <c r="K5" s="234">
        <v>9</v>
      </c>
      <c r="L5" s="234">
        <v>10</v>
      </c>
      <c r="M5" s="234">
        <v>11</v>
      </c>
      <c r="N5" s="234">
        <v>12</v>
      </c>
      <c r="O5" s="234">
        <v>13</v>
      </c>
      <c r="P5" s="234">
        <v>14</v>
      </c>
      <c r="Q5" s="234">
        <v>15</v>
      </c>
      <c r="R5" s="234">
        <v>16</v>
      </c>
      <c r="S5" s="234">
        <v>17</v>
      </c>
      <c r="T5" s="234">
        <v>18</v>
      </c>
      <c r="U5" s="234">
        <v>19</v>
      </c>
      <c r="V5" s="234">
        <v>20</v>
      </c>
      <c r="W5" s="234">
        <v>21</v>
      </c>
      <c r="X5" s="235">
        <v>22</v>
      </c>
    </row>
    <row r="6" spans="1:24" s="92" customFormat="1" ht="12.75" customHeight="1">
      <c r="A6" s="734">
        <v>1</v>
      </c>
      <c r="B6" s="745" t="s">
        <v>177</v>
      </c>
      <c r="C6" s="729" t="s">
        <v>21</v>
      </c>
      <c r="D6" s="748" t="s">
        <v>79</v>
      </c>
      <c r="E6" s="749"/>
      <c r="F6" s="749"/>
      <c r="G6" s="749"/>
      <c r="H6" s="749"/>
      <c r="I6" s="749"/>
      <c r="J6" s="749"/>
      <c r="K6" s="749"/>
      <c r="L6" s="749"/>
      <c r="M6" s="749"/>
      <c r="N6" s="749"/>
      <c r="O6" s="749"/>
      <c r="P6" s="749"/>
      <c r="Q6" s="749"/>
      <c r="R6" s="749"/>
      <c r="S6" s="749"/>
      <c r="T6" s="749"/>
      <c r="U6" s="749"/>
      <c r="V6" s="749"/>
      <c r="W6" s="749"/>
      <c r="X6" s="750"/>
    </row>
    <row r="7" spans="1:24" s="92" customFormat="1" ht="20.25" customHeight="1">
      <c r="A7" s="735"/>
      <c r="B7" s="746"/>
      <c r="C7" s="714"/>
      <c r="D7" s="82">
        <v>134</v>
      </c>
      <c r="E7" s="12">
        <v>112</v>
      </c>
      <c r="F7" s="236">
        <f>E7-D7</f>
        <v>-22</v>
      </c>
      <c r="G7" s="82">
        <v>69</v>
      </c>
      <c r="H7" s="12">
        <v>70</v>
      </c>
      <c r="I7" s="236">
        <f>H7-G7</f>
        <v>1</v>
      </c>
      <c r="J7" s="82">
        <v>205</v>
      </c>
      <c r="K7" s="12">
        <v>195</v>
      </c>
      <c r="L7" s="236">
        <f>K7-J7</f>
        <v>-10</v>
      </c>
      <c r="M7" s="82">
        <v>199</v>
      </c>
      <c r="N7" s="82">
        <v>193</v>
      </c>
      <c r="O7" s="236">
        <f>N7-M7</f>
        <v>-6</v>
      </c>
      <c r="P7" s="82">
        <v>6</v>
      </c>
      <c r="Q7" s="12">
        <v>2</v>
      </c>
      <c r="R7" s="236">
        <f>Q7-P7</f>
        <v>-4</v>
      </c>
      <c r="S7" s="82">
        <v>46</v>
      </c>
      <c r="T7" s="12">
        <v>34</v>
      </c>
      <c r="U7" s="236">
        <f>T7-S7</f>
        <v>-12</v>
      </c>
      <c r="V7" s="82">
        <v>41</v>
      </c>
      <c r="W7" s="12">
        <v>47</v>
      </c>
      <c r="X7" s="237">
        <f>W7-V7</f>
        <v>6</v>
      </c>
    </row>
    <row r="8" spans="1:24" s="92" customFormat="1" ht="13.5" customHeight="1">
      <c r="A8" s="735"/>
      <c r="B8" s="746"/>
      <c r="C8" s="721" t="s">
        <v>22</v>
      </c>
      <c r="D8" s="742" t="s">
        <v>80</v>
      </c>
      <c r="E8" s="743"/>
      <c r="F8" s="743"/>
      <c r="G8" s="743"/>
      <c r="H8" s="743"/>
      <c r="I8" s="743"/>
      <c r="J8" s="743"/>
      <c r="K8" s="743"/>
      <c r="L8" s="743"/>
      <c r="M8" s="743"/>
      <c r="N8" s="743"/>
      <c r="O8" s="743"/>
      <c r="P8" s="743"/>
      <c r="Q8" s="743"/>
      <c r="R8" s="743"/>
      <c r="S8" s="743"/>
      <c r="T8" s="743"/>
      <c r="U8" s="743"/>
      <c r="V8" s="743"/>
      <c r="W8" s="743"/>
      <c r="X8" s="744"/>
    </row>
    <row r="9" spans="1:24" s="90" customFormat="1" ht="19.5" customHeight="1">
      <c r="A9" s="735"/>
      <c r="B9" s="746"/>
      <c r="C9" s="721"/>
      <c r="D9" s="82">
        <v>12</v>
      </c>
      <c r="E9" s="12">
        <v>17</v>
      </c>
      <c r="F9" s="236">
        <f>E9-D9</f>
        <v>5</v>
      </c>
      <c r="G9" s="82">
        <v>8</v>
      </c>
      <c r="H9" s="12">
        <v>11</v>
      </c>
      <c r="I9" s="236">
        <f>H9-G9</f>
        <v>3</v>
      </c>
      <c r="J9" s="82">
        <v>23</v>
      </c>
      <c r="K9" s="12">
        <v>27</v>
      </c>
      <c r="L9" s="236">
        <f>K9-J9</f>
        <v>4</v>
      </c>
      <c r="M9" s="82">
        <v>22</v>
      </c>
      <c r="N9" s="82">
        <v>23</v>
      </c>
      <c r="O9" s="236">
        <f>N9-M9</f>
        <v>1</v>
      </c>
      <c r="P9" s="82">
        <v>1</v>
      </c>
      <c r="Q9" s="12">
        <v>4</v>
      </c>
      <c r="R9" s="236">
        <f>Q9-P9</f>
        <v>3</v>
      </c>
      <c r="S9" s="82">
        <v>5</v>
      </c>
      <c r="T9" s="12">
        <v>1</v>
      </c>
      <c r="U9" s="236">
        <f>T9-S9</f>
        <v>-4</v>
      </c>
      <c r="V9" s="82"/>
      <c r="W9" s="12">
        <v>5</v>
      </c>
      <c r="X9" s="237">
        <f>W9-V9</f>
        <v>5</v>
      </c>
    </row>
    <row r="10" spans="1:24" s="90" customFormat="1" ht="12.75" customHeight="1">
      <c r="A10" s="735"/>
      <c r="B10" s="746"/>
      <c r="C10" s="713" t="s">
        <v>23</v>
      </c>
      <c r="D10" s="731" t="s">
        <v>120</v>
      </c>
      <c r="E10" s="732"/>
      <c r="F10" s="732"/>
      <c r="G10" s="732"/>
      <c r="H10" s="732"/>
      <c r="I10" s="732"/>
      <c r="J10" s="732"/>
      <c r="K10" s="732"/>
      <c r="L10" s="732"/>
      <c r="M10" s="732"/>
      <c r="N10" s="732"/>
      <c r="O10" s="732"/>
      <c r="P10" s="732"/>
      <c r="Q10" s="732"/>
      <c r="R10" s="732"/>
      <c r="S10" s="732"/>
      <c r="T10" s="732"/>
      <c r="U10" s="732"/>
      <c r="V10" s="732"/>
      <c r="W10" s="732"/>
      <c r="X10" s="733"/>
    </row>
    <row r="11" spans="1:24" s="90" customFormat="1" ht="16.5" customHeight="1">
      <c r="A11" s="735"/>
      <c r="B11" s="747"/>
      <c r="C11" s="714"/>
      <c r="D11" s="93"/>
      <c r="E11" s="238"/>
      <c r="F11" s="236">
        <f>E11-D11</f>
        <v>0</v>
      </c>
      <c r="G11" s="93"/>
      <c r="H11" s="238"/>
      <c r="I11" s="236">
        <f>H11-G11</f>
        <v>0</v>
      </c>
      <c r="J11" s="93"/>
      <c r="K11" s="238"/>
      <c r="L11" s="236">
        <f>K11-J11</f>
        <v>0</v>
      </c>
      <c r="M11" s="93"/>
      <c r="N11" s="93"/>
      <c r="O11" s="236">
        <f>N11-M11</f>
        <v>0</v>
      </c>
      <c r="P11" s="93"/>
      <c r="Q11" s="238"/>
      <c r="R11" s="236">
        <f>Q11-P11</f>
        <v>0</v>
      </c>
      <c r="S11" s="93">
        <v>1</v>
      </c>
      <c r="T11" s="238"/>
      <c r="U11" s="236">
        <f>T11-S11</f>
        <v>-1</v>
      </c>
      <c r="V11" s="93"/>
      <c r="W11" s="238"/>
      <c r="X11" s="237">
        <f>W11-V11</f>
        <v>0</v>
      </c>
    </row>
    <row r="12" spans="1:24" s="16" customFormat="1" ht="18.75" customHeight="1" thickBot="1">
      <c r="A12" s="736"/>
      <c r="B12" s="239" t="s">
        <v>0</v>
      </c>
      <c r="C12" s="240" t="s">
        <v>24</v>
      </c>
      <c r="D12" s="241">
        <f>D7+D9+D11</f>
        <v>146</v>
      </c>
      <c r="E12" s="241">
        <f>E7+E9+E11</f>
        <v>129</v>
      </c>
      <c r="F12" s="186">
        <f>E12-D12</f>
        <v>-17</v>
      </c>
      <c r="G12" s="241">
        <f t="shared" ref="G12:W12" si="0">G7+G9+G11</f>
        <v>77</v>
      </c>
      <c r="H12" s="241">
        <f t="shared" si="0"/>
        <v>81</v>
      </c>
      <c r="I12" s="186">
        <f>H12-G12</f>
        <v>4</v>
      </c>
      <c r="J12" s="241">
        <f t="shared" si="0"/>
        <v>228</v>
      </c>
      <c r="K12" s="242">
        <f t="shared" si="0"/>
        <v>222</v>
      </c>
      <c r="L12" s="186">
        <f>K12-J12</f>
        <v>-6</v>
      </c>
      <c r="M12" s="241">
        <f t="shared" si="0"/>
        <v>221</v>
      </c>
      <c r="N12" s="241">
        <f t="shared" si="0"/>
        <v>216</v>
      </c>
      <c r="O12" s="186">
        <f>N12-M12</f>
        <v>-5</v>
      </c>
      <c r="P12" s="241">
        <f t="shared" si="0"/>
        <v>7</v>
      </c>
      <c r="Q12" s="241">
        <f t="shared" si="0"/>
        <v>6</v>
      </c>
      <c r="R12" s="186">
        <f>Q12-P12</f>
        <v>-1</v>
      </c>
      <c r="S12" s="241">
        <f t="shared" si="0"/>
        <v>52</v>
      </c>
      <c r="T12" s="241">
        <f t="shared" si="0"/>
        <v>35</v>
      </c>
      <c r="U12" s="186">
        <f>T12-S12</f>
        <v>-17</v>
      </c>
      <c r="V12" s="241">
        <f t="shared" si="0"/>
        <v>41</v>
      </c>
      <c r="W12" s="241">
        <f t="shared" si="0"/>
        <v>52</v>
      </c>
      <c r="X12" s="243">
        <f>W12-V12</f>
        <v>11</v>
      </c>
    </row>
    <row r="13" spans="1:24" s="90" customFormat="1" ht="12.75" customHeight="1">
      <c r="A13" s="734">
        <v>2</v>
      </c>
      <c r="B13" s="737" t="s">
        <v>185</v>
      </c>
      <c r="C13" s="720" t="s">
        <v>25</v>
      </c>
      <c r="D13" s="739" t="s">
        <v>79</v>
      </c>
      <c r="E13" s="740"/>
      <c r="F13" s="740"/>
      <c r="G13" s="740"/>
      <c r="H13" s="740"/>
      <c r="I13" s="740"/>
      <c r="J13" s="740"/>
      <c r="K13" s="740"/>
      <c r="L13" s="740"/>
      <c r="M13" s="740"/>
      <c r="N13" s="740"/>
      <c r="O13" s="740"/>
      <c r="P13" s="740"/>
      <c r="Q13" s="740"/>
      <c r="R13" s="740"/>
      <c r="S13" s="740"/>
      <c r="T13" s="740"/>
      <c r="U13" s="740"/>
      <c r="V13" s="740"/>
      <c r="W13" s="740"/>
      <c r="X13" s="741"/>
    </row>
    <row r="14" spans="1:24" s="90" customFormat="1" ht="15" customHeight="1">
      <c r="A14" s="735"/>
      <c r="B14" s="738"/>
      <c r="C14" s="721"/>
      <c r="D14" s="82">
        <v>769</v>
      </c>
      <c r="E14" s="12">
        <v>781</v>
      </c>
      <c r="F14" s="236">
        <f>E14-D14</f>
        <v>12</v>
      </c>
      <c r="G14" s="82">
        <v>191</v>
      </c>
      <c r="H14" s="12">
        <v>204</v>
      </c>
      <c r="I14" s="236">
        <f>H14-G14</f>
        <v>13</v>
      </c>
      <c r="J14" s="82">
        <v>511</v>
      </c>
      <c r="K14" s="12">
        <v>620</v>
      </c>
      <c r="L14" s="236">
        <f>K14-J14</f>
        <v>109</v>
      </c>
      <c r="M14" s="82">
        <v>244</v>
      </c>
      <c r="N14" s="12">
        <v>252</v>
      </c>
      <c r="O14" s="236">
        <f>N14-M14</f>
        <v>8</v>
      </c>
      <c r="P14" s="82">
        <v>267</v>
      </c>
      <c r="Q14" s="12">
        <v>368</v>
      </c>
      <c r="R14" s="236">
        <f>Q14-P14</f>
        <v>101</v>
      </c>
      <c r="S14" s="82">
        <v>35</v>
      </c>
      <c r="T14" s="12">
        <v>42</v>
      </c>
      <c r="U14" s="236">
        <f>T14-S14</f>
        <v>7</v>
      </c>
      <c r="V14" s="82">
        <v>84</v>
      </c>
      <c r="W14" s="12">
        <v>110</v>
      </c>
      <c r="X14" s="237">
        <f>W14-V14</f>
        <v>26</v>
      </c>
    </row>
    <row r="15" spans="1:24" s="90" customFormat="1" ht="12.75" customHeight="1">
      <c r="A15" s="735"/>
      <c r="B15" s="738"/>
      <c r="C15" s="713" t="s">
        <v>26</v>
      </c>
      <c r="D15" s="742" t="s">
        <v>80</v>
      </c>
      <c r="E15" s="743"/>
      <c r="F15" s="743"/>
      <c r="G15" s="743"/>
      <c r="H15" s="743"/>
      <c r="I15" s="743"/>
      <c r="J15" s="743"/>
      <c r="K15" s="743"/>
      <c r="L15" s="743"/>
      <c r="M15" s="743"/>
      <c r="N15" s="743"/>
      <c r="O15" s="743"/>
      <c r="P15" s="743"/>
      <c r="Q15" s="743"/>
      <c r="R15" s="743"/>
      <c r="S15" s="743"/>
      <c r="T15" s="743"/>
      <c r="U15" s="743"/>
      <c r="V15" s="743"/>
      <c r="W15" s="743"/>
      <c r="X15" s="744"/>
    </row>
    <row r="16" spans="1:24" s="90" customFormat="1" ht="19.5" customHeight="1">
      <c r="A16" s="735"/>
      <c r="B16" s="738"/>
      <c r="C16" s="725"/>
      <c r="D16" s="82">
        <v>94</v>
      </c>
      <c r="E16" s="12">
        <v>91</v>
      </c>
      <c r="F16" s="236">
        <f>E16-D16</f>
        <v>-3</v>
      </c>
      <c r="G16" s="82">
        <v>50</v>
      </c>
      <c r="H16" s="12">
        <v>34</v>
      </c>
      <c r="I16" s="236">
        <f>H16-G16</f>
        <v>-16</v>
      </c>
      <c r="J16" s="82">
        <v>202</v>
      </c>
      <c r="K16" s="12">
        <v>198</v>
      </c>
      <c r="L16" s="236">
        <f>K16-J16</f>
        <v>-4</v>
      </c>
      <c r="M16" s="82">
        <v>60</v>
      </c>
      <c r="N16" s="12">
        <v>60</v>
      </c>
      <c r="O16" s="236">
        <f>N16-M16</f>
        <v>0</v>
      </c>
      <c r="P16" s="82">
        <v>142</v>
      </c>
      <c r="Q16" s="12">
        <v>138</v>
      </c>
      <c r="R16" s="236">
        <f>Q16-P16</f>
        <v>-4</v>
      </c>
      <c r="S16" s="82">
        <v>23</v>
      </c>
      <c r="T16" s="12">
        <v>30</v>
      </c>
      <c r="U16" s="236">
        <f>T16-S16</f>
        <v>7</v>
      </c>
      <c r="V16" s="82">
        <v>64</v>
      </c>
      <c r="W16" s="12">
        <v>40</v>
      </c>
      <c r="X16" s="237">
        <f>W16-V16</f>
        <v>-24</v>
      </c>
    </row>
    <row r="17" spans="1:24" s="90" customFormat="1" ht="12.75" customHeight="1">
      <c r="A17" s="735"/>
      <c r="B17" s="738"/>
      <c r="C17" s="721" t="s">
        <v>27</v>
      </c>
      <c r="D17" s="731" t="s">
        <v>120</v>
      </c>
      <c r="E17" s="732"/>
      <c r="F17" s="732"/>
      <c r="G17" s="732"/>
      <c r="H17" s="732"/>
      <c r="I17" s="732"/>
      <c r="J17" s="732"/>
      <c r="K17" s="732"/>
      <c r="L17" s="732"/>
      <c r="M17" s="732"/>
      <c r="N17" s="732"/>
      <c r="O17" s="732"/>
      <c r="P17" s="732"/>
      <c r="Q17" s="732"/>
      <c r="R17" s="732"/>
      <c r="S17" s="732"/>
      <c r="T17" s="732"/>
      <c r="U17" s="732"/>
      <c r="V17" s="732"/>
      <c r="W17" s="732"/>
      <c r="X17" s="733"/>
    </row>
    <row r="18" spans="1:24" s="90" customFormat="1" ht="13.5" customHeight="1">
      <c r="A18" s="735"/>
      <c r="B18" s="738"/>
      <c r="C18" s="721"/>
      <c r="D18" s="82"/>
      <c r="E18" s="82"/>
      <c r="F18" s="236">
        <f>E18-D18</f>
        <v>0</v>
      </c>
      <c r="G18" s="82"/>
      <c r="H18" s="82"/>
      <c r="I18" s="236">
        <f>H18-G18</f>
        <v>0</v>
      </c>
      <c r="J18" s="82"/>
      <c r="K18" s="82"/>
      <c r="L18" s="236">
        <f>K18-J18</f>
        <v>0</v>
      </c>
      <c r="M18" s="82"/>
      <c r="N18" s="82"/>
      <c r="O18" s="236">
        <f>N18-M18</f>
        <v>0</v>
      </c>
      <c r="P18" s="82"/>
      <c r="Q18" s="82"/>
      <c r="R18" s="236">
        <f>Q18-P18</f>
        <v>0</v>
      </c>
      <c r="S18" s="82">
        <v>6</v>
      </c>
      <c r="T18" s="82"/>
      <c r="U18" s="236">
        <f>T18-S18</f>
        <v>-6</v>
      </c>
      <c r="V18" s="82"/>
      <c r="W18" s="82"/>
      <c r="X18" s="237">
        <f>W18-V18</f>
        <v>0</v>
      </c>
    </row>
    <row r="19" spans="1:24" s="16" customFormat="1" ht="24.75" customHeight="1" thickBot="1">
      <c r="A19" s="736"/>
      <c r="B19" s="239" t="s">
        <v>0</v>
      </c>
      <c r="C19" s="244" t="s">
        <v>28</v>
      </c>
      <c r="D19" s="241">
        <f>D14+D16+D18</f>
        <v>863</v>
      </c>
      <c r="E19" s="241">
        <f>E14+E16+E18</f>
        <v>872</v>
      </c>
      <c r="F19" s="241">
        <f>E19-D19</f>
        <v>9</v>
      </c>
      <c r="G19" s="241">
        <f t="shared" ref="G19:W19" si="1">G14+G16+G18</f>
        <v>241</v>
      </c>
      <c r="H19" s="241">
        <f t="shared" si="1"/>
        <v>238</v>
      </c>
      <c r="I19" s="241">
        <f>H19-G19</f>
        <v>-3</v>
      </c>
      <c r="J19" s="241">
        <f t="shared" ref="J19" si="2">J14+J16+J18</f>
        <v>713</v>
      </c>
      <c r="K19" s="245">
        <f t="shared" si="1"/>
        <v>818</v>
      </c>
      <c r="L19" s="241">
        <f>K19-J19</f>
        <v>105</v>
      </c>
      <c r="M19" s="241">
        <f t="shared" ref="M19" si="3">M14+M16+M18</f>
        <v>304</v>
      </c>
      <c r="N19" s="241">
        <f t="shared" si="1"/>
        <v>312</v>
      </c>
      <c r="O19" s="241">
        <f>N19-M19</f>
        <v>8</v>
      </c>
      <c r="P19" s="241">
        <f t="shared" ref="P19" si="4">P14+P16+P18</f>
        <v>409</v>
      </c>
      <c r="Q19" s="241">
        <f t="shared" si="1"/>
        <v>506</v>
      </c>
      <c r="R19" s="241">
        <f>Q19-P19</f>
        <v>97</v>
      </c>
      <c r="S19" s="241">
        <f t="shared" ref="S19" si="5">S14+S16+S18</f>
        <v>64</v>
      </c>
      <c r="T19" s="241">
        <f t="shared" si="1"/>
        <v>72</v>
      </c>
      <c r="U19" s="241">
        <f>T19-S19</f>
        <v>8</v>
      </c>
      <c r="V19" s="241">
        <f t="shared" ref="V19" si="6">V14+V16+V18</f>
        <v>148</v>
      </c>
      <c r="W19" s="241">
        <f t="shared" si="1"/>
        <v>150</v>
      </c>
      <c r="X19" s="246">
        <f>W19-V19</f>
        <v>2</v>
      </c>
    </row>
    <row r="20" spans="1:24" s="16" customFormat="1" ht="31.5" customHeight="1" thickBot="1">
      <c r="A20" s="147"/>
      <c r="B20" s="247" t="s">
        <v>78</v>
      </c>
      <c r="C20" s="248" t="s">
        <v>29</v>
      </c>
      <c r="D20" s="249">
        <f>D12+D19</f>
        <v>1009</v>
      </c>
      <c r="E20" s="249">
        <f>E12+E19</f>
        <v>1001</v>
      </c>
      <c r="F20" s="249">
        <f>E20-D20</f>
        <v>-8</v>
      </c>
      <c r="G20" s="249">
        <f t="shared" ref="G20:W20" si="7">G12+G19</f>
        <v>318</v>
      </c>
      <c r="H20" s="249">
        <f t="shared" si="7"/>
        <v>319</v>
      </c>
      <c r="I20" s="249">
        <f>H20-G20</f>
        <v>1</v>
      </c>
      <c r="J20" s="249">
        <f t="shared" ref="J20" si="8">J12+J19</f>
        <v>941</v>
      </c>
      <c r="K20" s="250">
        <f>K12+K19</f>
        <v>1040</v>
      </c>
      <c r="L20" s="249">
        <f>K20-J20</f>
        <v>99</v>
      </c>
      <c r="M20" s="249">
        <f t="shared" ref="M20" si="9">M12+M19</f>
        <v>525</v>
      </c>
      <c r="N20" s="249">
        <f t="shared" si="7"/>
        <v>528</v>
      </c>
      <c r="O20" s="249">
        <f>N20-M20</f>
        <v>3</v>
      </c>
      <c r="P20" s="249">
        <f t="shared" ref="P20" si="10">P12+P19</f>
        <v>416</v>
      </c>
      <c r="Q20" s="249">
        <f t="shared" si="7"/>
        <v>512</v>
      </c>
      <c r="R20" s="249">
        <f>Q20-P20</f>
        <v>96</v>
      </c>
      <c r="S20" s="249">
        <f t="shared" ref="S20" si="11">S12+S19</f>
        <v>116</v>
      </c>
      <c r="T20" s="249">
        <f t="shared" si="7"/>
        <v>107</v>
      </c>
      <c r="U20" s="249">
        <f>T20-S20</f>
        <v>-9</v>
      </c>
      <c r="V20" s="249">
        <f t="shared" ref="V20" si="12">V12+V19</f>
        <v>189</v>
      </c>
      <c r="W20" s="249">
        <f t="shared" si="7"/>
        <v>202</v>
      </c>
      <c r="X20" s="251">
        <f>W20-V20</f>
        <v>13</v>
      </c>
    </row>
    <row r="21" spans="1:24" s="9" customFormat="1">
      <c r="A21" s="8" t="s">
        <v>215</v>
      </c>
    </row>
    <row r="22" spans="1:24" s="9" customFormat="1" ht="13.5" thickBot="1"/>
    <row r="23" spans="1:24" s="87" customFormat="1" ht="117" customHeight="1">
      <c r="A23" s="707" t="s">
        <v>18</v>
      </c>
      <c r="B23" s="705" t="s">
        <v>105</v>
      </c>
      <c r="C23" s="705" t="s">
        <v>20</v>
      </c>
      <c r="D23" s="705" t="s">
        <v>236</v>
      </c>
      <c r="E23" s="705"/>
      <c r="F23" s="705"/>
      <c r="G23" s="705" t="s">
        <v>237</v>
      </c>
      <c r="H23" s="705"/>
      <c r="I23" s="705"/>
      <c r="J23" s="705" t="s">
        <v>174</v>
      </c>
      <c r="K23" s="705"/>
      <c r="L23" s="705"/>
      <c r="M23" s="705" t="s">
        <v>175</v>
      </c>
      <c r="N23" s="705"/>
      <c r="O23" s="705"/>
      <c r="P23" s="705" t="s">
        <v>238</v>
      </c>
      <c r="Q23" s="705"/>
      <c r="R23" s="706"/>
    </row>
    <row r="24" spans="1:24" s="87" customFormat="1" ht="17.25" customHeight="1">
      <c r="A24" s="708"/>
      <c r="B24" s="709"/>
      <c r="C24" s="709"/>
      <c r="D24" s="277">
        <v>2019</v>
      </c>
      <c r="E24" s="277">
        <v>2020</v>
      </c>
      <c r="F24" s="277" t="s">
        <v>48</v>
      </c>
      <c r="G24" s="277">
        <v>2019</v>
      </c>
      <c r="H24" s="277">
        <v>2020</v>
      </c>
      <c r="I24" s="277" t="s">
        <v>48</v>
      </c>
      <c r="J24" s="277">
        <v>2019</v>
      </c>
      <c r="K24" s="277">
        <v>2020</v>
      </c>
      <c r="L24" s="277" t="s">
        <v>48</v>
      </c>
      <c r="M24" s="277">
        <v>2019</v>
      </c>
      <c r="N24" s="277">
        <v>2020</v>
      </c>
      <c r="O24" s="277" t="s">
        <v>48</v>
      </c>
      <c r="P24" s="277">
        <v>2019</v>
      </c>
      <c r="Q24" s="277">
        <v>2020</v>
      </c>
      <c r="R24" s="179" t="s">
        <v>48</v>
      </c>
    </row>
    <row r="25" spans="1:24" s="92" customFormat="1" ht="12" thickBot="1">
      <c r="A25" s="233"/>
      <c r="B25" s="234"/>
      <c r="C25" s="234">
        <v>1</v>
      </c>
      <c r="D25" s="280">
        <v>2</v>
      </c>
      <c r="E25" s="280">
        <v>3</v>
      </c>
      <c r="F25" s="280">
        <v>4</v>
      </c>
      <c r="G25" s="280">
        <v>5</v>
      </c>
      <c r="H25" s="280">
        <v>6</v>
      </c>
      <c r="I25" s="280">
        <v>7</v>
      </c>
      <c r="J25" s="280">
        <v>8</v>
      </c>
      <c r="K25" s="280">
        <v>9</v>
      </c>
      <c r="L25" s="280">
        <v>10</v>
      </c>
      <c r="M25" s="280">
        <v>11</v>
      </c>
      <c r="N25" s="280">
        <v>12</v>
      </c>
      <c r="O25" s="280">
        <v>13</v>
      </c>
      <c r="P25" s="280">
        <v>14</v>
      </c>
      <c r="Q25" s="280">
        <v>15</v>
      </c>
      <c r="R25" s="281">
        <v>16</v>
      </c>
    </row>
    <row r="26" spans="1:24" s="90" customFormat="1" ht="53.25" customHeight="1" thickBot="1">
      <c r="A26" s="282">
        <v>1</v>
      </c>
      <c r="B26" s="283" t="s">
        <v>177</v>
      </c>
      <c r="C26" s="284" t="s">
        <v>21</v>
      </c>
      <c r="D26" s="278">
        <v>102</v>
      </c>
      <c r="E26" s="285">
        <v>102</v>
      </c>
      <c r="F26" s="286">
        <f>E26-D26</f>
        <v>0</v>
      </c>
      <c r="G26" s="278">
        <v>70</v>
      </c>
      <c r="H26" s="285">
        <v>72</v>
      </c>
      <c r="I26" s="286">
        <f>H26-G26</f>
        <v>2</v>
      </c>
      <c r="J26" s="278">
        <v>68</v>
      </c>
      <c r="K26" s="285">
        <v>68</v>
      </c>
      <c r="L26" s="286">
        <f>K26-J26</f>
        <v>0</v>
      </c>
      <c r="M26" s="278">
        <v>61</v>
      </c>
      <c r="N26" s="285">
        <v>63</v>
      </c>
      <c r="O26" s="286">
        <f>N26-M26</f>
        <v>2</v>
      </c>
      <c r="P26" s="278">
        <v>26</v>
      </c>
      <c r="Q26" s="285">
        <v>25</v>
      </c>
      <c r="R26" s="287">
        <f>Q26-P26</f>
        <v>-1</v>
      </c>
    </row>
    <row r="27" spans="1:24" s="90" customFormat="1" ht="64.5" customHeight="1" thickBot="1">
      <c r="A27" s="288">
        <v>2</v>
      </c>
      <c r="B27" s="289" t="s">
        <v>185</v>
      </c>
      <c r="C27" s="284" t="s">
        <v>22</v>
      </c>
      <c r="D27" s="278">
        <v>90</v>
      </c>
      <c r="E27" s="285">
        <v>80</v>
      </c>
      <c r="F27" s="286">
        <v>68</v>
      </c>
      <c r="G27" s="278">
        <v>68</v>
      </c>
      <c r="H27" s="285">
        <v>46</v>
      </c>
      <c r="I27" s="286">
        <f>H27-G27</f>
        <v>-22</v>
      </c>
      <c r="J27" s="278">
        <v>54</v>
      </c>
      <c r="K27" s="285">
        <v>44</v>
      </c>
      <c r="L27" s="286">
        <f>K27-J27</f>
        <v>-10</v>
      </c>
      <c r="M27" s="278">
        <v>50</v>
      </c>
      <c r="N27" s="285">
        <v>38</v>
      </c>
      <c r="O27" s="286">
        <f>N27-M27</f>
        <v>-12</v>
      </c>
      <c r="P27" s="278">
        <v>20</v>
      </c>
      <c r="Q27" s="285">
        <v>20</v>
      </c>
      <c r="R27" s="287">
        <f>Q27-P27</f>
        <v>0</v>
      </c>
    </row>
    <row r="28" spans="1:24" s="148" customFormat="1" ht="18" customHeight="1" thickBot="1">
      <c r="A28" s="290"/>
      <c r="B28" s="291" t="s">
        <v>0</v>
      </c>
      <c r="C28" s="292" t="s">
        <v>23</v>
      </c>
      <c r="D28" s="279">
        <f t="shared" ref="D28:N28" si="13">SUM(D26:D27)</f>
        <v>192</v>
      </c>
      <c r="E28" s="279">
        <f t="shared" si="13"/>
        <v>182</v>
      </c>
      <c r="F28" s="279">
        <f>E28-D28</f>
        <v>-10</v>
      </c>
      <c r="G28" s="279">
        <f t="shared" ref="G28" si="14">SUM(G26:G27)</f>
        <v>138</v>
      </c>
      <c r="H28" s="279">
        <f t="shared" si="13"/>
        <v>118</v>
      </c>
      <c r="I28" s="279">
        <f>H28-G28</f>
        <v>-20</v>
      </c>
      <c r="J28" s="279">
        <f t="shared" ref="J28" si="15">SUM(J26:J27)</f>
        <v>122</v>
      </c>
      <c r="K28" s="279">
        <f t="shared" si="13"/>
        <v>112</v>
      </c>
      <c r="L28" s="279">
        <f>K28-J28</f>
        <v>-10</v>
      </c>
      <c r="M28" s="279">
        <f t="shared" ref="M28" si="16">SUM(M26:M27)</f>
        <v>111</v>
      </c>
      <c r="N28" s="279">
        <f t="shared" si="13"/>
        <v>101</v>
      </c>
      <c r="O28" s="279">
        <f>N28-M28</f>
        <v>-10</v>
      </c>
      <c r="P28" s="279">
        <f>SUM(P26:P27)</f>
        <v>46</v>
      </c>
      <c r="Q28" s="279">
        <f>SUM(Q26:Q27)</f>
        <v>45</v>
      </c>
      <c r="R28" s="293">
        <f>Q28-P28</f>
        <v>-1</v>
      </c>
      <c r="S28" s="90"/>
      <c r="T28" s="90"/>
      <c r="U28" s="90"/>
      <c r="V28" s="90"/>
      <c r="W28" s="90"/>
      <c r="X28" s="90"/>
    </row>
    <row r="29" spans="1:24">
      <c r="A29" s="9"/>
      <c r="B29" s="9"/>
      <c r="C29" s="9"/>
      <c r="D29" s="9"/>
      <c r="G29" s="89"/>
      <c r="H29" s="89"/>
      <c r="I29" s="88"/>
    </row>
    <row r="30" spans="1:24">
      <c r="A30" s="9"/>
      <c r="B30" s="9"/>
      <c r="C30" s="9"/>
      <c r="D30" s="9"/>
    </row>
  </sheetData>
  <mergeCells count="34">
    <mergeCell ref="M3:O3"/>
    <mergeCell ref="P3:R3"/>
    <mergeCell ref="S3:U3"/>
    <mergeCell ref="V3:X3"/>
    <mergeCell ref="A6:A12"/>
    <mergeCell ref="B6:B11"/>
    <mergeCell ref="C6:C7"/>
    <mergeCell ref="D6:X6"/>
    <mergeCell ref="C8:C9"/>
    <mergeCell ref="D8:X8"/>
    <mergeCell ref="A3:A4"/>
    <mergeCell ref="B3:B4"/>
    <mergeCell ref="C3:C4"/>
    <mergeCell ref="D3:F3"/>
    <mergeCell ref="G3:I3"/>
    <mergeCell ref="J3:L3"/>
    <mergeCell ref="C10:C11"/>
    <mergeCell ref="D10:X10"/>
    <mergeCell ref="A13:A19"/>
    <mergeCell ref="B13:B18"/>
    <mergeCell ref="C13:C14"/>
    <mergeCell ref="D13:X13"/>
    <mergeCell ref="C15:C16"/>
    <mergeCell ref="D15:X15"/>
    <mergeCell ref="C17:C18"/>
    <mergeCell ref="D17:X17"/>
    <mergeCell ref="M23:O23"/>
    <mergeCell ref="P23:R23"/>
    <mergeCell ref="A23:A24"/>
    <mergeCell ref="B23:B24"/>
    <mergeCell ref="C23:C24"/>
    <mergeCell ref="D23:F23"/>
    <mergeCell ref="G23:I23"/>
    <mergeCell ref="J23:L23"/>
  </mergeCells>
  <pageMargins left="0.39370078740157483" right="0.11811023622047245" top="0.51181102362204722" bottom="0.35433070866141736" header="0.51181102362204722" footer="0.23622047244094491"/>
  <pageSetup paperSize="9" orientation="landscape" horizontalDpi="120" verticalDpi="144" r:id="rId1"/>
  <headerFooter alignWithMargins="0"/>
  <rowBreaks count="1" manualBreakCount="1">
    <brk id="20" max="2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BD15"/>
  <sheetViews>
    <sheetView zoomScale="80" zoomScaleNormal="80" workbookViewId="0">
      <pane xSplit="3" ySplit="7" topLeftCell="D8" activePane="bottomRight" state="frozen"/>
      <selection activeCell="F37" sqref="F37"/>
      <selection pane="topRight" activeCell="F37" sqref="F37"/>
      <selection pane="bottomLeft" activeCell="F37" sqref="F37"/>
      <selection pane="bottomRight" activeCell="N29" sqref="N29"/>
    </sheetView>
  </sheetViews>
  <sheetFormatPr defaultRowHeight="12.75"/>
  <cols>
    <col min="1" max="1" width="3.28515625" style="44" customWidth="1"/>
    <col min="2" max="2" width="17.28515625" style="44" customWidth="1"/>
    <col min="3" max="3" width="4.42578125" style="44" customWidth="1"/>
    <col min="4" max="4" width="6.28515625" style="44" customWidth="1"/>
    <col min="5" max="5" width="5.85546875" style="44" customWidth="1"/>
    <col min="6" max="6" width="6.85546875" style="44" customWidth="1"/>
    <col min="7" max="8" width="5.140625" style="44" customWidth="1"/>
    <col min="9" max="9" width="6" style="44" customWidth="1"/>
    <col min="10" max="11" width="5.140625" style="44" customWidth="1"/>
    <col min="12" max="12" width="5" style="44" customWidth="1"/>
    <col min="13" max="17" width="5.140625" style="44" customWidth="1"/>
    <col min="18" max="18" width="5.7109375" style="44" customWidth="1"/>
    <col min="19" max="19" width="5.5703125" style="44" customWidth="1"/>
    <col min="20" max="20" width="5.140625" style="44" customWidth="1"/>
    <col min="21" max="21" width="4.7109375" style="44" customWidth="1"/>
    <col min="22" max="23" width="5.140625" style="44" customWidth="1"/>
    <col min="24" max="24" width="4.7109375" style="44" customWidth="1"/>
    <col min="25" max="26" width="5.140625" style="44" customWidth="1"/>
    <col min="27" max="27" width="4.85546875" style="44" customWidth="1"/>
    <col min="28" max="29" width="5.140625" style="44" customWidth="1"/>
    <col min="30" max="30" width="5.5703125" style="44" customWidth="1"/>
    <col min="31" max="31" width="1.28515625" style="44" customWidth="1"/>
    <col min="32" max="32" width="11.140625" style="44" customWidth="1"/>
    <col min="33" max="33" width="5" style="44" customWidth="1"/>
    <col min="34" max="54" width="5.7109375" style="44" customWidth="1"/>
    <col min="55" max="55" width="6.7109375" style="44" customWidth="1"/>
    <col min="56" max="16384" width="9.140625" style="44"/>
  </cols>
  <sheetData>
    <row r="1" spans="1:56">
      <c r="A1" s="120" t="s">
        <v>485</v>
      </c>
      <c r="AF1" s="120" t="s">
        <v>514</v>
      </c>
      <c r="AG1" s="120"/>
    </row>
    <row r="3" spans="1:56" s="487" customFormat="1" ht="15" customHeight="1">
      <c r="A3" s="566" t="s">
        <v>89</v>
      </c>
      <c r="B3" s="566"/>
      <c r="C3" s="566" t="s">
        <v>20</v>
      </c>
      <c r="D3" s="633" t="s">
        <v>90</v>
      </c>
      <c r="E3" s="634"/>
      <c r="F3" s="635"/>
      <c r="G3" s="566" t="s">
        <v>91</v>
      </c>
      <c r="H3" s="566"/>
      <c r="I3" s="566"/>
      <c r="J3" s="566"/>
      <c r="K3" s="566"/>
      <c r="L3" s="566"/>
      <c r="M3" s="566"/>
      <c r="N3" s="566"/>
      <c r="O3" s="566"/>
      <c r="P3" s="566"/>
      <c r="Q3" s="566"/>
      <c r="R3" s="566"/>
      <c r="S3" s="566"/>
      <c r="T3" s="566"/>
      <c r="U3" s="566"/>
      <c r="V3" s="566"/>
      <c r="W3" s="566"/>
      <c r="X3" s="566"/>
      <c r="Y3" s="566"/>
      <c r="Z3" s="566"/>
      <c r="AA3" s="566"/>
      <c r="AB3" s="566"/>
      <c r="AC3" s="566"/>
      <c r="AD3" s="566"/>
      <c r="AF3" s="755"/>
      <c r="AG3" s="566" t="s">
        <v>20</v>
      </c>
      <c r="AH3" s="754" t="s">
        <v>2</v>
      </c>
      <c r="AI3" s="754" t="s">
        <v>209</v>
      </c>
      <c r="AJ3" s="754" t="s">
        <v>3</v>
      </c>
      <c r="AK3" s="754" t="s">
        <v>4</v>
      </c>
      <c r="AL3" s="754" t="s">
        <v>5</v>
      </c>
      <c r="AM3" s="754" t="s">
        <v>6</v>
      </c>
      <c r="AN3" s="754" t="s">
        <v>7</v>
      </c>
      <c r="AO3" s="754" t="s">
        <v>210</v>
      </c>
      <c r="AP3" s="754" t="s">
        <v>8</v>
      </c>
      <c r="AQ3" s="754" t="s">
        <v>9</v>
      </c>
      <c r="AR3" s="754" t="s">
        <v>10</v>
      </c>
      <c r="AS3" s="754" t="s">
        <v>11</v>
      </c>
      <c r="AT3" s="754" t="s">
        <v>12</v>
      </c>
      <c r="AU3" s="754" t="s">
        <v>13</v>
      </c>
      <c r="AV3" s="754" t="s">
        <v>14</v>
      </c>
      <c r="AW3" s="754" t="s">
        <v>15</v>
      </c>
      <c r="AX3" s="754" t="s">
        <v>17</v>
      </c>
      <c r="AY3" s="754" t="s">
        <v>16</v>
      </c>
      <c r="AZ3" s="754" t="s">
        <v>135</v>
      </c>
      <c r="BA3" s="754" t="s">
        <v>122</v>
      </c>
      <c r="BB3" s="754" t="s">
        <v>136</v>
      </c>
      <c r="BC3" s="753" t="s">
        <v>495</v>
      </c>
    </row>
    <row r="4" spans="1:56" s="487" customFormat="1" ht="26.25" customHeight="1">
      <c r="A4" s="566"/>
      <c r="B4" s="566"/>
      <c r="C4" s="566"/>
      <c r="D4" s="636"/>
      <c r="E4" s="637"/>
      <c r="F4" s="638"/>
      <c r="G4" s="566" t="s">
        <v>208</v>
      </c>
      <c r="H4" s="566"/>
      <c r="I4" s="566"/>
      <c r="J4" s="566" t="s">
        <v>92</v>
      </c>
      <c r="K4" s="566"/>
      <c r="L4" s="566"/>
      <c r="M4" s="566"/>
      <c r="N4" s="566"/>
      <c r="O4" s="566"/>
      <c r="P4" s="566" t="s">
        <v>93</v>
      </c>
      <c r="Q4" s="566"/>
      <c r="R4" s="566"/>
      <c r="S4" s="567" t="s">
        <v>94</v>
      </c>
      <c r="T4" s="752"/>
      <c r="U4" s="752"/>
      <c r="V4" s="752"/>
      <c r="W4" s="752"/>
      <c r="X4" s="752"/>
      <c r="Y4" s="752"/>
      <c r="Z4" s="752"/>
      <c r="AA4" s="752"/>
      <c r="AB4" s="566" t="s">
        <v>98</v>
      </c>
      <c r="AC4" s="566"/>
      <c r="AD4" s="566"/>
      <c r="AF4" s="755"/>
      <c r="AG4" s="566"/>
      <c r="AH4" s="754"/>
      <c r="AI4" s="754"/>
      <c r="AJ4" s="754"/>
      <c r="AK4" s="754"/>
      <c r="AL4" s="754"/>
      <c r="AM4" s="754"/>
      <c r="AN4" s="754"/>
      <c r="AO4" s="754"/>
      <c r="AP4" s="754"/>
      <c r="AQ4" s="754"/>
      <c r="AR4" s="754"/>
      <c r="AS4" s="754"/>
      <c r="AT4" s="754"/>
      <c r="AU4" s="754"/>
      <c r="AV4" s="754"/>
      <c r="AW4" s="754"/>
      <c r="AX4" s="754"/>
      <c r="AY4" s="754"/>
      <c r="AZ4" s="754"/>
      <c r="BA4" s="754"/>
      <c r="BB4" s="754"/>
      <c r="BC4" s="753"/>
    </row>
    <row r="5" spans="1:56" s="487" customFormat="1" ht="63.75" customHeight="1">
      <c r="A5" s="566"/>
      <c r="B5" s="566"/>
      <c r="C5" s="566"/>
      <c r="D5" s="636"/>
      <c r="E5" s="637"/>
      <c r="F5" s="638"/>
      <c r="G5" s="566"/>
      <c r="H5" s="566"/>
      <c r="I5" s="566"/>
      <c r="J5" s="566" t="s">
        <v>95</v>
      </c>
      <c r="K5" s="566"/>
      <c r="L5" s="566"/>
      <c r="M5" s="566" t="s">
        <v>125</v>
      </c>
      <c r="N5" s="566"/>
      <c r="O5" s="566"/>
      <c r="P5" s="566"/>
      <c r="Q5" s="566"/>
      <c r="R5" s="566"/>
      <c r="S5" s="567" t="s">
        <v>96</v>
      </c>
      <c r="T5" s="752"/>
      <c r="U5" s="568"/>
      <c r="V5" s="567" t="s">
        <v>97</v>
      </c>
      <c r="W5" s="752"/>
      <c r="X5" s="568"/>
      <c r="Y5" s="567" t="s">
        <v>141</v>
      </c>
      <c r="Z5" s="752"/>
      <c r="AA5" s="752"/>
      <c r="AB5" s="566"/>
      <c r="AC5" s="566"/>
      <c r="AD5" s="566"/>
      <c r="AF5" s="755"/>
      <c r="AG5" s="566"/>
      <c r="AH5" s="754"/>
      <c r="AI5" s="754"/>
      <c r="AJ5" s="754"/>
      <c r="AK5" s="754"/>
      <c r="AL5" s="754"/>
      <c r="AM5" s="754"/>
      <c r="AN5" s="754"/>
      <c r="AO5" s="754"/>
      <c r="AP5" s="754"/>
      <c r="AQ5" s="754"/>
      <c r="AR5" s="754"/>
      <c r="AS5" s="754"/>
      <c r="AT5" s="754"/>
      <c r="AU5" s="754"/>
      <c r="AV5" s="754"/>
      <c r="AW5" s="754"/>
      <c r="AX5" s="754"/>
      <c r="AY5" s="754"/>
      <c r="AZ5" s="754"/>
      <c r="BA5" s="754"/>
      <c r="BB5" s="754"/>
      <c r="BC5" s="753"/>
    </row>
    <row r="6" spans="1:56" s="487" customFormat="1" ht="48">
      <c r="A6" s="566"/>
      <c r="B6" s="566"/>
      <c r="C6" s="566"/>
      <c r="D6" s="424" t="s">
        <v>466</v>
      </c>
      <c r="E6" s="424" t="s">
        <v>504</v>
      </c>
      <c r="F6" s="424" t="s">
        <v>266</v>
      </c>
      <c r="G6" s="424" t="s">
        <v>466</v>
      </c>
      <c r="H6" s="424" t="s">
        <v>504</v>
      </c>
      <c r="I6" s="424" t="s">
        <v>266</v>
      </c>
      <c r="J6" s="424" t="s">
        <v>466</v>
      </c>
      <c r="K6" s="424" t="s">
        <v>504</v>
      </c>
      <c r="L6" s="424" t="s">
        <v>48</v>
      </c>
      <c r="M6" s="424" t="s">
        <v>466</v>
      </c>
      <c r="N6" s="424" t="s">
        <v>504</v>
      </c>
      <c r="O6" s="424" t="s">
        <v>48</v>
      </c>
      <c r="P6" s="424" t="s">
        <v>466</v>
      </c>
      <c r="Q6" s="424" t="s">
        <v>504</v>
      </c>
      <c r="R6" s="424" t="s">
        <v>48</v>
      </c>
      <c r="S6" s="424" t="s">
        <v>466</v>
      </c>
      <c r="T6" s="424" t="s">
        <v>504</v>
      </c>
      <c r="U6" s="424" t="s">
        <v>48</v>
      </c>
      <c r="V6" s="424" t="s">
        <v>466</v>
      </c>
      <c r="W6" s="424" t="s">
        <v>504</v>
      </c>
      <c r="X6" s="424" t="s">
        <v>48</v>
      </c>
      <c r="Y6" s="424" t="s">
        <v>466</v>
      </c>
      <c r="Z6" s="424" t="s">
        <v>504</v>
      </c>
      <c r="AA6" s="424" t="s">
        <v>48</v>
      </c>
      <c r="AB6" s="424" t="s">
        <v>466</v>
      </c>
      <c r="AC6" s="424" t="s">
        <v>504</v>
      </c>
      <c r="AD6" s="424" t="s">
        <v>48</v>
      </c>
      <c r="AF6" s="755"/>
      <c r="AG6" s="566"/>
      <c r="AH6" s="754"/>
      <c r="AI6" s="754"/>
      <c r="AJ6" s="754"/>
      <c r="AK6" s="754"/>
      <c r="AL6" s="754"/>
      <c r="AM6" s="754"/>
      <c r="AN6" s="754"/>
      <c r="AO6" s="754"/>
      <c r="AP6" s="754"/>
      <c r="AQ6" s="754"/>
      <c r="AR6" s="754"/>
      <c r="AS6" s="754"/>
      <c r="AT6" s="754"/>
      <c r="AU6" s="754"/>
      <c r="AV6" s="754"/>
      <c r="AW6" s="754"/>
      <c r="AX6" s="754"/>
      <c r="AY6" s="754"/>
      <c r="AZ6" s="754"/>
      <c r="BA6" s="754"/>
      <c r="BB6" s="754"/>
      <c r="BC6" s="753"/>
    </row>
    <row r="7" spans="1:56" s="489" customFormat="1" ht="11.25">
      <c r="A7" s="488"/>
      <c r="B7" s="488"/>
      <c r="C7" s="488">
        <v>1</v>
      </c>
      <c r="D7" s="488">
        <v>2</v>
      </c>
      <c r="E7" s="488">
        <v>3</v>
      </c>
      <c r="F7" s="488">
        <v>4</v>
      </c>
      <c r="G7" s="488">
        <v>5</v>
      </c>
      <c r="H7" s="488">
        <v>6</v>
      </c>
      <c r="I7" s="488">
        <v>7</v>
      </c>
      <c r="J7" s="488">
        <v>8</v>
      </c>
      <c r="K7" s="488">
        <v>9</v>
      </c>
      <c r="L7" s="488">
        <v>10</v>
      </c>
      <c r="M7" s="488">
        <v>11</v>
      </c>
      <c r="N7" s="488">
        <v>12</v>
      </c>
      <c r="O7" s="488">
        <v>13</v>
      </c>
      <c r="P7" s="488">
        <v>14</v>
      </c>
      <c r="Q7" s="488">
        <v>15</v>
      </c>
      <c r="R7" s="488">
        <v>16</v>
      </c>
      <c r="S7" s="488">
        <v>17</v>
      </c>
      <c r="T7" s="488">
        <v>18</v>
      </c>
      <c r="U7" s="488">
        <v>19</v>
      </c>
      <c r="V7" s="488">
        <v>20</v>
      </c>
      <c r="W7" s="488">
        <v>21</v>
      </c>
      <c r="X7" s="488">
        <v>22</v>
      </c>
      <c r="Y7" s="488">
        <v>23</v>
      </c>
      <c r="Z7" s="488">
        <v>24</v>
      </c>
      <c r="AA7" s="488">
        <v>25</v>
      </c>
      <c r="AB7" s="488">
        <v>26</v>
      </c>
      <c r="AC7" s="488">
        <v>27</v>
      </c>
      <c r="AD7" s="488">
        <v>28</v>
      </c>
      <c r="AF7" s="490"/>
      <c r="AG7" s="488">
        <v>1</v>
      </c>
      <c r="AH7" s="488">
        <v>2</v>
      </c>
      <c r="AI7" s="488">
        <v>3</v>
      </c>
      <c r="AJ7" s="488">
        <v>4</v>
      </c>
      <c r="AK7" s="488">
        <v>5</v>
      </c>
      <c r="AL7" s="488">
        <v>6</v>
      </c>
      <c r="AM7" s="488">
        <v>7</v>
      </c>
      <c r="AN7" s="488">
        <v>8</v>
      </c>
      <c r="AO7" s="488">
        <v>9</v>
      </c>
      <c r="AP7" s="488">
        <v>10</v>
      </c>
      <c r="AQ7" s="488">
        <v>11</v>
      </c>
      <c r="AR7" s="488">
        <v>12</v>
      </c>
      <c r="AS7" s="488">
        <v>13</v>
      </c>
      <c r="AT7" s="488">
        <v>14</v>
      </c>
      <c r="AU7" s="488">
        <v>15</v>
      </c>
      <c r="AV7" s="488">
        <v>16</v>
      </c>
      <c r="AW7" s="488">
        <v>17</v>
      </c>
      <c r="AX7" s="488">
        <v>18</v>
      </c>
      <c r="AY7" s="488">
        <v>19</v>
      </c>
      <c r="AZ7" s="488">
        <v>20</v>
      </c>
      <c r="BA7" s="488">
        <v>21</v>
      </c>
      <c r="BB7" s="488">
        <v>22</v>
      </c>
      <c r="BC7" s="488">
        <v>23</v>
      </c>
    </row>
    <row r="8" spans="1:56" s="399" customFormat="1" ht="48" customHeight="1">
      <c r="A8" s="491" t="s">
        <v>66</v>
      </c>
      <c r="B8" s="492" t="s">
        <v>99</v>
      </c>
      <c r="C8" s="86" t="s">
        <v>21</v>
      </c>
      <c r="D8" s="493">
        <f>G8+P8+AB8</f>
        <v>1033</v>
      </c>
      <c r="E8" s="493">
        <f>H8+Q8+AC8</f>
        <v>751</v>
      </c>
      <c r="F8" s="493">
        <f>E8-D8</f>
        <v>-282</v>
      </c>
      <c r="G8" s="493">
        <f>J8+M8</f>
        <v>644</v>
      </c>
      <c r="H8" s="493">
        <f>K8+N8</f>
        <v>580</v>
      </c>
      <c r="I8" s="493">
        <f>H8-G8</f>
        <v>-64</v>
      </c>
      <c r="J8" s="395">
        <v>99</v>
      </c>
      <c r="K8" s="395">
        <v>63</v>
      </c>
      <c r="L8" s="493">
        <f>K8-J8</f>
        <v>-36</v>
      </c>
      <c r="M8" s="395">
        <v>545</v>
      </c>
      <c r="N8" s="395">
        <v>517</v>
      </c>
      <c r="O8" s="493">
        <f>N8-M8</f>
        <v>-28</v>
      </c>
      <c r="P8" s="493">
        <f>S8+V8+Y8</f>
        <v>244</v>
      </c>
      <c r="Q8" s="493">
        <f>T8+W8+Z8</f>
        <v>92</v>
      </c>
      <c r="R8" s="493">
        <f>Q8-P8</f>
        <v>-152</v>
      </c>
      <c r="S8" s="395">
        <v>43</v>
      </c>
      <c r="T8" s="395">
        <v>0</v>
      </c>
      <c r="U8" s="493">
        <f>T8-S8</f>
        <v>-43</v>
      </c>
      <c r="V8" s="395">
        <v>63</v>
      </c>
      <c r="W8" s="395">
        <v>50</v>
      </c>
      <c r="X8" s="493">
        <f>W8-V8</f>
        <v>-13</v>
      </c>
      <c r="Y8" s="395">
        <v>138</v>
      </c>
      <c r="Z8" s="395">
        <v>42</v>
      </c>
      <c r="AA8" s="493">
        <f>Z8-Y8</f>
        <v>-96</v>
      </c>
      <c r="AB8" s="395">
        <v>145</v>
      </c>
      <c r="AC8" s="395">
        <v>79</v>
      </c>
      <c r="AD8" s="493">
        <f>AC8-AB8</f>
        <v>-66</v>
      </c>
      <c r="AF8" s="396" t="s">
        <v>541</v>
      </c>
      <c r="AG8" s="86" t="s">
        <v>21</v>
      </c>
      <c r="AH8" s="395">
        <v>4</v>
      </c>
      <c r="AI8" s="395">
        <v>18</v>
      </c>
      <c r="AJ8" s="395">
        <v>22</v>
      </c>
      <c r="AK8" s="395">
        <v>22</v>
      </c>
      <c r="AL8" s="395">
        <v>6</v>
      </c>
      <c r="AM8" s="395">
        <v>20</v>
      </c>
      <c r="AN8" s="395">
        <v>21</v>
      </c>
      <c r="AO8" s="395">
        <v>10</v>
      </c>
      <c r="AP8" s="395">
        <v>10</v>
      </c>
      <c r="AQ8" s="395">
        <v>17</v>
      </c>
      <c r="AR8" s="395">
        <v>10</v>
      </c>
      <c r="AS8" s="395">
        <v>75</v>
      </c>
      <c r="AT8" s="395">
        <v>9</v>
      </c>
      <c r="AU8" s="395">
        <v>48</v>
      </c>
      <c r="AV8" s="395">
        <v>41</v>
      </c>
      <c r="AW8" s="395">
        <v>20</v>
      </c>
      <c r="AX8" s="395">
        <v>8</v>
      </c>
      <c r="AY8" s="395">
        <v>5</v>
      </c>
      <c r="AZ8" s="395">
        <v>340</v>
      </c>
      <c r="BA8" s="395">
        <v>53</v>
      </c>
      <c r="BB8" s="395">
        <v>94</v>
      </c>
      <c r="BC8" s="73">
        <f>SUM(AH8:BB8)</f>
        <v>853</v>
      </c>
    </row>
    <row r="9" spans="1:56" s="399" customFormat="1" ht="43.5" customHeight="1">
      <c r="A9" s="491" t="s">
        <v>65</v>
      </c>
      <c r="B9" s="492" t="s">
        <v>100</v>
      </c>
      <c r="C9" s="86" t="s">
        <v>22</v>
      </c>
      <c r="D9" s="493">
        <f>G9+P9+AB9</f>
        <v>121</v>
      </c>
      <c r="E9" s="493">
        <f>H9+Q9+AC9</f>
        <v>102</v>
      </c>
      <c r="F9" s="493">
        <f>E9-D9</f>
        <v>-19</v>
      </c>
      <c r="G9" s="493">
        <f>J9+M9</f>
        <v>27</v>
      </c>
      <c r="H9" s="493">
        <f>K9+N9</f>
        <v>34</v>
      </c>
      <c r="I9" s="493">
        <f>H9-G9</f>
        <v>7</v>
      </c>
      <c r="J9" s="395">
        <v>2</v>
      </c>
      <c r="K9" s="395">
        <v>1</v>
      </c>
      <c r="L9" s="493">
        <f>K9-J9</f>
        <v>-1</v>
      </c>
      <c r="M9" s="395">
        <v>25</v>
      </c>
      <c r="N9" s="395">
        <v>33</v>
      </c>
      <c r="O9" s="493">
        <f>N9-M9</f>
        <v>8</v>
      </c>
      <c r="P9" s="493">
        <f>S9+V9+Y9</f>
        <v>60</v>
      </c>
      <c r="Q9" s="493">
        <f>T9+W9+Z9</f>
        <v>63</v>
      </c>
      <c r="R9" s="493">
        <f>Q9-P9</f>
        <v>3</v>
      </c>
      <c r="S9" s="395">
        <v>0</v>
      </c>
      <c r="T9" s="395">
        <v>4</v>
      </c>
      <c r="U9" s="493">
        <f>T9-S9</f>
        <v>4</v>
      </c>
      <c r="V9" s="395">
        <v>34</v>
      </c>
      <c r="W9" s="395">
        <v>43</v>
      </c>
      <c r="X9" s="493">
        <f>W9-V9</f>
        <v>9</v>
      </c>
      <c r="Y9" s="395">
        <v>26</v>
      </c>
      <c r="Z9" s="395">
        <v>16</v>
      </c>
      <c r="AA9" s="493">
        <f>Z9-Y9</f>
        <v>-10</v>
      </c>
      <c r="AB9" s="395">
        <v>34</v>
      </c>
      <c r="AC9" s="395">
        <v>5</v>
      </c>
      <c r="AD9" s="493">
        <f>AC9-AB9</f>
        <v>-29</v>
      </c>
      <c r="AF9" s="396" t="s">
        <v>515</v>
      </c>
      <c r="AG9" s="86" t="s">
        <v>22</v>
      </c>
      <c r="AH9" s="395">
        <v>12</v>
      </c>
      <c r="AI9" s="395">
        <v>30</v>
      </c>
      <c r="AJ9" s="395">
        <v>20</v>
      </c>
      <c r="AK9" s="395">
        <v>18</v>
      </c>
      <c r="AL9" s="395">
        <v>19</v>
      </c>
      <c r="AM9" s="395">
        <v>26</v>
      </c>
      <c r="AN9" s="395">
        <v>28</v>
      </c>
      <c r="AO9" s="395">
        <v>7</v>
      </c>
      <c r="AP9" s="395">
        <v>31</v>
      </c>
      <c r="AQ9" s="395">
        <v>17</v>
      </c>
      <c r="AR9" s="395">
        <v>11</v>
      </c>
      <c r="AS9" s="395">
        <v>39</v>
      </c>
      <c r="AT9" s="395">
        <v>19</v>
      </c>
      <c r="AU9" s="395">
        <v>92</v>
      </c>
      <c r="AV9" s="395">
        <v>13</v>
      </c>
      <c r="AW9" s="395">
        <v>30</v>
      </c>
      <c r="AX9" s="395">
        <v>4</v>
      </c>
      <c r="AY9" s="395">
        <v>17</v>
      </c>
      <c r="AZ9" s="395">
        <v>591</v>
      </c>
      <c r="BA9" s="395">
        <v>53</v>
      </c>
      <c r="BB9" s="395">
        <v>77</v>
      </c>
      <c r="BC9" s="73">
        <f>SUM(AH9:BB9)</f>
        <v>1154</v>
      </c>
    </row>
    <row r="10" spans="1:56" s="399" customFormat="1" ht="38.25" customHeight="1">
      <c r="A10" s="494" t="s">
        <v>67</v>
      </c>
      <c r="B10" s="442" t="s">
        <v>0</v>
      </c>
      <c r="C10" s="126" t="s">
        <v>23</v>
      </c>
      <c r="D10" s="391">
        <f>SUM(D8:D9)</f>
        <v>1154</v>
      </c>
      <c r="E10" s="391">
        <f>SUM(E8:E9)</f>
        <v>853</v>
      </c>
      <c r="F10" s="391">
        <f>E10-D10</f>
        <v>-301</v>
      </c>
      <c r="G10" s="391">
        <f>SUM(G8:G9)</f>
        <v>671</v>
      </c>
      <c r="H10" s="391">
        <f>SUM(H8:H9)</f>
        <v>614</v>
      </c>
      <c r="I10" s="391">
        <f>H10-G10</f>
        <v>-57</v>
      </c>
      <c r="J10" s="391">
        <f>SUM(J8:J9)</f>
        <v>101</v>
      </c>
      <c r="K10" s="391">
        <f>SUM(K8:K9)</f>
        <v>64</v>
      </c>
      <c r="L10" s="391">
        <f>K10-J10</f>
        <v>-37</v>
      </c>
      <c r="M10" s="391">
        <f>SUM(M8:M9)</f>
        <v>570</v>
      </c>
      <c r="N10" s="391">
        <f>SUM(N8:N9)</f>
        <v>550</v>
      </c>
      <c r="O10" s="391">
        <f>N10-M10</f>
        <v>-20</v>
      </c>
      <c r="P10" s="391">
        <f>SUM(P8:P9)</f>
        <v>304</v>
      </c>
      <c r="Q10" s="391">
        <f>SUM(Q8:Q9)</f>
        <v>155</v>
      </c>
      <c r="R10" s="391">
        <f>Q10-P10</f>
        <v>-149</v>
      </c>
      <c r="S10" s="391">
        <f>SUM(S8:S9)</f>
        <v>43</v>
      </c>
      <c r="T10" s="391">
        <f>SUM(T8:T9)</f>
        <v>4</v>
      </c>
      <c r="U10" s="391">
        <f>T10-S10</f>
        <v>-39</v>
      </c>
      <c r="V10" s="391">
        <f>SUM(V8:V9)</f>
        <v>97</v>
      </c>
      <c r="W10" s="391">
        <f>SUM(W8:W9)</f>
        <v>93</v>
      </c>
      <c r="X10" s="391">
        <f>W10-V10</f>
        <v>-4</v>
      </c>
      <c r="Y10" s="391">
        <f>SUM(Y8:Y9)</f>
        <v>164</v>
      </c>
      <c r="Z10" s="391">
        <f>SUM(Z8:Z9)</f>
        <v>58</v>
      </c>
      <c r="AA10" s="391">
        <f>Z10-Y10</f>
        <v>-106</v>
      </c>
      <c r="AB10" s="391">
        <f>SUM(AB8:AB9)</f>
        <v>179</v>
      </c>
      <c r="AC10" s="391">
        <f>SUM(AC8:AC9)</f>
        <v>84</v>
      </c>
      <c r="AD10" s="391">
        <f>AC10-AB10</f>
        <v>-95</v>
      </c>
      <c r="AF10" s="22" t="s">
        <v>542</v>
      </c>
      <c r="AG10" s="86" t="s">
        <v>23</v>
      </c>
      <c r="AH10" s="493">
        <f>AH8-AH9</f>
        <v>-8</v>
      </c>
      <c r="AI10" s="493">
        <f t="shared" ref="AI10:BC10" si="0">AI8-AI9</f>
        <v>-12</v>
      </c>
      <c r="AJ10" s="493">
        <f t="shared" si="0"/>
        <v>2</v>
      </c>
      <c r="AK10" s="493">
        <f t="shared" si="0"/>
        <v>4</v>
      </c>
      <c r="AL10" s="493">
        <f t="shared" si="0"/>
        <v>-13</v>
      </c>
      <c r="AM10" s="493">
        <f t="shared" si="0"/>
        <v>-6</v>
      </c>
      <c r="AN10" s="493">
        <f t="shared" si="0"/>
        <v>-7</v>
      </c>
      <c r="AO10" s="493">
        <f t="shared" si="0"/>
        <v>3</v>
      </c>
      <c r="AP10" s="493">
        <f t="shared" si="0"/>
        <v>-21</v>
      </c>
      <c r="AQ10" s="493">
        <f t="shared" si="0"/>
        <v>0</v>
      </c>
      <c r="AR10" s="493">
        <f t="shared" si="0"/>
        <v>-1</v>
      </c>
      <c r="AS10" s="493">
        <f t="shared" si="0"/>
        <v>36</v>
      </c>
      <c r="AT10" s="493">
        <f t="shared" si="0"/>
        <v>-10</v>
      </c>
      <c r="AU10" s="493">
        <f t="shared" si="0"/>
        <v>-44</v>
      </c>
      <c r="AV10" s="493">
        <f t="shared" si="0"/>
        <v>28</v>
      </c>
      <c r="AW10" s="493">
        <f t="shared" si="0"/>
        <v>-10</v>
      </c>
      <c r="AX10" s="493">
        <f t="shared" si="0"/>
        <v>4</v>
      </c>
      <c r="AY10" s="493">
        <f t="shared" si="0"/>
        <v>-12</v>
      </c>
      <c r="AZ10" s="493">
        <f t="shared" si="0"/>
        <v>-251</v>
      </c>
      <c r="BA10" s="493">
        <f t="shared" si="0"/>
        <v>0</v>
      </c>
      <c r="BB10" s="493">
        <f t="shared" si="0"/>
        <v>17</v>
      </c>
      <c r="BC10" s="391">
        <f t="shared" si="0"/>
        <v>-301</v>
      </c>
    </row>
    <row r="11" spans="1:56" s="399" customFormat="1" ht="21" customHeight="1">
      <c r="E11" s="276"/>
    </row>
    <row r="12" spans="1:56">
      <c r="E12" s="398"/>
      <c r="F12" s="398"/>
      <c r="G12" s="398"/>
      <c r="H12" s="398"/>
      <c r="I12" s="398"/>
      <c r="J12" s="398"/>
      <c r="K12" s="398"/>
      <c r="L12" s="398"/>
      <c r="M12" s="398"/>
      <c r="BA12" s="45"/>
      <c r="BB12" s="45"/>
      <c r="BC12" s="45"/>
      <c r="BD12" s="45"/>
    </row>
    <row r="13" spans="1:56">
      <c r="E13" s="398"/>
      <c r="F13" s="398"/>
      <c r="G13" s="398"/>
      <c r="H13" s="398"/>
      <c r="I13" s="398"/>
      <c r="J13" s="398"/>
      <c r="K13" s="398"/>
      <c r="L13" s="398"/>
      <c r="M13" s="398"/>
    </row>
    <row r="15" spans="1:56"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</row>
  </sheetData>
  <sheetProtection password="D56D" sheet="1" objects="1" scenarios="1" formatCells="0" formatColumns="0" formatRows="0" insertColumns="0" insertRows="0" deleteColumns="0" deleteRows="0"/>
  <mergeCells count="39">
    <mergeCell ref="AL3:AL6"/>
    <mergeCell ref="AF3:AF6"/>
    <mergeCell ref="AG3:AG6"/>
    <mergeCell ref="AH3:AH6"/>
    <mergeCell ref="AI3:AI6"/>
    <mergeCell ref="AJ3:AJ6"/>
    <mergeCell ref="AK3:AK6"/>
    <mergeCell ref="AY3:AY6"/>
    <mergeCell ref="AZ3:AZ6"/>
    <mergeCell ref="BA3:BA6"/>
    <mergeCell ref="BB3:BB6"/>
    <mergeCell ref="AQ3:AQ6"/>
    <mergeCell ref="AR3:AR6"/>
    <mergeCell ref="BC3:BC6"/>
    <mergeCell ref="G4:I5"/>
    <mergeCell ref="J4:O4"/>
    <mergeCell ref="P4:R5"/>
    <mergeCell ref="S4:AA4"/>
    <mergeCell ref="AB4:AD5"/>
    <mergeCell ref="AS3:AS6"/>
    <mergeCell ref="AT3:AT6"/>
    <mergeCell ref="AU3:AU6"/>
    <mergeCell ref="AV3:AV6"/>
    <mergeCell ref="AW3:AW6"/>
    <mergeCell ref="AX3:AX6"/>
    <mergeCell ref="AM3:AM6"/>
    <mergeCell ref="AN3:AN6"/>
    <mergeCell ref="AO3:AO6"/>
    <mergeCell ref="AP3:AP6"/>
    <mergeCell ref="A3:A6"/>
    <mergeCell ref="B3:B6"/>
    <mergeCell ref="C3:C6"/>
    <mergeCell ref="D3:F5"/>
    <mergeCell ref="G3:AD3"/>
    <mergeCell ref="J5:L5"/>
    <mergeCell ref="M5:O5"/>
    <mergeCell ref="S5:U5"/>
    <mergeCell ref="V5:X5"/>
    <mergeCell ref="Y5:AA5"/>
  </mergeCells>
  <pageMargins left="0.15748031496062992" right="0.19685039370078741" top="0.51181102362204722" bottom="0.55118110236220474" header="0.51181102362204722" footer="0.51181102362204722"/>
  <pageSetup paperSize="9" scale="8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9" enableFormatConditionsCalculation="0">
    <tabColor theme="6" tint="0.59999389629810485"/>
  </sheetPr>
  <dimension ref="A1:AF19"/>
  <sheetViews>
    <sheetView workbookViewId="0">
      <pane xSplit="3" ySplit="7" topLeftCell="D8" activePane="bottomRight" state="frozen"/>
      <selection activeCell="I22" sqref="I22"/>
      <selection pane="topRight" activeCell="I22" sqref="I22"/>
      <selection pane="bottomLeft" activeCell="I22" sqref="I22"/>
      <selection pane="bottomRight" activeCell="M15" sqref="M15:M16"/>
    </sheetView>
  </sheetViews>
  <sheetFormatPr defaultRowHeight="12.75"/>
  <cols>
    <col min="1" max="1" width="3.42578125" style="44" customWidth="1"/>
    <col min="2" max="2" width="15.5703125" style="44" customWidth="1"/>
    <col min="3" max="3" width="4" style="44" customWidth="1"/>
    <col min="4" max="4" width="4.85546875" style="44" customWidth="1"/>
    <col min="5" max="5" width="5.140625" style="46" customWidth="1"/>
    <col min="6" max="6" width="4.7109375" style="44" customWidth="1"/>
    <col min="7" max="9" width="4.7109375" style="46" customWidth="1"/>
    <col min="10" max="10" width="4.7109375" style="26" customWidth="1"/>
    <col min="11" max="11" width="4.7109375" style="46" customWidth="1"/>
    <col min="12" max="12" width="6.5703125" style="46" customWidth="1"/>
    <col min="13" max="13" width="4.85546875" style="44" customWidth="1"/>
    <col min="14" max="14" width="4.85546875" style="46" customWidth="1"/>
    <col min="15" max="15" width="4.42578125" style="44" customWidth="1"/>
    <col min="16" max="16" width="5" style="44" customWidth="1"/>
    <col min="17" max="17" width="5" style="46" customWidth="1"/>
    <col min="18" max="18" width="4.42578125" style="46" customWidth="1"/>
    <col min="19" max="20" width="4.85546875" style="46" customWidth="1"/>
    <col min="21" max="21" width="4.140625" style="46" customWidth="1"/>
    <col min="22" max="22" width="4.7109375" style="46" customWidth="1"/>
    <col min="23" max="23" width="5.28515625" style="46" customWidth="1"/>
    <col min="24" max="24" width="5.28515625" style="44" customWidth="1"/>
    <col min="25" max="25" width="5.140625" style="44" customWidth="1"/>
    <col min="26" max="26" width="5.28515625" style="46" customWidth="1"/>
    <col min="27" max="27" width="4.42578125" style="44" customWidth="1"/>
    <col min="28" max="28" width="5.42578125" style="46" customWidth="1"/>
    <col min="29" max="29" width="4.7109375" style="46" customWidth="1"/>
    <col min="30" max="31" width="5.5703125" style="46" customWidth="1"/>
    <col min="32" max="32" width="6" style="46" customWidth="1"/>
    <col min="33" max="16384" width="9.140625" style="44"/>
  </cols>
  <sheetData>
    <row r="1" spans="1:32" s="46" customFormat="1">
      <c r="A1" s="120" t="s">
        <v>146</v>
      </c>
    </row>
    <row r="3" spans="1:32" ht="47.25" customHeight="1">
      <c r="A3" s="630" t="s">
        <v>18</v>
      </c>
      <c r="B3" s="630" t="s">
        <v>56</v>
      </c>
      <c r="C3" s="630" t="s">
        <v>20</v>
      </c>
      <c r="D3" s="633" t="s">
        <v>152</v>
      </c>
      <c r="E3" s="635"/>
      <c r="F3" s="566" t="s">
        <v>337</v>
      </c>
      <c r="G3" s="566"/>
      <c r="H3" s="566"/>
      <c r="I3" s="566"/>
      <c r="J3" s="566"/>
      <c r="K3" s="566"/>
      <c r="L3" s="756" t="s">
        <v>569</v>
      </c>
      <c r="M3" s="633" t="s">
        <v>147</v>
      </c>
      <c r="N3" s="634"/>
      <c r="O3" s="635"/>
      <c r="P3" s="633" t="s">
        <v>148</v>
      </c>
      <c r="Q3" s="634"/>
      <c r="R3" s="635"/>
      <c r="S3" s="633" t="s">
        <v>149</v>
      </c>
      <c r="T3" s="634"/>
      <c r="U3" s="635"/>
      <c r="V3" s="633" t="s">
        <v>150</v>
      </c>
      <c r="W3" s="634"/>
      <c r="X3" s="635"/>
      <c r="Y3" s="633" t="s">
        <v>151</v>
      </c>
      <c r="Z3" s="634"/>
      <c r="AA3" s="635"/>
      <c r="AB3" s="566" t="s">
        <v>225</v>
      </c>
      <c r="AC3" s="566" t="s">
        <v>140</v>
      </c>
      <c r="AD3" s="630" t="s">
        <v>571</v>
      </c>
      <c r="AE3" s="566" t="s">
        <v>572</v>
      </c>
      <c r="AF3" s="566"/>
    </row>
    <row r="4" spans="1:32" ht="18" customHeight="1">
      <c r="A4" s="631"/>
      <c r="B4" s="631"/>
      <c r="C4" s="631"/>
      <c r="D4" s="636"/>
      <c r="E4" s="638"/>
      <c r="F4" s="566" t="s">
        <v>88</v>
      </c>
      <c r="G4" s="566"/>
      <c r="H4" s="566" t="s">
        <v>70</v>
      </c>
      <c r="I4" s="566"/>
      <c r="J4" s="566"/>
      <c r="K4" s="566"/>
      <c r="L4" s="757"/>
      <c r="M4" s="636"/>
      <c r="N4" s="637"/>
      <c r="O4" s="638"/>
      <c r="P4" s="636"/>
      <c r="Q4" s="637"/>
      <c r="R4" s="638"/>
      <c r="S4" s="636"/>
      <c r="T4" s="637"/>
      <c r="U4" s="638"/>
      <c r="V4" s="636"/>
      <c r="W4" s="637"/>
      <c r="X4" s="638"/>
      <c r="Y4" s="636"/>
      <c r="Z4" s="637"/>
      <c r="AA4" s="638"/>
      <c r="AB4" s="566"/>
      <c r="AC4" s="566"/>
      <c r="AD4" s="631"/>
      <c r="AE4" s="566" t="s">
        <v>183</v>
      </c>
      <c r="AF4" s="566" t="s">
        <v>207</v>
      </c>
    </row>
    <row r="5" spans="1:32" ht="68.25" customHeight="1">
      <c r="A5" s="631"/>
      <c r="B5" s="631"/>
      <c r="C5" s="631"/>
      <c r="D5" s="639"/>
      <c r="E5" s="641"/>
      <c r="F5" s="566"/>
      <c r="G5" s="566"/>
      <c r="H5" s="566" t="s">
        <v>227</v>
      </c>
      <c r="I5" s="566"/>
      <c r="J5" s="586" t="s">
        <v>226</v>
      </c>
      <c r="K5" s="586"/>
      <c r="L5" s="757"/>
      <c r="M5" s="639"/>
      <c r="N5" s="640"/>
      <c r="O5" s="641"/>
      <c r="P5" s="639"/>
      <c r="Q5" s="640"/>
      <c r="R5" s="641"/>
      <c r="S5" s="639"/>
      <c r="T5" s="640"/>
      <c r="U5" s="641"/>
      <c r="V5" s="639"/>
      <c r="W5" s="640"/>
      <c r="X5" s="641"/>
      <c r="Y5" s="639"/>
      <c r="Z5" s="640"/>
      <c r="AA5" s="641"/>
      <c r="AB5" s="566"/>
      <c r="AC5" s="566"/>
      <c r="AD5" s="631"/>
      <c r="AE5" s="566"/>
      <c r="AF5" s="566"/>
    </row>
    <row r="6" spans="1:32" ht="18" customHeight="1">
      <c r="A6" s="632"/>
      <c r="B6" s="632"/>
      <c r="C6" s="632"/>
      <c r="D6" s="425">
        <v>2022</v>
      </c>
      <c r="E6" s="424">
        <v>2023</v>
      </c>
      <c r="F6" s="425">
        <v>2022</v>
      </c>
      <c r="G6" s="424">
        <v>2023</v>
      </c>
      <c r="H6" s="424">
        <v>2022</v>
      </c>
      <c r="I6" s="424">
        <v>2023</v>
      </c>
      <c r="J6" s="425">
        <v>2022</v>
      </c>
      <c r="K6" s="424">
        <v>2023</v>
      </c>
      <c r="L6" s="758"/>
      <c r="M6" s="425">
        <v>2022</v>
      </c>
      <c r="N6" s="424">
        <v>2023</v>
      </c>
      <c r="O6" s="424" t="s">
        <v>48</v>
      </c>
      <c r="P6" s="425">
        <v>2022</v>
      </c>
      <c r="Q6" s="424">
        <v>2023</v>
      </c>
      <c r="R6" s="424" t="s">
        <v>48</v>
      </c>
      <c r="S6" s="424">
        <v>2022</v>
      </c>
      <c r="T6" s="424">
        <v>2023</v>
      </c>
      <c r="U6" s="424" t="s">
        <v>48</v>
      </c>
      <c r="V6" s="424">
        <v>2022</v>
      </c>
      <c r="W6" s="424">
        <v>2023</v>
      </c>
      <c r="X6" s="424" t="s">
        <v>48</v>
      </c>
      <c r="Y6" s="425">
        <v>2022</v>
      </c>
      <c r="Z6" s="424">
        <v>2023</v>
      </c>
      <c r="AA6" s="424" t="s">
        <v>48</v>
      </c>
      <c r="AB6" s="566"/>
      <c r="AC6" s="566"/>
      <c r="AD6" s="632"/>
      <c r="AE6" s="566"/>
      <c r="AF6" s="566"/>
    </row>
    <row r="7" spans="1:32" s="74" customFormat="1" ht="11.25">
      <c r="A7" s="176"/>
      <c r="B7" s="134"/>
      <c r="C7" s="176">
        <v>1</v>
      </c>
      <c r="D7" s="176">
        <v>2</v>
      </c>
      <c r="E7" s="256">
        <v>3</v>
      </c>
      <c r="F7" s="176">
        <v>4</v>
      </c>
      <c r="G7" s="176">
        <v>5</v>
      </c>
      <c r="H7" s="256">
        <v>6</v>
      </c>
      <c r="I7" s="176">
        <v>7</v>
      </c>
      <c r="J7" s="176">
        <v>8</v>
      </c>
      <c r="K7" s="256">
        <v>9</v>
      </c>
      <c r="L7" s="176">
        <v>10</v>
      </c>
      <c r="M7" s="176">
        <v>11</v>
      </c>
      <c r="N7" s="256">
        <v>12</v>
      </c>
      <c r="O7" s="176">
        <v>13</v>
      </c>
      <c r="P7" s="176">
        <v>14</v>
      </c>
      <c r="Q7" s="256">
        <v>15</v>
      </c>
      <c r="R7" s="176">
        <v>16</v>
      </c>
      <c r="S7" s="176">
        <v>17</v>
      </c>
      <c r="T7" s="256">
        <v>18</v>
      </c>
      <c r="U7" s="176">
        <v>19</v>
      </c>
      <c r="V7" s="176">
        <v>20</v>
      </c>
      <c r="W7" s="256">
        <v>21</v>
      </c>
      <c r="X7" s="176">
        <v>22</v>
      </c>
      <c r="Y7" s="176">
        <v>23</v>
      </c>
      <c r="Z7" s="256">
        <v>24</v>
      </c>
      <c r="AA7" s="176">
        <v>25</v>
      </c>
      <c r="AB7" s="176">
        <v>26</v>
      </c>
      <c r="AC7" s="256">
        <v>27</v>
      </c>
      <c r="AD7" s="176">
        <v>28</v>
      </c>
      <c r="AE7" s="176">
        <v>29</v>
      </c>
      <c r="AF7" s="256">
        <v>30</v>
      </c>
    </row>
    <row r="8" spans="1:32" ht="38.25" customHeight="1">
      <c r="A8" s="59" t="s">
        <v>66</v>
      </c>
      <c r="B8" s="57" t="s">
        <v>145</v>
      </c>
      <c r="C8" s="58" t="s">
        <v>21</v>
      </c>
      <c r="D8" s="56">
        <v>1</v>
      </c>
      <c r="E8" s="56">
        <v>1</v>
      </c>
      <c r="F8" s="56">
        <v>29</v>
      </c>
      <c r="G8" s="56">
        <v>33</v>
      </c>
      <c r="H8" s="56">
        <v>12</v>
      </c>
      <c r="I8" s="56">
        <v>12</v>
      </c>
      <c r="J8" s="33"/>
      <c r="K8" s="56"/>
      <c r="L8" s="56">
        <v>1</v>
      </c>
      <c r="M8" s="35">
        <v>61.7</v>
      </c>
      <c r="N8" s="345">
        <v>66.3</v>
      </c>
      <c r="O8" s="345">
        <f>N8-M8</f>
        <v>4.5999999999999943</v>
      </c>
      <c r="P8" s="33">
        <v>103</v>
      </c>
      <c r="Q8" s="56">
        <v>80</v>
      </c>
      <c r="R8" s="56">
        <f>Q8-P8</f>
        <v>-23</v>
      </c>
      <c r="S8" s="56">
        <v>148</v>
      </c>
      <c r="T8" s="56">
        <v>121</v>
      </c>
      <c r="U8" s="56">
        <f>T8-S8</f>
        <v>-27</v>
      </c>
      <c r="V8" s="56">
        <v>1934</v>
      </c>
      <c r="W8" s="56">
        <v>2174</v>
      </c>
      <c r="X8" s="56">
        <f>W8-V8</f>
        <v>240</v>
      </c>
      <c r="Y8" s="33">
        <v>1703</v>
      </c>
      <c r="Z8" s="56">
        <v>1742</v>
      </c>
      <c r="AA8" s="56">
        <f>Z8-Y8</f>
        <v>39</v>
      </c>
      <c r="AB8" s="56">
        <v>129</v>
      </c>
      <c r="AC8" s="56">
        <v>129</v>
      </c>
      <c r="AD8" s="56">
        <v>70</v>
      </c>
      <c r="AE8" s="56">
        <v>27</v>
      </c>
      <c r="AF8" s="56">
        <v>19</v>
      </c>
    </row>
    <row r="9" spans="1:32" s="24" customFormat="1">
      <c r="A9" s="73"/>
      <c r="B9" s="73" t="s">
        <v>0</v>
      </c>
      <c r="C9" s="126" t="s">
        <v>22</v>
      </c>
      <c r="D9" s="391">
        <f>D8</f>
        <v>1</v>
      </c>
      <c r="E9" s="271">
        <f t="shared" ref="E9:L9" si="0">E8</f>
        <v>1</v>
      </c>
      <c r="F9" s="391">
        <f t="shared" si="0"/>
        <v>29</v>
      </c>
      <c r="G9" s="271">
        <f t="shared" si="0"/>
        <v>33</v>
      </c>
      <c r="H9" s="271">
        <f t="shared" si="0"/>
        <v>12</v>
      </c>
      <c r="I9" s="271">
        <f t="shared" si="0"/>
        <v>12</v>
      </c>
      <c r="J9" s="391">
        <f t="shared" si="0"/>
        <v>0</v>
      </c>
      <c r="K9" s="271">
        <f t="shared" si="0"/>
        <v>0</v>
      </c>
      <c r="L9" s="271">
        <f t="shared" si="0"/>
        <v>1</v>
      </c>
      <c r="M9" s="485">
        <f>M8</f>
        <v>61.7</v>
      </c>
      <c r="N9" s="486">
        <f>N8</f>
        <v>66.3</v>
      </c>
      <c r="O9" s="73">
        <f>N9-M9</f>
        <v>4.5999999999999943</v>
      </c>
      <c r="P9" s="391">
        <f>P8</f>
        <v>103</v>
      </c>
      <c r="Q9" s="271">
        <f>Q8</f>
        <v>80</v>
      </c>
      <c r="R9" s="259">
        <f>Q9-P9</f>
        <v>-23</v>
      </c>
      <c r="S9" s="271">
        <f>S8</f>
        <v>148</v>
      </c>
      <c r="T9" s="271">
        <f>T8</f>
        <v>121</v>
      </c>
      <c r="U9" s="259">
        <f>T9-S9</f>
        <v>-27</v>
      </c>
      <c r="V9" s="271">
        <f>V8</f>
        <v>1934</v>
      </c>
      <c r="W9" s="271">
        <f>W8</f>
        <v>2174</v>
      </c>
      <c r="X9" s="73">
        <f>W9-V9</f>
        <v>240</v>
      </c>
      <c r="Y9" s="391">
        <f>Y8</f>
        <v>1703</v>
      </c>
      <c r="Z9" s="271">
        <f>Z8</f>
        <v>1742</v>
      </c>
      <c r="AA9" s="73">
        <f>Z9-Y9</f>
        <v>39</v>
      </c>
      <c r="AB9" s="271">
        <f>AB8</f>
        <v>129</v>
      </c>
      <c r="AC9" s="271">
        <f>AC8</f>
        <v>129</v>
      </c>
      <c r="AD9" s="271">
        <f>AD8</f>
        <v>70</v>
      </c>
      <c r="AE9" s="271">
        <f>AE8</f>
        <v>27</v>
      </c>
      <c r="AF9" s="271">
        <f>AF8</f>
        <v>19</v>
      </c>
    </row>
    <row r="10" spans="1:32">
      <c r="K10" s="26"/>
      <c r="L10" s="26"/>
      <c r="M10" s="26"/>
    </row>
    <row r="19" ht="12.75" customHeight="1"/>
  </sheetData>
  <sheetProtection formatCells="0" formatColumns="0" formatRows="0" insertColumns="0" insertRows="0" deleteColumns="0" deleteRows="0"/>
  <mergeCells count="21">
    <mergeCell ref="AE3:AF3"/>
    <mergeCell ref="AE4:AE6"/>
    <mergeCell ref="AF4:AF6"/>
    <mergeCell ref="A3:A6"/>
    <mergeCell ref="B3:B6"/>
    <mergeCell ref="C3:C6"/>
    <mergeCell ref="D3:E5"/>
    <mergeCell ref="F4:G5"/>
    <mergeCell ref="M3:O5"/>
    <mergeCell ref="P3:R5"/>
    <mergeCell ref="S3:U5"/>
    <mergeCell ref="V3:X5"/>
    <mergeCell ref="Y3:AA5"/>
    <mergeCell ref="AB3:AB6"/>
    <mergeCell ref="AC3:AC6"/>
    <mergeCell ref="F3:K3"/>
    <mergeCell ref="H4:K4"/>
    <mergeCell ref="H5:I5"/>
    <mergeCell ref="J5:K5"/>
    <mergeCell ref="AD3:AD6"/>
    <mergeCell ref="L3:L6"/>
  </mergeCells>
  <phoneticPr fontId="21" type="noConversion"/>
  <pageMargins left="0.15748031496062992" right="0.15748031496062992" top="0.98425196850393704" bottom="0.98425196850393704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7</vt:i4>
      </vt:variant>
    </vt:vector>
  </HeadingPairs>
  <TitlesOfParts>
    <vt:vector size="20" baseType="lpstr">
      <vt:lpstr>Лист1</vt:lpstr>
      <vt:lpstr>УК гг</vt:lpstr>
      <vt:lpstr>Кол-во УК</vt:lpstr>
      <vt:lpstr>биб-ки</vt:lpstr>
      <vt:lpstr>клубы</vt:lpstr>
      <vt:lpstr>музеи </vt:lpstr>
      <vt:lpstr>Театры</vt:lpstr>
      <vt:lpstr>Конц.</vt:lpstr>
      <vt:lpstr>ДШИ </vt:lpstr>
      <vt:lpstr>СПО</vt:lpstr>
      <vt:lpstr>СПО2019-20</vt:lpstr>
      <vt:lpstr>ТОИУМЦКИ</vt:lpstr>
      <vt:lpstr>зоопарк</vt:lpstr>
      <vt:lpstr>'ДШИ '!Область_печати</vt:lpstr>
      <vt:lpstr>'Кол-во УК'!Область_печати</vt:lpstr>
      <vt:lpstr>Конц.!Область_печати</vt:lpstr>
      <vt:lpstr>'музеи '!Область_печати</vt:lpstr>
      <vt:lpstr>СПО!Область_печати</vt:lpstr>
      <vt:lpstr>'СПО2019-20'!Область_печати</vt:lpstr>
      <vt:lpstr>Театры!Область_печати</vt:lpstr>
    </vt:vector>
  </TitlesOfParts>
  <Company>Комитет по культуре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Дмитриевна</dc:creator>
  <cp:lastModifiedBy>Кравцова Юлия Викторовна</cp:lastModifiedBy>
  <cp:lastPrinted>2024-10-04T03:01:20Z</cp:lastPrinted>
  <dcterms:created xsi:type="dcterms:W3CDTF">2002-03-14T05:09:48Z</dcterms:created>
  <dcterms:modified xsi:type="dcterms:W3CDTF">2024-10-16T02:40:27Z</dcterms:modified>
</cp:coreProperties>
</file>