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60" yWindow="60" windowWidth="17160" windowHeight="12600" tabRatio="548"/>
  </bookViews>
  <sheets>
    <sheet name="приложение 1 СПО " sheetId="35" r:id="rId1"/>
    <sheet name="приложение 1 ДПО" sheetId="36" r:id="rId2"/>
    <sheet name="приложение 1 культура" sheetId="3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xlfn_IFERROR">#N/A</definedName>
    <definedName name="__kat6">[1]Титул!$A$15</definedName>
    <definedName name="__xlfn_IFERROR">#N/A</definedName>
    <definedName name="_inf2007">NA()</definedName>
    <definedName name="_inf2008">NA()</definedName>
    <definedName name="_inf2009">NA()</definedName>
    <definedName name="_inf2010">NA()</definedName>
    <definedName name="_inf2011">NA()</definedName>
    <definedName name="_inf2012">NA()</definedName>
    <definedName name="_inf2013">NA()</definedName>
    <definedName name="_inf2014">NA()</definedName>
    <definedName name="_inf2015">NA()</definedName>
    <definedName name="_kat6">[2]Титул!$A$15</definedName>
    <definedName name="ColLastYearFB">NA()</definedName>
    <definedName name="ColLastYearFB1">NA()</definedName>
    <definedName name="ColThisYearFB">NA()</definedName>
    <definedName name="ghj">NA()</definedName>
    <definedName name="PeriodLastYearName">NA()</definedName>
    <definedName name="PeriodThisYearName">NA()</definedName>
    <definedName name="titul">[2]Титул!$B$3</definedName>
    <definedName name="zpl">NA()</definedName>
    <definedName name="ааа">NA()</definedName>
    <definedName name="АнМ">NA()</definedName>
    <definedName name="вв">NA()</definedName>
    <definedName name="График">"Диагр. 4"</definedName>
    <definedName name="ДПО">'[3]2002(v2)'!#REF!</definedName>
    <definedName name="_xlnm.Print_Titles" localSheetId="2">'приложение 1 культура'!$7:$8</definedName>
    <definedName name="иии">NA()</definedName>
    <definedName name="культура" localSheetId="0">'[3]2002(v2)'!#REF!</definedName>
    <definedName name="культура">'[3]2002(v2)'!#REF!</definedName>
    <definedName name="М1">NA()</definedName>
    <definedName name="Минздрав">NA()</definedName>
    <definedName name="мммммммммм" localSheetId="0">'[3]2002(v2)'!#REF!</definedName>
    <definedName name="мммммммммм">'[3]2002(v2)'!#REF!</definedName>
    <definedName name="Мониторинг1">NA()</definedName>
    <definedName name="ненужное" localSheetId="0">'[3]2002(v2)'!#REF!</definedName>
    <definedName name="ненужное">'[3]2002(v2)'!#REF!</definedName>
    <definedName name="новое" localSheetId="0">'[3]2002(v2)'!#REF!</definedName>
    <definedName name="новое">'[3]2002(v2)'!#REF!</definedName>
    <definedName name="новый" localSheetId="0">'[3]2002(v2)'!#REF!</definedName>
    <definedName name="новый">'[3]2002(v2)'!#REF!</definedName>
    <definedName name="_xlnm.Print_Area" localSheetId="1">'приложение 1 ДПО'!$A$1:$H$69</definedName>
    <definedName name="_xlnm.Print_Area" localSheetId="2">'приложение 1 культура'!$A$1:$I$161</definedName>
    <definedName name="_xlnm.Print_Area" localSheetId="0">'приложение 1 СПО '!$A$1:$H$20</definedName>
    <definedName name="ПОКАЗАТЕЛИ_ДОЛГОСР.ПРОГНОЗА" localSheetId="0">'[3]2002(v2)'!#REF!</definedName>
    <definedName name="ПОКАЗАТЕЛИ_ДОЛГОСР.ПРОГНОЗА">'[3]2002(v2)'!#REF!</definedName>
    <definedName name="ПОКАЗАТЕЛИ_ДОЛГОСР_ПРОГНОЗА">NA()</definedName>
    <definedName name="пппп" localSheetId="0">'[3]2002(v2)'!#REF!</definedName>
    <definedName name="пппп">'[3]2002(v2)'!#REF!</definedName>
    <definedName name="пр">NA()</definedName>
    <definedName name="приб">NA()</definedName>
    <definedName name="прибвб2">NA()</definedName>
    <definedName name="Прогноз97">NA()</definedName>
    <definedName name="ррр" localSheetId="0">'[3]2002(v2)'!#REF!</definedName>
    <definedName name="ррр">'[3]2002(v2)'!#REF!</definedName>
    <definedName name="старое" localSheetId="0">'[3]2002(v2)'!#REF!</definedName>
    <definedName name="старое">'[3]2002(v2)'!#REF!</definedName>
    <definedName name="фф">NA()</definedName>
    <definedName name="ффф">NA()</definedName>
    <definedName name="хрень">'[3]2002(v2)'!#REF!</definedName>
    <definedName name="ыыы">NA()</definedName>
  </definedNames>
  <calcPr calcId="124519"/>
</workbook>
</file>

<file path=xl/calcChain.xml><?xml version="1.0" encoding="utf-8"?>
<calcChain xmlns="http://schemas.openxmlformats.org/spreadsheetml/2006/main">
  <c r="B65" i="36"/>
  <c r="F64"/>
  <c r="E64"/>
  <c r="G64" s="1"/>
  <c r="H64" s="1"/>
  <c r="D64"/>
  <c r="C64"/>
  <c r="B64"/>
  <c r="H63"/>
  <c r="G63"/>
  <c r="F63"/>
  <c r="E63"/>
  <c r="D63"/>
  <c r="C63"/>
  <c r="B63"/>
  <c r="G62"/>
  <c r="F62"/>
  <c r="H62" s="1"/>
  <c r="E62"/>
  <c r="C62"/>
  <c r="C65" s="1"/>
  <c r="B62"/>
  <c r="F60"/>
  <c r="C60"/>
  <c r="B60"/>
  <c r="F59"/>
  <c r="E59"/>
  <c r="G59" s="1"/>
  <c r="H59" s="1"/>
  <c r="D59"/>
  <c r="C59"/>
  <c r="B59"/>
  <c r="A59"/>
  <c r="E57"/>
  <c r="B57"/>
  <c r="H56"/>
  <c r="G56"/>
  <c r="F56"/>
  <c r="E56"/>
  <c r="D56"/>
  <c r="C56"/>
  <c r="B56"/>
  <c r="G57" s="1"/>
  <c r="F53"/>
  <c r="H53" s="1"/>
  <c r="E53"/>
  <c r="G53" s="1"/>
  <c r="C53"/>
  <c r="B53"/>
  <c r="F52"/>
  <c r="E52"/>
  <c r="G52" s="1"/>
  <c r="H52" s="1"/>
  <c r="D52"/>
  <c r="C52"/>
  <c r="B52"/>
  <c r="H51"/>
  <c r="G51"/>
  <c r="F51"/>
  <c r="E51"/>
  <c r="D51"/>
  <c r="C51"/>
  <c r="B51"/>
  <c r="G50"/>
  <c r="F50"/>
  <c r="H50" s="1"/>
  <c r="E50"/>
  <c r="C50"/>
  <c r="B50"/>
  <c r="F49"/>
  <c r="E49"/>
  <c r="G49" s="1"/>
  <c r="C49"/>
  <c r="B49"/>
  <c r="F48"/>
  <c r="E48"/>
  <c r="G48" s="1"/>
  <c r="H48" s="1"/>
  <c r="D48"/>
  <c r="C48"/>
  <c r="B48"/>
  <c r="H47"/>
  <c r="G47"/>
  <c r="F47"/>
  <c r="E47"/>
  <c r="D47"/>
  <c r="C47"/>
  <c r="B47"/>
  <c r="G46"/>
  <c r="F46"/>
  <c r="H46" s="1"/>
  <c r="E46"/>
  <c r="C46"/>
  <c r="C54" s="1"/>
  <c r="B46"/>
  <c r="B54" s="1"/>
  <c r="E44"/>
  <c r="G44" s="1"/>
  <c r="B44"/>
  <c r="F43"/>
  <c r="E43"/>
  <c r="G43" s="1"/>
  <c r="H43" s="1"/>
  <c r="D43"/>
  <c r="C43"/>
  <c r="B43"/>
  <c r="H42"/>
  <c r="G42"/>
  <c r="F42"/>
  <c r="E42"/>
  <c r="D42"/>
  <c r="C42"/>
  <c r="C44" s="1"/>
  <c r="F44" s="1"/>
  <c r="B42"/>
  <c r="G40"/>
  <c r="E40"/>
  <c r="F39"/>
  <c r="H39" s="1"/>
  <c r="E39"/>
  <c r="G39" s="1"/>
  <c r="C39"/>
  <c r="B39"/>
  <c r="F38"/>
  <c r="E38"/>
  <c r="G38" s="1"/>
  <c r="H38" s="1"/>
  <c r="D38"/>
  <c r="C38"/>
  <c r="B38"/>
  <c r="H37"/>
  <c r="G37"/>
  <c r="F37"/>
  <c r="E37"/>
  <c r="D37"/>
  <c r="C37"/>
  <c r="B37"/>
  <c r="G36"/>
  <c r="F36"/>
  <c r="H36" s="1"/>
  <c r="E36"/>
  <c r="C36"/>
  <c r="B36"/>
  <c r="B40" s="1"/>
  <c r="F34"/>
  <c r="C34"/>
  <c r="B34"/>
  <c r="F33"/>
  <c r="E33"/>
  <c r="E34" s="1"/>
  <c r="D33"/>
  <c r="C33"/>
  <c r="B33"/>
  <c r="G30"/>
  <c r="F30"/>
  <c r="H30" s="1"/>
  <c r="E30"/>
  <c r="C30"/>
  <c r="B30"/>
  <c r="F28"/>
  <c r="C28"/>
  <c r="B28"/>
  <c r="F27"/>
  <c r="E27"/>
  <c r="G27" s="1"/>
  <c r="H27" s="1"/>
  <c r="D27"/>
  <c r="C27"/>
  <c r="B27"/>
  <c r="G28" s="1"/>
  <c r="G24"/>
  <c r="F24"/>
  <c r="H24" s="1"/>
  <c r="E24"/>
  <c r="C24"/>
  <c r="B24"/>
  <c r="F22"/>
  <c r="C22"/>
  <c r="B22"/>
  <c r="F21"/>
  <c r="E21"/>
  <c r="G21" s="1"/>
  <c r="H21" s="1"/>
  <c r="D21"/>
  <c r="C21"/>
  <c r="B21"/>
  <c r="G22" s="1"/>
  <c r="G18"/>
  <c r="E18"/>
  <c r="G17"/>
  <c r="F17"/>
  <c r="H17" s="1"/>
  <c r="E17"/>
  <c r="C17"/>
  <c r="B17"/>
  <c r="F16"/>
  <c r="H16" s="1"/>
  <c r="E16"/>
  <c r="G16" s="1"/>
  <c r="C16"/>
  <c r="B16"/>
  <c r="F15"/>
  <c r="E15"/>
  <c r="G15" s="1"/>
  <c r="H15" s="1"/>
  <c r="D15"/>
  <c r="C15"/>
  <c r="B15"/>
  <c r="H14"/>
  <c r="G14"/>
  <c r="F14"/>
  <c r="E14"/>
  <c r="D14"/>
  <c r="C14"/>
  <c r="B14"/>
  <c r="G13"/>
  <c r="F13"/>
  <c r="H13" s="1"/>
  <c r="E13"/>
  <c r="C13"/>
  <c r="C18" s="1"/>
  <c r="B13"/>
  <c r="F12"/>
  <c r="E12"/>
  <c r="G12" s="1"/>
  <c r="C12"/>
  <c r="B12"/>
  <c r="B18" s="1"/>
  <c r="H44" l="1"/>
  <c r="D44"/>
  <c r="F57"/>
  <c r="F25"/>
  <c r="E25"/>
  <c r="H28"/>
  <c r="F18"/>
  <c r="H22"/>
  <c r="F40"/>
  <c r="G54"/>
  <c r="E54" s="1"/>
  <c r="H49"/>
  <c r="G60"/>
  <c r="H60" s="1"/>
  <c r="G65"/>
  <c r="C40"/>
  <c r="F65"/>
  <c r="E22"/>
  <c r="C25"/>
  <c r="E28"/>
  <c r="C31"/>
  <c r="C66" s="1"/>
  <c r="C67" s="1"/>
  <c r="F54"/>
  <c r="E60"/>
  <c r="D12"/>
  <c r="H12"/>
  <c r="D16"/>
  <c r="D22"/>
  <c r="B25"/>
  <c r="D28"/>
  <c r="B31"/>
  <c r="B66" s="1"/>
  <c r="B67" s="1"/>
  <c r="G33"/>
  <c r="D34"/>
  <c r="D39"/>
  <c r="D49"/>
  <c r="D53"/>
  <c r="C57"/>
  <c r="D60"/>
  <c r="G25"/>
  <c r="D13"/>
  <c r="D17"/>
  <c r="D24"/>
  <c r="D30"/>
  <c r="D36"/>
  <c r="D46"/>
  <c r="D50"/>
  <c r="D62"/>
  <c r="H65" l="1"/>
  <c r="D65"/>
  <c r="H18"/>
  <c r="D18"/>
  <c r="H25"/>
  <c r="D25"/>
  <c r="H54"/>
  <c r="D54"/>
  <c r="H57"/>
  <c r="D57"/>
  <c r="G34"/>
  <c r="H34" s="1"/>
  <c r="H33"/>
  <c r="E65"/>
  <c r="E66" s="1"/>
  <c r="E67" s="1"/>
  <c r="G66"/>
  <c r="G67" s="1"/>
  <c r="H40"/>
  <c r="D40"/>
  <c r="F31"/>
  <c r="E31"/>
  <c r="G31"/>
  <c r="H31" l="1"/>
  <c r="D31"/>
  <c r="F66"/>
  <c r="H66" l="1"/>
  <c r="D66"/>
  <c r="F67"/>
  <c r="D67" l="1"/>
  <c r="H67"/>
  <c r="F17" i="35" l="1"/>
  <c r="H17" s="1"/>
  <c r="C17"/>
  <c r="B17"/>
  <c r="A17"/>
  <c r="F16"/>
  <c r="C16"/>
  <c r="C18" s="1"/>
  <c r="B16"/>
  <c r="B18" s="1"/>
  <c r="B14"/>
  <c r="F13"/>
  <c r="E13"/>
  <c r="E17" s="1"/>
  <c r="G17" s="1"/>
  <c r="D13"/>
  <c r="C13"/>
  <c r="B13"/>
  <c r="A13"/>
  <c r="F12"/>
  <c r="E12"/>
  <c r="E16" s="1"/>
  <c r="D12"/>
  <c r="C12"/>
  <c r="C14" s="1"/>
  <c r="F14" s="1"/>
  <c r="B12"/>
  <c r="D14" l="1"/>
  <c r="E18"/>
  <c r="G16"/>
  <c r="G18" s="1"/>
  <c r="H16"/>
  <c r="E14"/>
  <c r="G12"/>
  <c r="G13"/>
  <c r="H13" s="1"/>
  <c r="F18"/>
  <c r="D16"/>
  <c r="D17"/>
  <c r="H18" l="1"/>
  <c r="D18"/>
  <c r="G14"/>
  <c r="H14" s="1"/>
  <c r="H12"/>
  <c r="F155" i="34" l="1"/>
  <c r="C155"/>
  <c r="F154"/>
  <c r="C154"/>
  <c r="F153"/>
  <c r="C153"/>
  <c r="F152"/>
  <c r="C152"/>
  <c r="F151"/>
  <c r="C151"/>
  <c r="F150"/>
  <c r="C150"/>
  <c r="F149"/>
  <c r="C149"/>
  <c r="F148"/>
  <c r="C148"/>
  <c r="F145"/>
  <c r="C145"/>
  <c r="F144"/>
  <c r="C144"/>
  <c r="F141"/>
  <c r="C141"/>
  <c r="F138" l="1"/>
  <c r="C138"/>
  <c r="F137"/>
  <c r="C137"/>
  <c r="F136"/>
  <c r="C136"/>
  <c r="F135"/>
  <c r="C135"/>
  <c r="F134"/>
  <c r="C134"/>
  <c r="F133"/>
  <c r="C133"/>
  <c r="F132"/>
  <c r="C132"/>
  <c r="F120"/>
  <c r="C120"/>
  <c r="F119"/>
  <c r="C119"/>
  <c r="F118"/>
  <c r="C118"/>
  <c r="F115"/>
  <c r="C115"/>
  <c r="F114"/>
  <c r="C114"/>
  <c r="F113"/>
  <c r="C113"/>
  <c r="F112"/>
  <c r="C112"/>
  <c r="F111"/>
  <c r="C111"/>
  <c r="F108"/>
  <c r="C108"/>
  <c r="F107"/>
  <c r="C107"/>
  <c r="F106"/>
  <c r="C106"/>
  <c r="F105"/>
  <c r="C105"/>
  <c r="F104"/>
  <c r="C104"/>
  <c r="F103"/>
  <c r="C103"/>
  <c r="F102"/>
  <c r="C102"/>
  <c r="F101"/>
  <c r="C101"/>
  <c r="F100"/>
  <c r="C100"/>
  <c r="F99"/>
  <c r="C99"/>
  <c r="F98"/>
  <c r="C98"/>
  <c r="F97"/>
  <c r="C97"/>
  <c r="F96"/>
  <c r="C96"/>
  <c r="F95"/>
  <c r="C95"/>
  <c r="F94"/>
  <c r="C94"/>
  <c r="F93"/>
  <c r="C93"/>
  <c r="F92"/>
  <c r="C92"/>
  <c r="F91"/>
  <c r="C91"/>
  <c r="F90"/>
  <c r="C90"/>
  <c r="F89"/>
  <c r="C89"/>
  <c r="F86"/>
  <c r="C86"/>
  <c r="F85"/>
  <c r="C85"/>
  <c r="F82"/>
  <c r="C82"/>
  <c r="F81"/>
  <c r="C81"/>
  <c r="F80"/>
  <c r="C80"/>
  <c r="F77"/>
  <c r="C77"/>
  <c r="F76"/>
  <c r="C76"/>
  <c r="F75"/>
  <c r="C75"/>
  <c r="F72"/>
  <c r="C72"/>
  <c r="F71"/>
  <c r="C71"/>
  <c r="F129"/>
  <c r="C129"/>
  <c r="F128"/>
  <c r="C128"/>
  <c r="F127"/>
  <c r="C127"/>
  <c r="F68"/>
  <c r="C68"/>
  <c r="F67"/>
  <c r="C67"/>
  <c r="F64"/>
  <c r="C64"/>
  <c r="F63"/>
  <c r="C63"/>
  <c r="F60"/>
  <c r="C60"/>
  <c r="F58"/>
  <c r="C58"/>
  <c r="F56"/>
  <c r="C56"/>
  <c r="F55"/>
  <c r="C55"/>
  <c r="F54"/>
  <c r="C54"/>
  <c r="F52"/>
  <c r="C52"/>
  <c r="F49"/>
  <c r="C49"/>
  <c r="F48"/>
  <c r="C48"/>
  <c r="F45"/>
  <c r="C45"/>
  <c r="F44"/>
  <c r="C44"/>
  <c r="F43"/>
  <c r="C43"/>
  <c r="F40"/>
  <c r="C40"/>
  <c r="F39"/>
  <c r="C39"/>
  <c r="F36"/>
  <c r="C36"/>
  <c r="F35"/>
  <c r="C35"/>
  <c r="F34"/>
  <c r="C34"/>
  <c r="F124"/>
  <c r="C124"/>
  <c r="F123"/>
  <c r="C123"/>
  <c r="F31"/>
  <c r="C31"/>
  <c r="F30"/>
  <c r="C30"/>
  <c r="F29"/>
  <c r="C29"/>
  <c r="F25"/>
  <c r="C25"/>
  <c r="F24"/>
  <c r="C24"/>
  <c r="F23"/>
  <c r="C23"/>
  <c r="F22"/>
  <c r="C22"/>
  <c r="F21"/>
  <c r="C21"/>
  <c r="F20"/>
  <c r="C20"/>
  <c r="F19"/>
  <c r="C19"/>
  <c r="F18"/>
  <c r="C18"/>
  <c r="F17"/>
  <c r="C17"/>
  <c r="F16"/>
  <c r="C16"/>
  <c r="F15"/>
  <c r="C15"/>
  <c r="F14"/>
  <c r="C14"/>
  <c r="F13"/>
  <c r="C13"/>
  <c r="F12"/>
  <c r="C12"/>
  <c r="F11"/>
  <c r="C11"/>
  <c r="G155" l="1"/>
  <c r="B155"/>
  <c r="G154"/>
  <c r="B154"/>
  <c r="G153"/>
  <c r="B153"/>
  <c r="G152" l="1"/>
  <c r="B152"/>
  <c r="G151"/>
  <c r="B151"/>
  <c r="G150"/>
  <c r="B150"/>
  <c r="G149"/>
  <c r="B149"/>
  <c r="G148"/>
  <c r="B148"/>
  <c r="G146"/>
  <c r="E146" s="1"/>
  <c r="G145"/>
  <c r="B145"/>
  <c r="G144"/>
  <c r="B144"/>
  <c r="G141"/>
  <c r="B141"/>
  <c r="G138"/>
  <c r="B138"/>
  <c r="G137"/>
  <c r="B137"/>
  <c r="G136"/>
  <c r="B136"/>
  <c r="G135"/>
  <c r="B135"/>
  <c r="G134"/>
  <c r="B134"/>
  <c r="G133"/>
  <c r="B133"/>
  <c r="G132"/>
  <c r="B132"/>
  <c r="G129"/>
  <c r="B129"/>
  <c r="G128"/>
  <c r="B128"/>
  <c r="G127"/>
  <c r="B127"/>
  <c r="G124"/>
  <c r="B124"/>
  <c r="G123"/>
  <c r="B123"/>
  <c r="G120"/>
  <c r="B120"/>
  <c r="G119"/>
  <c r="B119"/>
  <c r="G118"/>
  <c r="B118"/>
  <c r="G116"/>
  <c r="E116" s="1"/>
  <c r="G115"/>
  <c r="B115"/>
  <c r="G114"/>
  <c r="B114"/>
  <c r="G113"/>
  <c r="B113"/>
  <c r="G112"/>
  <c r="B112"/>
  <c r="G111"/>
  <c r="B111"/>
  <c r="G108"/>
  <c r="B108"/>
  <c r="G107"/>
  <c r="B107"/>
  <c r="G106"/>
  <c r="B106"/>
  <c r="G105"/>
  <c r="B105"/>
  <c r="G104"/>
  <c r="B104"/>
  <c r="G103"/>
  <c r="B103"/>
  <c r="G102"/>
  <c r="B102"/>
  <c r="G101"/>
  <c r="B101"/>
  <c r="G100"/>
  <c r="B100"/>
  <c r="G99"/>
  <c r="B99"/>
  <c r="G98"/>
  <c r="B98"/>
  <c r="G97"/>
  <c r="B97"/>
  <c r="G96"/>
  <c r="B96"/>
  <c r="G95"/>
  <c r="B95"/>
  <c r="G94"/>
  <c r="B94"/>
  <c r="G93"/>
  <c r="B93"/>
  <c r="G92"/>
  <c r="B92"/>
  <c r="G91"/>
  <c r="B91"/>
  <c r="G90"/>
  <c r="B90"/>
  <c r="G89"/>
  <c r="B89"/>
  <c r="G87"/>
  <c r="E87" s="1"/>
  <c r="G86"/>
  <c r="B86"/>
  <c r="G85"/>
  <c r="B85"/>
  <c r="G82"/>
  <c r="B82"/>
  <c r="G81"/>
  <c r="B81"/>
  <c r="G80"/>
  <c r="B80"/>
  <c r="G78"/>
  <c r="E78" s="1"/>
  <c r="G77"/>
  <c r="B77"/>
  <c r="G76"/>
  <c r="B76"/>
  <c r="G75"/>
  <c r="B75"/>
  <c r="G72"/>
  <c r="B72"/>
  <c r="G71"/>
  <c r="B71"/>
  <c r="G69"/>
  <c r="E69" s="1"/>
  <c r="G68"/>
  <c r="B68"/>
  <c r="G67"/>
  <c r="B67"/>
  <c r="G64"/>
  <c r="B64"/>
  <c r="G63"/>
  <c r="B63"/>
  <c r="G60"/>
  <c r="B60"/>
  <c r="G58"/>
  <c r="B58"/>
  <c r="G56"/>
  <c r="B56"/>
  <c r="G55"/>
  <c r="B55"/>
  <c r="G54"/>
  <c r="B54"/>
  <c r="G52"/>
  <c r="B52"/>
  <c r="G49"/>
  <c r="B49"/>
  <c r="G48"/>
  <c r="B48"/>
  <c r="G45"/>
  <c r="B45"/>
  <c r="G44"/>
  <c r="B44"/>
  <c r="G43"/>
  <c r="B43"/>
  <c r="G40"/>
  <c r="B40"/>
  <c r="G39"/>
  <c r="B39"/>
  <c r="G36"/>
  <c r="B36"/>
  <c r="G35"/>
  <c r="B35"/>
  <c r="G34"/>
  <c r="B34"/>
  <c r="G31"/>
  <c r="B31"/>
  <c r="G30"/>
  <c r="B30"/>
  <c r="G29"/>
  <c r="B29"/>
  <c r="G25"/>
  <c r="B25"/>
  <c r="G24"/>
  <c r="B24"/>
  <c r="G23"/>
  <c r="B23"/>
  <c r="G22"/>
  <c r="B22"/>
  <c r="G21"/>
  <c r="B21"/>
  <c r="G20"/>
  <c r="B20"/>
  <c r="G19"/>
  <c r="B19"/>
  <c r="G18"/>
  <c r="B18"/>
  <c r="G17"/>
  <c r="B17"/>
  <c r="G16"/>
  <c r="B16"/>
  <c r="G15"/>
  <c r="B15"/>
  <c r="G14"/>
  <c r="B14"/>
  <c r="G13"/>
  <c r="B13"/>
  <c r="G12"/>
  <c r="B12"/>
  <c r="G11"/>
  <c r="B11"/>
  <c r="D155" l="1"/>
  <c r="D154"/>
  <c r="D153"/>
  <c r="D152"/>
  <c r="D151"/>
  <c r="D150"/>
  <c r="D149"/>
  <c r="D148"/>
  <c r="D145"/>
  <c r="D144"/>
  <c r="D141"/>
  <c r="D138"/>
  <c r="D137"/>
  <c r="D136"/>
  <c r="D135"/>
  <c r="D134"/>
  <c r="D133"/>
  <c r="D132"/>
  <c r="D129"/>
  <c r="D128"/>
  <c r="D127"/>
  <c r="D124"/>
  <c r="D123"/>
  <c r="D120"/>
  <c r="D119"/>
  <c r="D118"/>
  <c r="D115"/>
  <c r="D114"/>
  <c r="D113"/>
  <c r="D112"/>
  <c r="D111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6"/>
  <c r="D85"/>
  <c r="D82"/>
  <c r="D81"/>
  <c r="D80"/>
  <c r="D77"/>
  <c r="D76"/>
  <c r="D75"/>
  <c r="D72"/>
  <c r="D71"/>
  <c r="D68"/>
  <c r="D67"/>
  <c r="D64"/>
  <c r="D63"/>
  <c r="D60"/>
  <c r="D59"/>
  <c r="D58"/>
  <c r="D57"/>
  <c r="D56"/>
  <c r="D55"/>
  <c r="D54"/>
  <c r="D53"/>
  <c r="D52"/>
  <c r="D51"/>
  <c r="D50"/>
  <c r="D49"/>
  <c r="D48"/>
  <c r="D45"/>
  <c r="D44"/>
  <c r="D43"/>
  <c r="D40"/>
  <c r="D39"/>
  <c r="D36"/>
  <c r="D35"/>
  <c r="D34"/>
  <c r="D31"/>
  <c r="D30"/>
  <c r="D29"/>
  <c r="D25"/>
  <c r="D24"/>
  <c r="D23"/>
  <c r="D22"/>
  <c r="D21"/>
  <c r="D20"/>
  <c r="D19"/>
  <c r="D18"/>
  <c r="D17"/>
  <c r="D16"/>
  <c r="D15"/>
  <c r="D14"/>
  <c r="D13"/>
  <c r="D12"/>
  <c r="D11"/>
  <c r="B61"/>
  <c r="E45"/>
  <c r="E43"/>
  <c r="E44"/>
  <c r="C46"/>
  <c r="F46" s="1"/>
  <c r="D46" s="1"/>
  <c r="E50"/>
  <c r="H50"/>
  <c r="E51"/>
  <c r="E53"/>
  <c r="E57"/>
  <c r="G59"/>
  <c r="E59" s="1"/>
  <c r="B46"/>
  <c r="G46" l="1"/>
  <c r="E46" s="1"/>
  <c r="G61"/>
  <c r="E61" s="1"/>
  <c r="H51"/>
  <c r="H57"/>
  <c r="H53"/>
  <c r="H59"/>
  <c r="C61" l="1"/>
  <c r="F61" l="1"/>
  <c r="D61" s="1"/>
  <c r="E60" l="1"/>
  <c r="E58"/>
  <c r="E56"/>
  <c r="E55"/>
  <c r="E54"/>
  <c r="E52"/>
  <c r="E49"/>
  <c r="E48"/>
  <c r="B78" l="1"/>
  <c r="C32"/>
  <c r="F32" s="1"/>
  <c r="D32" s="1"/>
  <c r="C41"/>
  <c r="B32"/>
  <c r="B41"/>
  <c r="C78"/>
  <c r="F78" s="1"/>
  <c r="D78" s="1"/>
  <c r="G41" l="1"/>
  <c r="E41" s="1"/>
  <c r="G32"/>
  <c r="E32" s="1"/>
  <c r="H39"/>
  <c r="E39"/>
  <c r="H29"/>
  <c r="H30"/>
  <c r="E29"/>
  <c r="E30"/>
  <c r="E31" l="1"/>
  <c r="E11"/>
  <c r="E12"/>
  <c r="E13"/>
  <c r="E14"/>
  <c r="E15"/>
  <c r="E16"/>
  <c r="E17"/>
  <c r="E18"/>
  <c r="E19"/>
  <c r="E20"/>
  <c r="E21"/>
  <c r="E22"/>
  <c r="E23"/>
  <c r="E24"/>
  <c r="E25"/>
  <c r="C156" l="1"/>
  <c r="F156" s="1"/>
  <c r="D156" s="1"/>
  <c r="C146"/>
  <c r="F146" s="1"/>
  <c r="D146" s="1"/>
  <c r="B146"/>
  <c r="C139"/>
  <c r="F139" s="1"/>
  <c r="D139" s="1"/>
  <c r="B139"/>
  <c r="C130"/>
  <c r="F130" s="1"/>
  <c r="D130" s="1"/>
  <c r="B130"/>
  <c r="C125"/>
  <c r="F125" s="1"/>
  <c r="D125" s="1"/>
  <c r="B125"/>
  <c r="C121"/>
  <c r="B121"/>
  <c r="C116"/>
  <c r="F116" s="1"/>
  <c r="D116" s="1"/>
  <c r="B116"/>
  <c r="C109"/>
  <c r="F109" s="1"/>
  <c r="D109" s="1"/>
  <c r="B109"/>
  <c r="C87"/>
  <c r="B87"/>
  <c r="C83"/>
  <c r="F83" s="1"/>
  <c r="D83" s="1"/>
  <c r="B83"/>
  <c r="C73"/>
  <c r="F73" s="1"/>
  <c r="D73" s="1"/>
  <c r="B73"/>
  <c r="C69"/>
  <c r="F69" s="1"/>
  <c r="D69" s="1"/>
  <c r="B69"/>
  <c r="C65"/>
  <c r="F65" s="1"/>
  <c r="D65" s="1"/>
  <c r="C37"/>
  <c r="F37" s="1"/>
  <c r="D37" s="1"/>
  <c r="B65"/>
  <c r="B37"/>
  <c r="B156"/>
  <c r="E149"/>
  <c r="E150"/>
  <c r="E151"/>
  <c r="E152"/>
  <c r="E153"/>
  <c r="E154"/>
  <c r="E155"/>
  <c r="E148"/>
  <c r="E145"/>
  <c r="E144"/>
  <c r="E141"/>
  <c r="E133"/>
  <c r="E134"/>
  <c r="E135"/>
  <c r="E136"/>
  <c r="E137"/>
  <c r="E138"/>
  <c r="E132"/>
  <c r="E128"/>
  <c r="E129"/>
  <c r="E127"/>
  <c r="E124"/>
  <c r="E123"/>
  <c r="E119"/>
  <c r="E120"/>
  <c r="E118"/>
  <c r="E112"/>
  <c r="E113"/>
  <c r="E114"/>
  <c r="E115"/>
  <c r="E111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89"/>
  <c r="E86"/>
  <c r="E85"/>
  <c r="E81"/>
  <c r="E82"/>
  <c r="E80"/>
  <c r="E76"/>
  <c r="E77"/>
  <c r="E75"/>
  <c r="E72"/>
  <c r="E71"/>
  <c r="E68"/>
  <c r="E67"/>
  <c r="E64"/>
  <c r="E63"/>
  <c r="E40"/>
  <c r="E35"/>
  <c r="E36"/>
  <c r="E34"/>
  <c r="H155"/>
  <c r="H154"/>
  <c r="H153"/>
  <c r="H152"/>
  <c r="H151"/>
  <c r="H150"/>
  <c r="H149"/>
  <c r="H148"/>
  <c r="H145"/>
  <c r="H144"/>
  <c r="C142"/>
  <c r="F142" s="1"/>
  <c r="D142" s="1"/>
  <c r="B142"/>
  <c r="H141"/>
  <c r="H138"/>
  <c r="H137"/>
  <c r="H136"/>
  <c r="H135"/>
  <c r="H134"/>
  <c r="H133"/>
  <c r="H132"/>
  <c r="H129"/>
  <c r="H128"/>
  <c r="H127"/>
  <c r="H124"/>
  <c r="H120"/>
  <c r="H119"/>
  <c r="H118"/>
  <c r="H115"/>
  <c r="H114"/>
  <c r="H113"/>
  <c r="H112"/>
  <c r="H111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6"/>
  <c r="H85"/>
  <c r="H82"/>
  <c r="H81"/>
  <c r="H80"/>
  <c r="H77"/>
  <c r="H76"/>
  <c r="H75"/>
  <c r="H72"/>
  <c r="H71"/>
  <c r="H68"/>
  <c r="H67"/>
  <c r="H64"/>
  <c r="H63"/>
  <c r="H60"/>
  <c r="H58"/>
  <c r="H56"/>
  <c r="H55"/>
  <c r="H54"/>
  <c r="H52"/>
  <c r="H49"/>
  <c r="H48"/>
  <c r="H43"/>
  <c r="H40"/>
  <c r="H36"/>
  <c r="H35"/>
  <c r="H34"/>
  <c r="H31"/>
  <c r="C26"/>
  <c r="H25"/>
  <c r="H24"/>
  <c r="A24"/>
  <c r="H23"/>
  <c r="H22"/>
  <c r="H21"/>
  <c r="H20"/>
  <c r="A20"/>
  <c r="H19"/>
  <c r="H18"/>
  <c r="H17"/>
  <c r="H16"/>
  <c r="H15"/>
  <c r="H14"/>
  <c r="H13"/>
  <c r="H12"/>
  <c r="A12"/>
  <c r="H11"/>
  <c r="B26"/>
  <c r="G142" l="1"/>
  <c r="E142" s="1"/>
  <c r="G139"/>
  <c r="E139" s="1"/>
  <c r="G37"/>
  <c r="E37" s="1"/>
  <c r="G83"/>
  <c r="E83" s="1"/>
  <c r="G121"/>
  <c r="E121" s="1"/>
  <c r="G130"/>
  <c r="E130" s="1"/>
  <c r="G73"/>
  <c r="E73" s="1"/>
  <c r="G125"/>
  <c r="E125" s="1"/>
  <c r="G156"/>
  <c r="E156" s="1"/>
  <c r="H146"/>
  <c r="G109"/>
  <c r="F41"/>
  <c r="D41" s="1"/>
  <c r="F121"/>
  <c r="D121" s="1"/>
  <c r="F87"/>
  <c r="D87" s="1"/>
  <c r="C27"/>
  <c r="F26"/>
  <c r="D26" s="1"/>
  <c r="G26"/>
  <c r="E26"/>
  <c r="G65"/>
  <c r="H116"/>
  <c r="H69"/>
  <c r="C157"/>
  <c r="B27"/>
  <c r="H83"/>
  <c r="H139"/>
  <c r="H125"/>
  <c r="H130"/>
  <c r="H142"/>
  <c r="B157"/>
  <c r="H123"/>
  <c r="H37" l="1"/>
  <c r="B158"/>
  <c r="H73"/>
  <c r="H65"/>
  <c r="E65"/>
  <c r="H109"/>
  <c r="E109"/>
  <c r="H32"/>
  <c r="H61"/>
  <c r="H41"/>
  <c r="H121"/>
  <c r="H87"/>
  <c r="H78"/>
  <c r="G27"/>
  <c r="C158"/>
  <c r="C159" s="1"/>
  <c r="F157"/>
  <c r="D157" s="1"/>
  <c r="E27"/>
  <c r="H156"/>
  <c r="F27"/>
  <c r="D27" s="1"/>
  <c r="H26"/>
  <c r="B159" l="1"/>
  <c r="F158"/>
  <c r="D158" s="1"/>
  <c r="H27"/>
  <c r="F159"/>
  <c r="D159" s="1"/>
  <c r="H45" l="1"/>
  <c r="H44"/>
  <c r="H46"/>
  <c r="E157"/>
  <c r="G157"/>
  <c r="H157" s="1"/>
  <c r="E159" l="1"/>
  <c r="E158"/>
  <c r="G159"/>
  <c r="H159" s="1"/>
  <c r="G158"/>
  <c r="H158" s="1"/>
</calcChain>
</file>

<file path=xl/sharedStrings.xml><?xml version="1.0" encoding="utf-8"?>
<sst xmlns="http://schemas.openxmlformats.org/spreadsheetml/2006/main" count="257" uniqueCount="220">
  <si>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</si>
  <si>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</si>
  <si>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</si>
  <si>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</si>
  <si>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</si>
  <si>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план на отчетный период**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</si>
  <si>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</si>
  <si>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</si>
  <si>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</si>
  <si>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</si>
  <si>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Александровский район</t>
  </si>
  <si>
    <t>Зырянский район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</si>
  <si>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</si>
  <si>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</si>
  <si>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</si>
  <si>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Кожевниковский район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</si>
  <si>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</si>
  <si>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</si>
  <si>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</si>
  <si>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</si>
  <si>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</si>
  <si>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</si>
  <si>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</si>
  <si>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Томский район</t>
  </si>
  <si>
    <t>Чаинский район</t>
  </si>
  <si>
    <t>Всего по муниципальному образованию "Чаинский район"</t>
  </si>
  <si>
    <t>Шегарский район</t>
  </si>
  <si>
    <t>Всего по муниципальному образованию "Шегарский район"</t>
  </si>
  <si>
    <t>Асиновский район</t>
  </si>
  <si>
    <t>Всего по муниципальному образованию "Асиновский район"</t>
  </si>
  <si>
    <t>ЗАТО Северск</t>
  </si>
  <si>
    <t>Всего по муниципальному образованию "ЗАТО Северск"</t>
  </si>
  <si>
    <t>(данные ведомственной статистики)</t>
  </si>
  <si>
    <t>ОГАУК "ТОХМ"</t>
  </si>
  <si>
    <t>ОГАУК ТО ТЮЗ</t>
  </si>
  <si>
    <t>ОГКУ "ГАТО"</t>
  </si>
  <si>
    <t>ОГАУК "ЦОП"</t>
  </si>
  <si>
    <t>Бакчарский район</t>
  </si>
  <si>
    <t>Верхнекетский район</t>
  </si>
  <si>
    <t>Кривошеинский район</t>
  </si>
  <si>
    <t>Наименование ОГУ/МУ</t>
  </si>
  <si>
    <t xml:space="preserve">Работники учреждений культуры </t>
  </si>
  <si>
    <t>ОГАУК "ТОУНБ им.А.С.Пушкина"</t>
  </si>
  <si>
    <t>ОГАУК "Дом искусств"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</si>
  <si>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</si>
  <si>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</si>
  <si>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</si>
  <si>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</si>
  <si>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</si>
  <si>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"ТОГФ"</t>
  </si>
  <si>
    <t>ИТОГО ОГУ:</t>
  </si>
  <si>
    <t>Всего по муниципальному образованию "Александровский район"</t>
  </si>
  <si>
    <t>Муниципальное бюджетное учреждение культуры "Бакчарская межпоселенческая централизованная клубная система"</t>
  </si>
  <si>
    <t>Всего по муниципальному образованию "Бакчарский район"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</si>
  <si>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</si>
  <si>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</si>
  <si>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бюджетное учреждение культуры "Каргасокский районный  дом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</si>
  <si>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</si>
  <si>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</si>
  <si>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</si>
  <si>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</si>
  <si>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"Среднетымский центр культуры"</t>
  </si>
  <si>
    <t>Всего по муниципальному образованию "Кожевниковский район"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</si>
  <si>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</si>
  <si>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</si>
  <si>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Всего по муниципальному образованию "Кривошеинский район"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</si>
  <si>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</si>
  <si>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</si>
  <si>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</si>
  <si>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</si>
  <si>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бюджетное учреждение культуры "Районный Дом культуры"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</si>
  <si>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</si>
  <si>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</si>
  <si>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Всего по муниципальному образованию "Тегульдетский район район"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</si>
  <si>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</si>
  <si>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культуры "Центр досуга" Заречного сельского поселения</t>
  </si>
  <si>
    <t xml:space="preserve">Всего по муниципальному образованию "Томский район"
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</si>
  <si>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</si>
  <si>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</si>
  <si>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</si>
  <si>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</si>
  <si>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</si>
  <si>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казённое учреждение культуры "Шегарская межпоселенческая централизованная библиотечная система"</t>
  </si>
  <si>
    <t>Муниципальное бюджетное учреждение «Асиновская межпоселенческая централизованная библиотечная система»</t>
  </si>
  <si>
    <t>Колпашевский район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</si>
  <si>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</si>
  <si>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</si>
  <si>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</si>
  <si>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Всего по муниципальному образованию "Колпашевский район"</t>
  </si>
  <si>
    <t>Город Томск</t>
  </si>
  <si>
    <t xml:space="preserve">Муниципальное автономное учреждение "Дом культуры "Томский перекресток" 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</si>
  <si>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</si>
  <si>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</si>
  <si>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Всего по муниципальному образованию "Город Томск"</t>
  </si>
  <si>
    <t>Городской округ Стрежевой</t>
  </si>
  <si>
    <t>Муниципальное бюджетное учреждение культуры "Многофункциональный социокультурный комплекс"</t>
  </si>
  <si>
    <t>Всего по муниципальному образованию "Городской округ Стрежевой"</t>
  </si>
  <si>
    <t>Город Кедровый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</si>
  <si>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</si>
  <si>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</si>
  <si>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Всего по муниципальному образованию "Город Кедровый"</t>
  </si>
  <si>
    <t>Муниципальное бюджетное учреждение «Северский музыкальный театр»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</si>
  <si>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</si>
  <si>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</si>
  <si>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</si>
  <si>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</si>
  <si>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</si>
  <si>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</si>
  <si>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ИТОГО ПО МУНИЦИПАЛЬНЫМ УЧРЕЖДЕНИЯМ КУЛЬТУРЫ</t>
  </si>
  <si>
    <t>ИТОГО КУЛЬТУРА ОГУ+МО:</t>
  </si>
  <si>
    <t>ИТОГО КУЛЬТУРА ОГУ+МО+ЦОП:</t>
  </si>
  <si>
    <t>ИТОГО ОГУ+ЦОП:</t>
  </si>
  <si>
    <t>Приложение № 1</t>
  </si>
  <si>
    <t>к письму от _____________________№________________</t>
  </si>
  <si>
    <t>Муниципальное бюджетное учреждение "Дом культуры с.Рыбалово"</t>
  </si>
  <si>
    <t>Муниципальное бюджетное учреждение Дом культуры д. Воронино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</si>
  <si>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</si>
  <si>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культуры Дом культуры п. Зональная станция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</si>
  <si>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</si>
  <si>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</si>
  <si>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"Культурно-спортивный центр "Радость" п.Мирный</t>
  </si>
  <si>
    <t>Муниципальное бюджетное учреждение "Центральный Дом культуры с.Новорождественское"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</si>
  <si>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</si>
  <si>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</si>
  <si>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Муниципальное бюджетное учреждение "Центр досуга и народного творчества" Александровского района</t>
  </si>
  <si>
    <t>Муниципальное бюджетное учреждение "Централизованная библиотечная система" Александровского района</t>
  </si>
  <si>
    <t>Муниципальное бюджетное учреждение "Музей истории и культуры" Александровского района</t>
  </si>
  <si>
    <t>Муниципальное бюджетное учреждение культуры "Бакчарский краеведческий музей северного садоводства"</t>
  </si>
  <si>
    <t>Муниципальное бюджетное учреждение культуры "Бакчарская межпоселенческая централизованная библиотечная система"</t>
  </si>
  <si>
    <t>Муниципальное автономное учреждение "Культура"</t>
  </si>
  <si>
    <t>Муниципальное автономное учреждение "Верхнекетская централизованная библиотечная система"</t>
  </si>
  <si>
    <t>Муниципальное автономное учреждение «Центр культуры" Зырянского района</t>
  </si>
  <si>
    <t>Муниципальное бюджетное учреждение «Межпоселенческая централизованная библиотечная система Зырянского района»</t>
  </si>
  <si>
    <t>Муниципальное бюджетное учреждение культуры «Зырянский краеведческий музей»</t>
  </si>
  <si>
    <t>Муниципальное казенное учреждение культуры "Вертикосский досуговый центр"</t>
  </si>
  <si>
    <t>Муниципальное казенное учреждение культуры "Культурно-досуговый центр Новоюгинского сельского поселения"</t>
  </si>
  <si>
    <t>Муниципальное казенное учреждение культуры "Тымский досуговый центр"</t>
  </si>
  <si>
    <t>Муниципальное казенное учреждение культуры "Культурно-досуговый центр Средневасюганского сельского поселения"</t>
  </si>
  <si>
    <t>Муниципальное казенное учреждение культуры "Усть -Тымский досуговый центр"</t>
  </si>
  <si>
    <t>Муниципальное казенное учреждение культуры "Киевский культурно-досуговый центр"</t>
  </si>
  <si>
    <t>Муниципальное казенное учреждение культуры «Кожевниковская межмуниципальная централизованная клубная система»</t>
  </si>
  <si>
    <t>Муниципальное казенное учреждение «Межпоселенческая централизованная библиотечная система Кожевниковского района»</t>
  </si>
  <si>
    <t xml:space="preserve">Муниципальное автономное учреждение культуры "Сельский спортивно-досуговый комплекс" Зоркальцевского сельского поселения </t>
  </si>
  <si>
    <t>Муниципальное бюджетное учреждение "Дом Культуры с.Томское "</t>
  </si>
  <si>
    <t>Муниципальное бюджетное учреждение "Центральный Дом культуры Молодежный"</t>
  </si>
  <si>
    <t>Муниципальное автономное учреждение "клуб с.Корнилово"</t>
  </si>
  <si>
    <t xml:space="preserve">Муниципальное бюджетное учреждение "Моряковский сельский культурный комплекс" </t>
  </si>
  <si>
    <t xml:space="preserve">Муниципальное бюджетное учреждение "Социально-культурный центр "Мечта" </t>
  </si>
  <si>
    <t xml:space="preserve">Муниципальное бюджетное учреждение "Социально-культурный центр Спасского поселения" </t>
  </si>
  <si>
    <t>МБУ Центр досуга Копыловского сельского поселения</t>
  </si>
  <si>
    <t>Муниципальное казённое учреждение культуры "Шегарская централизованная клубная система"</t>
  </si>
  <si>
    <t>Муниципальное казенное учреждение культуры "Краеведческий музей Шегарского района"</t>
  </si>
  <si>
    <t>Муниципальное автономное учреждение «Межпоселенческий центр народного творчества и культурно-спортивной деятельности Асиновского района»</t>
  </si>
  <si>
    <t xml:space="preserve">Муниципальное автономное учреждение "Музей истории Томска" </t>
  </si>
  <si>
    <t xml:space="preserve">Муниципальное автономное учреждение "Зрелищный Центр "Аэлита" </t>
  </si>
  <si>
    <t xml:space="preserve">Муниципальное автономное учреждение "Дом культуры"Маяк" </t>
  </si>
  <si>
    <t>Муниципальное автономное учреждение "Муниципальная информационная библиотечная система" Города Томска</t>
  </si>
  <si>
    <t>Муниципальное автономное учреждение «Северский природный парк»</t>
  </si>
  <si>
    <t>Муниципальное автономное учреждение "Централизованная библиотечная система Первомайского района"</t>
  </si>
  <si>
    <t xml:space="preserve">Муниципальное автономное учреждение "Централизованная клубная система Первомайского района" </t>
  </si>
  <si>
    <t>Муниципальное автономное учреждение "Первомайский районный краеведческий музей"</t>
  </si>
  <si>
    <t>Мониторинг целевых показателей, установленных в плане мероприятий "дорожной карте" за 1 квартал  2023 год</t>
  </si>
  <si>
    <t>*Среднемесячный доход от трудовой деятельности по Томской области на 2023 год по ДК составляет 48 004,0 рублей (Распоряжение АТО от 01.03.2013 № 136-ра)</t>
  </si>
  <si>
    <t xml:space="preserve">Приложение к письму </t>
  </si>
  <si>
    <t>Департамента по культуре Томской области</t>
  </si>
  <si>
    <t>от _______________№______________</t>
  </si>
  <si>
    <t>Мониторинг целевых показателей, установленных в плане мероприятий "дорожной карте" за 1 квартал 2023 года</t>
  </si>
  <si>
    <t>Наименование ОГАПОУ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</si>
  <si>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</si>
  <si>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</si>
  <si>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>Всего по СПО:</t>
  </si>
  <si>
    <t>Преподаватели и мастера производственного обучения образовательных учреждений начального и среднего профессионального образования (без классного руководства)</t>
  </si>
  <si>
    <t>*Среднемесячный доход от трудовой деятельности по Томской области на 2023 год по ДК составляет 48 004,0 рублей (Распоряжение АТО от 10.04.2013 № 283-ра)</t>
  </si>
  <si>
    <t>Приложение 2</t>
  </si>
  <si>
    <t>к письму от _____________________№___________</t>
  </si>
  <si>
    <t>Наименование МУ</t>
  </si>
  <si>
    <t>Педагогические работники дополнительного образования детей</t>
  </si>
  <si>
    <t>ОГАОУ ДО</t>
  </si>
  <si>
    <t>ОГАОУ ДО «Асиновская ДШИ»</t>
  </si>
  <si>
    <t>ОГАОУ ДО «ДШИ» Верхнекетского района</t>
  </si>
  <si>
    <t>ОГАОУ ДО «Зырянская ДШИ»</t>
  </si>
  <si>
    <t>ОГАОУ ДО «Кожевниковская ДШИ»</t>
  </si>
  <si>
    <t>ОГАОУ ДО «Тегульдетская ДШИ»</t>
  </si>
  <si>
    <t>ОГАОУ ДО «ДШИ с.Мельниково»</t>
  </si>
  <si>
    <t>ИТОГО ОГАОУ:</t>
  </si>
  <si>
    <t>Муниципальное образование</t>
  </si>
  <si>
    <t>Муниципальное бюджетное учреждение дополнительного образования "Детская школа искусств"</t>
  </si>
  <si>
    <t xml:space="preserve">Всего по муниципальному образованию "Александровский район" </t>
  </si>
  <si>
    <t>Муниципальное бюджетное образовательное учреждение дополнительного образования "Каргасокская детская школа искусств"</t>
  </si>
  <si>
    <t>муниципальное бюджетное образовательное учреждение дополнительного образования "Молчановская детская музыкальная школа"</t>
  </si>
  <si>
    <t xml:space="preserve">Муниципальное бюджетное учреждение дополнительного образования  "Детская школа искусств им. Геннадия и Александра Заволокиных" </t>
  </si>
  <si>
    <t>Муниципальное автономное образовательное учреждение дополнительного образования «Первомайская детская школа искусств"</t>
  </si>
  <si>
    <t>Муниципальное бюджетное образовательное учреждение дополнительного образования "Детская школа искусств п.Зональная Станция"</t>
  </si>
  <si>
    <t>Муниципальное бюджетное образовательное учреждение дополнительного образования "Детская школа искусств д.Кисловка"</t>
  </si>
  <si>
    <t>Муниципальное бюджетное образовательное учреждение дополнительного образования "Детская школа искусств п.Молодежный"</t>
  </si>
  <si>
    <t>Муниципальное бюджетное образовательное учреждение дополнительного образования "Детская школа искусств п.Мирный"</t>
  </si>
  <si>
    <t>Всего по муниципальному образованию "Томский район"</t>
  </si>
  <si>
    <t>Муниципальное бюджетное образовательное учреждение дополнительного образования  "Подгорнская детская музыкальная школа"</t>
  </si>
  <si>
    <t>Муниципальное бюджетное образовательное учреждение дополнительного образования "Подгорнская детская художественная школа"</t>
  </si>
  <si>
    <t>г.Томск</t>
  </si>
  <si>
    <t>Муниципальное бюджетное образовательное учреждение дополнительного образования «Детская школа искусств № 1 имени А.Г.Рубинштейна» Города Томска</t>
  </si>
  <si>
    <t>Муниципальное бюджетное образовательное учреждение дополнительного образования «Детская музыкальная школа № 2» Города Томска</t>
  </si>
  <si>
    <t>Муниципальное автономное образовательное учреждение дополнительного образования «Детская школа искусств № 3» Города Томска</t>
  </si>
  <si>
    <t>Муниципальное бюджетное образовательное учреждение дополнительного образования «Детская музыкальная школа № 4» Города Томска</t>
  </si>
  <si>
    <t>Муниципальное бюджетное образовательное учреждение дополнительного образования «Детская школа искусств № 5» Города Томска</t>
  </si>
  <si>
    <t>Муниципальное бюджетное образовательное учреждение дополнительного образования «Детская школа искусств № 8» Города Томска</t>
  </si>
  <si>
    <t>Муниципальное автономное образовательное учреждение дополнительного образования «Детская художественная школа №1» Города Томска</t>
  </si>
  <si>
    <t>Муниципальное автономное образовательное учреждение дополнительного образования «Детская художественная школа № 2» Города Томска</t>
  </si>
  <si>
    <t>Всего по муниципальному образованию "г.Томск"</t>
  </si>
  <si>
    <t>г. Кедровый</t>
  </si>
  <si>
    <t xml:space="preserve">Муниципальное казенное образовательное учреждение дополнительного образования "Детская школа искусств" г. Кедрового </t>
  </si>
  <si>
    <t>Всего по муниципальному образованию "г.Кедровый"</t>
  </si>
  <si>
    <t>г. Стрежевой</t>
  </si>
  <si>
    <t>Всего по муниципальному образованию "г.Стрежевой"</t>
  </si>
  <si>
    <t>Муниципальное автономное учреждение дополнительного образования ЗАТО Северск "Детская школа искусств»</t>
  </si>
  <si>
    <t>Муниципальное бюджетное учреждение дополнительного образования «Художественная школа»</t>
  </si>
  <si>
    <t>Муниципальное бюджетное учреждение дополнительного образования   "Самусьская детская школа искусств"</t>
  </si>
  <si>
    <t>ИТОГО ПО ДПО:</t>
  </si>
  <si>
    <t>ИТОГО ПО ДПО+ОГАОУ:</t>
  </si>
  <si>
    <t>*Среднемесячная заработная плата педагогических работников учреждений дополнитиельного образования детей в Томской области на 2023 год составляет 43 769 рублей (Распоряжение АТО от 10.04.2013 № 283-ра)</t>
  </si>
</sst>
</file>

<file path=xl/styles.xml><?xml version="1.0" encoding="utf-8"?>
<styleSheet xmlns="http://schemas.openxmlformats.org/spreadsheetml/2006/main">
  <numFmts count="16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#,##0.0"/>
    <numFmt numFmtId="169" formatCode="0.0"/>
    <numFmt numFmtId="170" formatCode="0.0%"/>
    <numFmt numFmtId="171" formatCode="[$-419]General"/>
    <numFmt numFmtId="172" formatCode="&quot; &quot;#,##0.00&quot;    &quot;;&quot;-&quot;#,##0.00&quot;    &quot;;&quot; -&quot;#&quot;    &quot;;&quot; &quot;@&quot; &quot;"/>
    <numFmt numFmtId="173" formatCode="[$-419]#,##0"/>
    <numFmt numFmtId="174" formatCode="#,##0.00\ [$руб.-419];[Red]\-#,##0.00\ [$руб.-419]"/>
    <numFmt numFmtId="175" formatCode="#,##0.00&quot; &quot;[$руб.-419];[Red]&quot;-&quot;#,##0.00&quot; &quot;[$руб.-419]"/>
    <numFmt numFmtId="176" formatCode="_-* #,##0.00_р_._-;\-* #,##0.00_р_._-;_-* \-??_р_._-;_-@_-"/>
    <numFmt numFmtId="177" formatCode="_-* #,##0_р_._-;\-* #,##0_р_._-;_-* &quot;-&quot;??_р_._-;_-@_-"/>
    <numFmt numFmtId="178" formatCode="_(* #,##0.00_);_(* \(#,##0.00\);_(* &quot;-&quot;??_);_(@_)"/>
    <numFmt numFmtId="179" formatCode="_(* #,##0.00_);_(* \(#,##0.00\);_(* \-??_);_(@_)"/>
  </numFmts>
  <fonts count="13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Helv"/>
      <charset val="204"/>
    </font>
    <font>
      <sz val="10"/>
      <name val="Arial"/>
      <family val="2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rgb="FF000080"/>
      <name val="Calibri"/>
      <family val="2"/>
      <charset val="204"/>
    </font>
    <font>
      <sz val="11"/>
      <color indexed="9"/>
      <name val="Calibri"/>
      <family val="2"/>
    </font>
    <font>
      <sz val="11"/>
      <color rgb="FF99CCFF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rgb="FFFF9900"/>
      <name val="Arial Cyr"/>
      <charset val="204"/>
    </font>
    <font>
      <b/>
      <sz val="11"/>
      <color indexed="9"/>
      <name val="Calibri"/>
      <family val="2"/>
    </font>
    <font>
      <sz val="10.5"/>
      <color theme="1"/>
      <name val="Times New Roman"/>
      <family val="1"/>
      <charset val="204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indexed="8"/>
      <name val="Arial"/>
      <family val="2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6"/>
      <color rgb="FF000000"/>
      <name val="Arial"/>
      <family val="2"/>
      <charset val="204"/>
    </font>
    <font>
      <sz val="11"/>
      <color indexed="62"/>
      <name val="Calibri"/>
      <family val="2"/>
    </font>
    <font>
      <sz val="10"/>
      <color rgb="FF333399"/>
      <name val="Arial Cyr"/>
      <charset val="204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rgb="FF333333"/>
      <name val="Arial Cyr"/>
      <charset val="204"/>
    </font>
    <font>
      <b/>
      <i/>
      <u/>
      <sz val="11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rgb="FF000000"/>
      <name val="Arial Cyr"/>
      <charset val="204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rgb="FF333399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5"/>
      <color rgb="FF1F497D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rgb="FF333399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3"/>
      <color rgb="FF1F497D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rgb="FF333399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1F497D"/>
      <name val="Calibri"/>
      <family val="2"/>
      <charset val="204"/>
    </font>
    <font>
      <i/>
      <sz val="8"/>
      <color indexed="23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00008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rgb="FF99CCFF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rgb="FF333399"/>
      <name val="Cambria"/>
      <family val="1"/>
      <charset val="204"/>
    </font>
    <font>
      <b/>
      <sz val="18"/>
      <color indexed="62"/>
      <name val="Cambria"/>
      <family val="2"/>
      <charset val="204"/>
    </font>
    <font>
      <b/>
      <sz val="18"/>
      <color rgb="FF003366"/>
      <name val="Cambria"/>
      <family val="1"/>
      <charset val="204"/>
    </font>
    <font>
      <b/>
      <sz val="18"/>
      <color rgb="FF1F497D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rgb="FF8080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Arial Cyr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sz val="12"/>
      <color indexed="8"/>
      <name val="Verdana"/>
      <family val="2"/>
      <charset val="204"/>
    </font>
    <font>
      <sz val="11"/>
      <color rgb="FF000000"/>
      <name val="Times New Roman1"/>
      <charset val="204"/>
    </font>
    <font>
      <sz val="10"/>
      <color theme="1"/>
      <name val="Arial Cyr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sz val="11"/>
      <color rgb="FF80008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indexed="23"/>
      <name val="Calibri"/>
      <family val="2"/>
      <charset val="204"/>
    </font>
    <font>
      <i/>
      <sz val="11"/>
      <color rgb="FF80808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name val="Calibri"/>
      <family val="2"/>
    </font>
    <font>
      <sz val="11"/>
      <color indexed="52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008000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theme="1"/>
      <name val="PT Astra Serif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6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1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rgb="FFDCE6F2"/>
        <bgColor rgb="FFDCE6F2"/>
      </patternFill>
    </fill>
    <fill>
      <patternFill patternType="solid">
        <fgColor indexed="31"/>
        <bgColor indexed="22"/>
      </patternFill>
    </fill>
    <fill>
      <patternFill patternType="solid">
        <fgColor rgb="FF99CCFF"/>
        <bgColor rgb="FF99CCFF"/>
      </patternFill>
    </fill>
    <fill>
      <patternFill patternType="solid">
        <fgColor indexed="10"/>
      </patternFill>
    </fill>
    <fill>
      <patternFill patternType="solid">
        <fgColor rgb="FFCCCCFF"/>
        <bgColor rgb="FFCCCCFF"/>
      </patternFill>
    </fill>
    <fill>
      <patternFill patternType="solid">
        <fgColor rgb="FFF2DCDB"/>
        <bgColor rgb="FFF2DCDB"/>
      </patternFill>
    </fill>
    <fill>
      <patternFill patternType="solid">
        <fgColor indexed="45"/>
        <bgColor indexed="29"/>
      </patternFill>
    </fill>
    <fill>
      <patternFill patternType="solid">
        <fgColor rgb="FFFF8080"/>
        <bgColor rgb="FFFF8080"/>
      </patternFill>
    </fill>
    <fill>
      <patternFill patternType="solid">
        <fgColor rgb="FFFF99CC"/>
        <bgColor rgb="FFFF99CC"/>
      </patternFill>
    </fill>
    <fill>
      <patternFill patternType="solid">
        <fgColor rgb="FFEBF1DE"/>
        <bgColor rgb="FFEBF1DE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rgb="FFFFFFCC"/>
      </patternFill>
    </fill>
    <fill>
      <patternFill patternType="solid">
        <fgColor indexed="9"/>
      </patternFill>
    </fill>
    <fill>
      <patternFill patternType="solid">
        <fgColor rgb="FFCCFFCC"/>
        <bgColor rgb="FFCCFFCC"/>
      </patternFill>
    </fill>
    <fill>
      <patternFill patternType="solid">
        <fgColor rgb="FFE6E0EC"/>
        <bgColor rgb="FFE6E0EC"/>
      </patternFill>
    </fill>
    <fill>
      <patternFill patternType="solid">
        <fgColor indexed="46"/>
        <bgColor indexed="24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DBEEF4"/>
        <bgColor rgb="FFDBEEF4"/>
      </patternFill>
    </fill>
    <fill>
      <patternFill patternType="solid">
        <fgColor rgb="FFCCFFFF"/>
        <bgColor rgb="FFCCFFFF"/>
      </patternFill>
    </fill>
    <fill>
      <patternFill patternType="solid">
        <fgColor rgb="FFFDEADA"/>
        <bgColor rgb="FFFDEADA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rgb="FFB9CDE5"/>
        <bgColor rgb="FFB9CDE5"/>
      </patternFill>
    </fill>
    <fill>
      <patternFill patternType="solid">
        <fgColor indexed="22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indexed="11"/>
        <bgColor indexed="49"/>
      </patternFill>
    </fill>
    <fill>
      <patternFill patternType="solid">
        <fgColor rgb="FFFFFF99"/>
        <bgColor rgb="FFFFFF99"/>
      </patternFill>
    </fill>
    <fill>
      <patternFill patternType="solid">
        <fgColor indexed="43"/>
      </patternFill>
    </fill>
    <fill>
      <patternFill patternType="solid">
        <fgColor rgb="FF00FF00"/>
        <bgColor rgb="FF00FF00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49"/>
        <bgColor indexed="40"/>
      </patternFill>
    </fill>
    <fill>
      <patternFill patternType="solid">
        <fgColor indexed="30"/>
        <bgColor indexed="21"/>
      </patternFill>
    </fill>
    <fill>
      <patternFill patternType="solid">
        <fgColor rgb="FF0066CC"/>
        <bgColor rgb="FF0066CC"/>
      </patternFill>
    </fill>
    <fill>
      <patternFill patternType="solid">
        <fgColor rgb="FF95B3D7"/>
        <bgColor rgb="FF95B3D7"/>
      </patternFill>
    </fill>
    <fill>
      <patternFill patternType="solid">
        <fgColor rgb="FFFF6600"/>
        <bgColor rgb="FFFF6600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rgb="FFB3A2C7"/>
        <bgColor rgb="FFB3A2C7"/>
      </patternFill>
    </fill>
    <fill>
      <patternFill patternType="solid">
        <fgColor rgb="FF33CCCC"/>
        <bgColor rgb="FF33CCCC"/>
      </patternFill>
    </fill>
    <fill>
      <patternFill patternType="solid">
        <fgColor rgb="FF93CDDD"/>
        <bgColor rgb="FF93CDDD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rgb="FFFAC090"/>
        <bgColor rgb="FFFAC090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rgb="FFC0C0C0"/>
        <bgColor rgb="FFC0C0C0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rgb="FF003366"/>
        <bgColor rgb="FF003366"/>
      </patternFill>
    </fill>
    <fill>
      <patternFill patternType="solid">
        <fgColor indexed="62"/>
      </patternFill>
    </fill>
    <fill>
      <patternFill patternType="solid">
        <fgColor rgb="FF333399"/>
        <bgColor rgb="FF333399"/>
      </patternFill>
    </fill>
    <fill>
      <patternFill patternType="solid">
        <fgColor rgb="FF4F81BD"/>
        <bgColor rgb="FF4F81BD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rgb="FFFF0000"/>
        <bgColor rgb="FFFF0000"/>
      </patternFill>
    </fill>
    <fill>
      <patternFill patternType="solid">
        <fgColor rgb="FFC0504D"/>
        <bgColor rgb="FFC0504D"/>
      </patternFill>
    </fill>
    <fill>
      <patternFill patternType="solid">
        <fgColor indexed="57"/>
      </patternFill>
    </fill>
    <fill>
      <patternFill patternType="solid">
        <fgColor rgb="FF339966"/>
        <bgColor rgb="FF339966"/>
      </patternFill>
    </fill>
    <fill>
      <patternFill patternType="solid">
        <fgColor rgb="FF9BBB59"/>
        <bgColor rgb="FF9BBB59"/>
      </patternFill>
    </fill>
    <fill>
      <patternFill patternType="solid">
        <fgColor rgb="FF666699"/>
        <bgColor rgb="FF666699"/>
      </patternFill>
    </fill>
    <fill>
      <patternFill patternType="solid">
        <fgColor indexed="54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darkDown">
        <fgColor indexed="10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rgb="FF969696"/>
        <bgColor rgb="FF969696"/>
      </patternFill>
    </fill>
    <fill>
      <patternFill patternType="solid">
        <fgColor indexed="55"/>
      </patternFill>
    </fill>
    <fill>
      <patternFill patternType="solid">
        <fgColor rgb="FFA5A5A5"/>
        <bgColor rgb="FFA5A5A5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indexed="26"/>
      </patternFill>
    </fill>
    <fill>
      <patternFill patternType="solid">
        <fgColor rgb="FFC6EFCE"/>
        <bgColor rgb="FFC6EFCE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rgb="FF003366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CC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37">
    <xf numFmtId="0" fontId="0" fillId="0" borderId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167" fontId="9" fillId="0" borderId="0"/>
    <xf numFmtId="165" fontId="9" fillId="0" borderId="0"/>
    <xf numFmtId="167" fontId="9" fillId="0" borderId="0"/>
    <xf numFmtId="166" fontId="9" fillId="0" borderId="0"/>
    <xf numFmtId="164" fontId="9" fillId="0" borderId="0"/>
    <xf numFmtId="166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9" fontId="9" fillId="0" borderId="0"/>
    <xf numFmtId="0" fontId="10" fillId="0" borderId="0"/>
    <xf numFmtId="0" fontId="9" fillId="0" borderId="0"/>
    <xf numFmtId="167" fontId="10" fillId="0" borderId="0" applyFont="0" applyFill="0" applyBorder="0" applyAlignment="0" applyProtection="0"/>
    <xf numFmtId="0" fontId="6" fillId="0" borderId="0"/>
    <xf numFmtId="0" fontId="7" fillId="0" borderId="0"/>
    <xf numFmtId="0" fontId="9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6" fillId="0" borderId="0"/>
    <xf numFmtId="17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0" fontId="27" fillId="0" borderId="0"/>
    <xf numFmtId="0" fontId="27" fillId="0" borderId="0"/>
    <xf numFmtId="0" fontId="27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0" fontId="28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171" fontId="26" fillId="0" borderId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16" fillId="22" borderId="0"/>
    <xf numFmtId="0" fontId="16" fillId="22" borderId="0"/>
    <xf numFmtId="0" fontId="7" fillId="3" borderId="0" applyNumberFormat="0" applyBorder="0" applyAlignment="0" applyProtection="0"/>
    <xf numFmtId="0" fontId="7" fillId="23" borderId="0" applyNumberFormat="0" applyBorder="0" applyAlignment="0" applyProtection="0"/>
    <xf numFmtId="0" fontId="7" fillId="3" borderId="0" applyNumberFormat="0" applyBorder="0" applyAlignment="0" applyProtection="0"/>
    <xf numFmtId="0" fontId="30" fillId="24" borderId="0"/>
    <xf numFmtId="0" fontId="30" fillId="24" borderId="0"/>
    <xf numFmtId="0" fontId="7" fillId="3" borderId="0" applyNumberFormat="0" applyBorder="0" applyAlignment="0" applyProtection="0"/>
    <xf numFmtId="0" fontId="7" fillId="25" borderId="0" applyNumberFormat="0" applyBorder="0" applyAlignment="0" applyProtection="0"/>
    <xf numFmtId="0" fontId="30" fillId="24" borderId="0"/>
    <xf numFmtId="0" fontId="30" fillId="24" borderId="0"/>
    <xf numFmtId="0" fontId="30" fillId="24" borderId="0"/>
    <xf numFmtId="0" fontId="30" fillId="24" borderId="0"/>
    <xf numFmtId="0" fontId="30" fillId="24" borderId="0"/>
    <xf numFmtId="0" fontId="30" fillId="24" borderId="0"/>
    <xf numFmtId="0" fontId="30" fillId="24" borderId="0"/>
    <xf numFmtId="0" fontId="16" fillId="26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6" fillId="22" borderId="0"/>
    <xf numFmtId="0" fontId="16" fillId="22" borderId="0"/>
    <xf numFmtId="0" fontId="16" fillId="22" borderId="0"/>
    <xf numFmtId="0" fontId="16" fillId="22" borderId="0"/>
    <xf numFmtId="0" fontId="16" fillId="22" borderId="0"/>
    <xf numFmtId="0" fontId="16" fillId="22" borderId="0"/>
    <xf numFmtId="0" fontId="7" fillId="3" borderId="0" applyNumberFormat="0" applyBorder="0" applyAlignment="0" applyProtection="0"/>
    <xf numFmtId="0" fontId="16" fillId="27" borderId="0"/>
    <xf numFmtId="0" fontId="16" fillId="27" borderId="0"/>
    <xf numFmtId="0" fontId="7" fillId="4" borderId="0" applyNumberFormat="0" applyBorder="0" applyAlignment="0" applyProtection="0"/>
    <xf numFmtId="0" fontId="7" fillId="28" borderId="0" applyNumberFormat="0" applyBorder="0" applyAlignment="0" applyProtection="0"/>
    <xf numFmtId="0" fontId="7" fillId="4" borderId="0" applyNumberFormat="0" applyBorder="0" applyAlignment="0" applyProtection="0"/>
    <xf numFmtId="0" fontId="30" fillId="29" borderId="0"/>
    <xf numFmtId="0" fontId="30" fillId="29" borderId="0"/>
    <xf numFmtId="0" fontId="7" fillId="4" borderId="0" applyNumberFormat="0" applyBorder="0" applyAlignment="0" applyProtection="0"/>
    <xf numFmtId="0" fontId="7" fillId="8" borderId="0" applyNumberFormat="0" applyBorder="0" applyAlignment="0" applyProtection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16" fillId="30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6" fillId="27" borderId="0"/>
    <xf numFmtId="0" fontId="16" fillId="27" borderId="0"/>
    <xf numFmtId="0" fontId="16" fillId="27" borderId="0"/>
    <xf numFmtId="0" fontId="16" fillId="27" borderId="0"/>
    <xf numFmtId="0" fontId="16" fillId="27" borderId="0"/>
    <xf numFmtId="0" fontId="16" fillId="27" borderId="0"/>
    <xf numFmtId="0" fontId="7" fillId="4" borderId="0" applyNumberFormat="0" applyBorder="0" applyAlignment="0" applyProtection="0"/>
    <xf numFmtId="0" fontId="16" fillId="31" borderId="0"/>
    <xf numFmtId="0" fontId="16" fillId="31" borderId="0"/>
    <xf numFmtId="0" fontId="7" fillId="5" borderId="0" applyNumberFormat="0" applyBorder="0" applyAlignment="0" applyProtection="0"/>
    <xf numFmtId="0" fontId="7" fillId="32" borderId="0" applyNumberFormat="0" applyBorder="0" applyAlignment="0" applyProtection="0"/>
    <xf numFmtId="0" fontId="7" fillId="5" borderId="0" applyNumberFormat="0" applyBorder="0" applyAlignment="0" applyProtection="0"/>
    <xf numFmtId="0" fontId="30" fillId="33" borderId="0"/>
    <xf numFmtId="0" fontId="30" fillId="33" borderId="0"/>
    <xf numFmtId="0" fontId="7" fillId="5" borderId="0" applyNumberFormat="0" applyBorder="0" applyAlignment="0" applyProtection="0"/>
    <xf numFmtId="0" fontId="7" fillId="34" borderId="0" applyNumberFormat="0" applyBorder="0" applyAlignment="0" applyProtection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16" fillId="35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16" fillId="31" borderId="0"/>
    <xf numFmtId="0" fontId="16" fillId="31" borderId="0"/>
    <xf numFmtId="0" fontId="16" fillId="31" borderId="0"/>
    <xf numFmtId="0" fontId="16" fillId="31" borderId="0"/>
    <xf numFmtId="0" fontId="16" fillId="31" borderId="0"/>
    <xf numFmtId="0" fontId="16" fillId="31" borderId="0"/>
    <xf numFmtId="0" fontId="7" fillId="5" borderId="0" applyNumberFormat="0" applyBorder="0" applyAlignment="0" applyProtection="0"/>
    <xf numFmtId="0" fontId="16" fillId="36" borderId="0"/>
    <xf numFmtId="0" fontId="16" fillId="36" borderId="0"/>
    <xf numFmtId="0" fontId="7" fillId="6" borderId="0" applyNumberFormat="0" applyBorder="0" applyAlignment="0" applyProtection="0"/>
    <xf numFmtId="0" fontId="7" fillId="37" borderId="0" applyNumberFormat="0" applyBorder="0" applyAlignment="0" applyProtection="0"/>
    <xf numFmtId="0" fontId="7" fillId="6" borderId="0" applyNumberFormat="0" applyBorder="0" applyAlignment="0" applyProtection="0"/>
    <xf numFmtId="0" fontId="30" fillId="38" borderId="0"/>
    <xf numFmtId="0" fontId="30" fillId="38" borderId="0"/>
    <xf numFmtId="0" fontId="7" fillId="6" borderId="0" applyNumberFormat="0" applyBorder="0" applyAlignment="0" applyProtection="0"/>
    <xf numFmtId="0" fontId="7" fillId="25" borderId="0" applyNumberFormat="0" applyBorder="0" applyAlignment="0" applyProtection="0"/>
    <xf numFmtId="0" fontId="30" fillId="38" borderId="0"/>
    <xf numFmtId="0" fontId="30" fillId="38" borderId="0"/>
    <xf numFmtId="0" fontId="30" fillId="38" borderId="0"/>
    <xf numFmtId="0" fontId="30" fillId="38" borderId="0"/>
    <xf numFmtId="0" fontId="30" fillId="38" borderId="0"/>
    <xf numFmtId="0" fontId="30" fillId="38" borderId="0"/>
    <xf numFmtId="0" fontId="30" fillId="38" borderId="0"/>
    <xf numFmtId="0" fontId="16" fillId="39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6" fillId="36" borderId="0"/>
    <xf numFmtId="0" fontId="16" fillId="36" borderId="0"/>
    <xf numFmtId="0" fontId="16" fillId="36" borderId="0"/>
    <xf numFmtId="0" fontId="16" fillId="36" borderId="0"/>
    <xf numFmtId="0" fontId="16" fillId="36" borderId="0"/>
    <xf numFmtId="0" fontId="16" fillId="36" borderId="0"/>
    <xf numFmtId="0" fontId="7" fillId="6" borderId="0" applyNumberFormat="0" applyBorder="0" applyAlignment="0" applyProtection="0"/>
    <xf numFmtId="0" fontId="16" fillId="40" borderId="0"/>
    <xf numFmtId="0" fontId="16" fillId="40" borderId="0"/>
    <xf numFmtId="0" fontId="7" fillId="21" borderId="0" applyNumberFormat="0" applyBorder="0" applyAlignment="0" applyProtection="0"/>
    <xf numFmtId="0" fontId="7" fillId="7" borderId="0" applyNumberFormat="0" applyBorder="0" applyAlignment="0" applyProtection="0"/>
    <xf numFmtId="0" fontId="30" fillId="41" borderId="0"/>
    <xf numFmtId="0" fontId="30" fillId="41" borderId="0"/>
    <xf numFmtId="0" fontId="7" fillId="7" borderId="0" applyNumberFormat="0" applyBorder="0" applyAlignment="0" applyProtection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16" fillId="41" borderId="0"/>
    <xf numFmtId="0" fontId="16" fillId="40" borderId="0"/>
    <xf numFmtId="0" fontId="16" fillId="40" borderId="0"/>
    <xf numFmtId="0" fontId="16" fillId="40" borderId="0"/>
    <xf numFmtId="0" fontId="16" fillId="40" borderId="0"/>
    <xf numFmtId="0" fontId="16" fillId="40" borderId="0"/>
    <xf numFmtId="0" fontId="16" fillId="40" borderId="0"/>
    <xf numFmtId="0" fontId="16" fillId="40" borderId="0"/>
    <xf numFmtId="0" fontId="7" fillId="7" borderId="0" applyNumberFormat="0" applyBorder="0" applyAlignment="0" applyProtection="0"/>
    <xf numFmtId="0" fontId="16" fillId="42" borderId="0"/>
    <xf numFmtId="0" fontId="16" fillId="42" borderId="0"/>
    <xf numFmtId="0" fontId="7" fillId="19" borderId="0" applyNumberFormat="0" applyBorder="0" applyAlignment="0" applyProtection="0"/>
    <xf numFmtId="0" fontId="7" fillId="8" borderId="0" applyNumberFormat="0" applyBorder="0" applyAlignment="0" applyProtection="0"/>
    <xf numFmtId="0" fontId="30" fillId="33" borderId="0"/>
    <xf numFmtId="0" fontId="30" fillId="33" borderId="0"/>
    <xf numFmtId="0" fontId="7" fillId="8" borderId="0" applyNumberFormat="0" applyBorder="0" applyAlignment="0" applyProtection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16" fillId="38" borderId="0"/>
    <xf numFmtId="0" fontId="16" fillId="42" borderId="0"/>
    <xf numFmtId="0" fontId="16" fillId="42" borderId="0"/>
    <xf numFmtId="0" fontId="16" fillId="42" borderId="0"/>
    <xf numFmtId="0" fontId="16" fillId="42" borderId="0"/>
    <xf numFmtId="0" fontId="16" fillId="42" borderId="0"/>
    <xf numFmtId="0" fontId="16" fillId="42" borderId="0"/>
    <xf numFmtId="0" fontId="16" fillId="42" borderId="0"/>
    <xf numFmtId="0" fontId="7" fillId="8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16" fillId="47" borderId="0"/>
    <xf numFmtId="0" fontId="16" fillId="47" borderId="0"/>
    <xf numFmtId="0" fontId="7" fillId="9" borderId="0" applyNumberFormat="0" applyBorder="0" applyAlignment="0" applyProtection="0"/>
    <xf numFmtId="0" fontId="7" fillId="46" borderId="0" applyNumberFormat="0" applyBorder="0" applyAlignment="0" applyProtection="0"/>
    <xf numFmtId="0" fontId="7" fillId="9" borderId="0" applyNumberFormat="0" applyBorder="0" applyAlignment="0" applyProtection="0"/>
    <xf numFmtId="0" fontId="30" fillId="41" borderId="0"/>
    <xf numFmtId="0" fontId="30" fillId="41" borderId="0"/>
    <xf numFmtId="0" fontId="7" fillId="9" borderId="0" applyNumberFormat="0" applyBorder="0" applyAlignment="0" applyProtection="0"/>
    <xf numFmtId="0" fontId="7" fillId="48" borderId="0" applyNumberFormat="0" applyBorder="0" applyAlignment="0" applyProtection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16" fillId="24" borderId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16" fillId="47" borderId="0"/>
    <xf numFmtId="0" fontId="16" fillId="47" borderId="0"/>
    <xf numFmtId="0" fontId="16" fillId="47" borderId="0"/>
    <xf numFmtId="0" fontId="16" fillId="47" borderId="0"/>
    <xf numFmtId="0" fontId="16" fillId="47" borderId="0"/>
    <xf numFmtId="0" fontId="16" fillId="47" borderId="0"/>
    <xf numFmtId="0" fontId="7" fillId="9" borderId="0" applyNumberFormat="0" applyBorder="0" applyAlignment="0" applyProtection="0"/>
    <xf numFmtId="0" fontId="16" fillId="49" borderId="0"/>
    <xf numFmtId="0" fontId="16" fillId="49" borderId="0"/>
    <xf numFmtId="0" fontId="7" fillId="44" borderId="0" applyNumberFormat="0" applyBorder="0" applyAlignment="0" applyProtection="0"/>
    <xf numFmtId="0" fontId="7" fillId="10" borderId="0" applyNumberFormat="0" applyBorder="0" applyAlignment="0" applyProtection="0"/>
    <xf numFmtId="0" fontId="30" fillId="29" borderId="0"/>
    <xf numFmtId="0" fontId="30" fillId="29" borderId="0"/>
    <xf numFmtId="0" fontId="7" fillId="10" borderId="0" applyNumberFormat="0" applyBorder="0" applyAlignment="0" applyProtection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30" fillId="29" borderId="0"/>
    <xf numFmtId="0" fontId="16" fillId="29" borderId="0"/>
    <xf numFmtId="0" fontId="16" fillId="49" borderId="0"/>
    <xf numFmtId="0" fontId="16" fillId="49" borderId="0"/>
    <xf numFmtId="0" fontId="16" fillId="49" borderId="0"/>
    <xf numFmtId="0" fontId="16" fillId="49" borderId="0"/>
    <xf numFmtId="0" fontId="16" fillId="49" borderId="0"/>
    <xf numFmtId="0" fontId="16" fillId="49" borderId="0"/>
    <xf numFmtId="0" fontId="16" fillId="49" borderId="0"/>
    <xf numFmtId="0" fontId="7" fillId="10" borderId="0" applyNumberFormat="0" applyBorder="0" applyAlignment="0" applyProtection="0"/>
    <xf numFmtId="0" fontId="16" fillId="50" borderId="0"/>
    <xf numFmtId="0" fontId="16" fillId="50" borderId="0"/>
    <xf numFmtId="0" fontId="7" fillId="11" borderId="0" applyNumberFormat="0" applyBorder="0" applyAlignment="0" applyProtection="0"/>
    <xf numFmtId="0" fontId="7" fillId="51" borderId="0" applyNumberFormat="0" applyBorder="0" applyAlignment="0" applyProtection="0"/>
    <xf numFmtId="0" fontId="7" fillId="11" borderId="0" applyNumberFormat="0" applyBorder="0" applyAlignment="0" applyProtection="0"/>
    <xf numFmtId="0" fontId="30" fillId="52" borderId="0"/>
    <xf numFmtId="0" fontId="30" fillId="52" borderId="0"/>
    <xf numFmtId="0" fontId="7" fillId="11" borderId="0" applyNumberFormat="0" applyBorder="0" applyAlignment="0" applyProtection="0"/>
    <xf numFmtId="0" fontId="7" fillId="53" borderId="0" applyNumberFormat="0" applyBorder="0" applyAlignment="0" applyProtection="0"/>
    <xf numFmtId="0" fontId="30" fillId="52" borderId="0"/>
    <xf numFmtId="0" fontId="30" fillId="52" borderId="0"/>
    <xf numFmtId="0" fontId="30" fillId="52" borderId="0"/>
    <xf numFmtId="0" fontId="30" fillId="52" borderId="0"/>
    <xf numFmtId="0" fontId="30" fillId="52" borderId="0"/>
    <xf numFmtId="0" fontId="30" fillId="52" borderId="0"/>
    <xf numFmtId="0" fontId="30" fillId="52" borderId="0"/>
    <xf numFmtId="0" fontId="16" fillId="54" borderId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6" fillId="5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16" fillId="50" borderId="0"/>
    <xf numFmtId="0" fontId="7" fillId="11" borderId="0" applyNumberFormat="0" applyBorder="0" applyAlignment="0" applyProtection="0"/>
    <xf numFmtId="0" fontId="16" fillId="55" borderId="0"/>
    <xf numFmtId="0" fontId="16" fillId="55" borderId="0"/>
    <xf numFmtId="0" fontId="7" fillId="6" borderId="0" applyNumberFormat="0" applyBorder="0" applyAlignment="0" applyProtection="0"/>
    <xf numFmtId="0" fontId="7" fillId="37" borderId="0" applyNumberFormat="0" applyBorder="0" applyAlignment="0" applyProtection="0"/>
    <xf numFmtId="0" fontId="7" fillId="6" borderId="0" applyNumberFormat="0" applyBorder="0" applyAlignment="0" applyProtection="0"/>
    <xf numFmtId="0" fontId="30" fillId="30" borderId="0"/>
    <xf numFmtId="0" fontId="30" fillId="30" borderId="0"/>
    <xf numFmtId="0" fontId="7" fillId="6" borderId="0" applyNumberFormat="0" applyBorder="0" applyAlignment="0" applyProtection="0"/>
    <xf numFmtId="0" fontId="7" fillId="48" borderId="0" applyNumberFormat="0" applyBorder="0" applyAlignment="0" applyProtection="0"/>
    <xf numFmtId="0" fontId="30" fillId="30" borderId="0"/>
    <xf numFmtId="0" fontId="30" fillId="30" borderId="0"/>
    <xf numFmtId="0" fontId="30" fillId="30" borderId="0"/>
    <xf numFmtId="0" fontId="30" fillId="30" borderId="0"/>
    <xf numFmtId="0" fontId="30" fillId="30" borderId="0"/>
    <xf numFmtId="0" fontId="30" fillId="30" borderId="0"/>
    <xf numFmtId="0" fontId="30" fillId="30" borderId="0"/>
    <xf numFmtId="0" fontId="16" fillId="39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6" fillId="55" borderId="0"/>
    <xf numFmtId="0" fontId="16" fillId="55" borderId="0"/>
    <xf numFmtId="0" fontId="16" fillId="55" borderId="0"/>
    <xf numFmtId="0" fontId="16" fillId="55" borderId="0"/>
    <xf numFmtId="0" fontId="16" fillId="55" borderId="0"/>
    <xf numFmtId="0" fontId="16" fillId="55" borderId="0"/>
    <xf numFmtId="0" fontId="7" fillId="6" borderId="0" applyNumberFormat="0" applyBorder="0" applyAlignment="0" applyProtection="0"/>
    <xf numFmtId="0" fontId="16" fillId="56" borderId="0"/>
    <xf numFmtId="0" fontId="16" fillId="56" borderId="0"/>
    <xf numFmtId="0" fontId="7" fillId="46" borderId="0" applyNumberFormat="0" applyBorder="0" applyAlignment="0" applyProtection="0"/>
    <xf numFmtId="0" fontId="7" fillId="9" borderId="0" applyNumberFormat="0" applyBorder="0" applyAlignment="0" applyProtection="0"/>
    <xf numFmtId="0" fontId="30" fillId="41" borderId="0"/>
    <xf numFmtId="0" fontId="30" fillId="41" borderId="0"/>
    <xf numFmtId="0" fontId="7" fillId="9" borderId="0" applyNumberFormat="0" applyBorder="0" applyAlignment="0" applyProtection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30" fillId="41" borderId="0"/>
    <xf numFmtId="0" fontId="16" fillId="24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16" fillId="56" borderId="0"/>
    <xf numFmtId="0" fontId="7" fillId="9" borderId="0" applyNumberFormat="0" applyBorder="0" applyAlignment="0" applyProtection="0"/>
    <xf numFmtId="0" fontId="16" fillId="57" borderId="0"/>
    <xf numFmtId="0" fontId="16" fillId="57" borderId="0"/>
    <xf numFmtId="0" fontId="7" fillId="12" borderId="0" applyNumberFormat="0" applyBorder="0" applyAlignment="0" applyProtection="0"/>
    <xf numFmtId="0" fontId="7" fillId="58" borderId="0" applyNumberFormat="0" applyBorder="0" applyAlignment="0" applyProtection="0"/>
    <xf numFmtId="0" fontId="7" fillId="12" borderId="0" applyNumberFormat="0" applyBorder="0" applyAlignment="0" applyProtection="0"/>
    <xf numFmtId="0" fontId="30" fillId="33" borderId="0"/>
    <xf numFmtId="0" fontId="30" fillId="33" borderId="0"/>
    <xf numFmtId="0" fontId="7" fillId="12" borderId="0" applyNumberFormat="0" applyBorder="0" applyAlignment="0" applyProtection="0"/>
    <xf numFmtId="0" fontId="7" fillId="8" borderId="0" applyNumberFormat="0" applyBorder="0" applyAlignment="0" applyProtection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30" fillId="33" borderId="0"/>
    <xf numFmtId="0" fontId="16" fillId="59" borderId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16" fillId="57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16" fillId="57" borderId="0"/>
    <xf numFmtId="0" fontId="7" fillId="12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8" fillId="61" borderId="0" applyNumberFormat="0" applyBorder="0" applyAlignment="0" applyProtection="0"/>
    <xf numFmtId="0" fontId="8" fillId="13" borderId="0" applyNumberFormat="0" applyBorder="0" applyAlignment="0" applyProtection="0"/>
    <xf numFmtId="0" fontId="32" fillId="41" borderId="0"/>
    <xf numFmtId="0" fontId="32" fillId="41" borderId="0"/>
    <xf numFmtId="0" fontId="33" fillId="15" borderId="0" applyNumberFormat="0" applyBorder="0" applyAlignment="0" applyProtection="0"/>
    <xf numFmtId="0" fontId="8" fillId="13" borderId="0" applyNumberFormat="0" applyBorder="0" applyAlignment="0" applyProtection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4" fillId="62" borderId="0"/>
    <xf numFmtId="0" fontId="8" fillId="13" borderId="0" applyNumberFormat="0" applyBorder="0" applyAlignment="0" applyProtection="0"/>
    <xf numFmtId="0" fontId="34" fillId="63" borderId="0"/>
    <xf numFmtId="0" fontId="34" fillId="63" borderId="0"/>
    <xf numFmtId="0" fontId="34" fillId="63" borderId="0"/>
    <xf numFmtId="0" fontId="8" fillId="13" borderId="0" applyNumberFormat="0" applyBorder="0" applyAlignment="0" applyProtection="0"/>
    <xf numFmtId="0" fontId="8" fillId="44" borderId="0" applyNumberFormat="0" applyBorder="0" applyAlignment="0" applyProtection="0"/>
    <xf numFmtId="0" fontId="8" fillId="10" borderId="0" applyNumberFormat="0" applyBorder="0" applyAlignment="0" applyProtection="0"/>
    <xf numFmtId="0" fontId="32" fillId="64" borderId="0"/>
    <xf numFmtId="0" fontId="32" fillId="64" borderId="0"/>
    <xf numFmtId="0" fontId="33" fillId="10" borderId="0" applyNumberFormat="0" applyBorder="0" applyAlignment="0" applyProtection="0"/>
    <xf numFmtId="0" fontId="8" fillId="10" borderId="0" applyNumberFormat="0" applyBorder="0" applyAlignment="0" applyProtection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4" fillId="29" borderId="0"/>
    <xf numFmtId="0" fontId="8" fillId="10" borderId="0" applyNumberFormat="0" applyBorder="0" applyAlignment="0" applyProtection="0"/>
    <xf numFmtId="0" fontId="34" fillId="65" borderId="0"/>
    <xf numFmtId="0" fontId="34" fillId="65" borderId="0"/>
    <xf numFmtId="0" fontId="34" fillId="65" borderId="0"/>
    <xf numFmtId="0" fontId="8" fillId="10" borderId="0" applyNumberFormat="0" applyBorder="0" applyAlignment="0" applyProtection="0"/>
    <xf numFmtId="0" fontId="8" fillId="51" borderId="0" applyNumberFormat="0" applyBorder="0" applyAlignment="0" applyProtection="0"/>
    <xf numFmtId="0" fontId="8" fillId="11" borderId="0" applyNumberFormat="0" applyBorder="0" applyAlignment="0" applyProtection="0"/>
    <xf numFmtId="0" fontId="32" fillId="59" borderId="0"/>
    <xf numFmtId="0" fontId="32" fillId="59" borderId="0"/>
    <xf numFmtId="0" fontId="33" fillId="53" borderId="0" applyNumberFormat="0" applyBorder="0" applyAlignment="0" applyProtection="0"/>
    <xf numFmtId="0" fontId="8" fillId="11" borderId="0" applyNumberFormat="0" applyBorder="0" applyAlignment="0" applyProtection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4" fillId="54" borderId="0"/>
    <xf numFmtId="0" fontId="8" fillId="11" borderId="0" applyNumberFormat="0" applyBorder="0" applyAlignment="0" applyProtection="0"/>
    <xf numFmtId="0" fontId="34" fillId="66" borderId="0"/>
    <xf numFmtId="0" fontId="34" fillId="66" borderId="0"/>
    <xf numFmtId="0" fontId="34" fillId="66" borderId="0"/>
    <xf numFmtId="0" fontId="8" fillId="11" borderId="0" applyNumberFormat="0" applyBorder="0" applyAlignment="0" applyProtection="0"/>
    <xf numFmtId="0" fontId="8" fillId="67" borderId="0" applyNumberFormat="0" applyBorder="0" applyAlignment="0" applyProtection="0"/>
    <xf numFmtId="0" fontId="8" fillId="14" borderId="0" applyNumberFormat="0" applyBorder="0" applyAlignment="0" applyProtection="0"/>
    <xf numFmtId="0" fontId="32" fillId="30" borderId="0"/>
    <xf numFmtId="0" fontId="32" fillId="30" borderId="0"/>
    <xf numFmtId="0" fontId="33" fillId="48" borderId="0" applyNumberFormat="0" applyBorder="0" applyAlignment="0" applyProtection="0"/>
    <xf numFmtId="0" fontId="8" fillId="14" borderId="0" applyNumberFormat="0" applyBorder="0" applyAlignment="0" applyProtection="0"/>
    <xf numFmtId="0" fontId="32" fillId="30" borderId="0"/>
    <xf numFmtId="0" fontId="32" fillId="30" borderId="0"/>
    <xf numFmtId="0" fontId="32" fillId="30" borderId="0"/>
    <xf numFmtId="0" fontId="32" fillId="30" borderId="0"/>
    <xf numFmtId="0" fontId="32" fillId="30" borderId="0"/>
    <xf numFmtId="0" fontId="32" fillId="30" borderId="0"/>
    <xf numFmtId="0" fontId="32" fillId="30" borderId="0"/>
    <xf numFmtId="0" fontId="32" fillId="30" borderId="0"/>
    <xf numFmtId="0" fontId="34" fillId="68" borderId="0"/>
    <xf numFmtId="0" fontId="8" fillId="14" borderId="0" applyNumberFormat="0" applyBorder="0" applyAlignment="0" applyProtection="0"/>
    <xf numFmtId="0" fontId="34" fillId="69" borderId="0"/>
    <xf numFmtId="0" fontId="34" fillId="69" borderId="0"/>
    <xf numFmtId="0" fontId="34" fillId="69" borderId="0"/>
    <xf numFmtId="0" fontId="8" fillId="14" borderId="0" applyNumberFormat="0" applyBorder="0" applyAlignment="0" applyProtection="0"/>
    <xf numFmtId="0" fontId="8" fillId="60" borderId="0" applyNumberFormat="0" applyBorder="0" applyAlignment="0" applyProtection="0"/>
    <xf numFmtId="0" fontId="8" fillId="15" borderId="0" applyNumberFormat="0" applyBorder="0" applyAlignment="0" applyProtection="0"/>
    <xf numFmtId="0" fontId="32" fillId="41" borderId="0"/>
    <xf numFmtId="0" fontId="32" fillId="41" borderId="0"/>
    <xf numFmtId="0" fontId="33" fillId="15" borderId="0" applyNumberFormat="0" applyBorder="0" applyAlignment="0" applyProtection="0"/>
    <xf numFmtId="0" fontId="8" fillId="15" borderId="0" applyNumberFormat="0" applyBorder="0" applyAlignment="0" applyProtection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2" fillId="41" borderId="0"/>
    <xf numFmtId="0" fontId="34" fillId="70" borderId="0"/>
    <xf numFmtId="0" fontId="8" fillId="15" borderId="0" applyNumberFormat="0" applyBorder="0" applyAlignment="0" applyProtection="0"/>
    <xf numFmtId="0" fontId="34" fillId="71" borderId="0"/>
    <xf numFmtId="0" fontId="34" fillId="71" borderId="0"/>
    <xf numFmtId="0" fontId="34" fillId="71" borderId="0"/>
    <xf numFmtId="0" fontId="8" fillId="15" borderId="0" applyNumberFormat="0" applyBorder="0" applyAlignment="0" applyProtection="0"/>
    <xf numFmtId="0" fontId="8" fillId="72" borderId="0" applyNumberFormat="0" applyBorder="0" applyAlignment="0" applyProtection="0"/>
    <xf numFmtId="0" fontId="8" fillId="16" borderId="0" applyNumberFormat="0" applyBorder="0" applyAlignment="0" applyProtection="0"/>
    <xf numFmtId="0" fontId="32" fillId="29" borderId="0"/>
    <xf numFmtId="0" fontId="32" fillId="29" borderId="0"/>
    <xf numFmtId="0" fontId="33" fillId="8" borderId="0" applyNumberFormat="0" applyBorder="0" applyAlignment="0" applyProtection="0"/>
    <xf numFmtId="0" fontId="8" fillId="16" borderId="0" applyNumberFormat="0" applyBorder="0" applyAlignment="0" applyProtection="0"/>
    <xf numFmtId="0" fontId="32" fillId="29" borderId="0"/>
    <xf numFmtId="0" fontId="32" fillId="29" borderId="0"/>
    <xf numFmtId="0" fontId="32" fillId="29" borderId="0"/>
    <xf numFmtId="0" fontId="32" fillId="29" borderId="0"/>
    <xf numFmtId="0" fontId="32" fillId="29" borderId="0"/>
    <xf numFmtId="0" fontId="32" fillId="29" borderId="0"/>
    <xf numFmtId="0" fontId="32" fillId="29" borderId="0"/>
    <xf numFmtId="0" fontId="32" fillId="29" borderId="0"/>
    <xf numFmtId="0" fontId="34" fillId="73" borderId="0"/>
    <xf numFmtId="0" fontId="8" fillId="16" borderId="0" applyNumberFormat="0" applyBorder="0" applyAlignment="0" applyProtection="0"/>
    <xf numFmtId="0" fontId="34" fillId="74" borderId="0"/>
    <xf numFmtId="0" fontId="34" fillId="74" borderId="0"/>
    <xf numFmtId="0" fontId="34" fillId="74" borderId="0"/>
    <xf numFmtId="0" fontId="8" fillId="16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75" borderId="0" applyNumberFormat="0" applyBorder="0" applyAlignment="0" applyProtection="0"/>
    <xf numFmtId="0" fontId="31" fillId="75" borderId="0" applyNumberFormat="0" applyBorder="0" applyAlignment="0" applyProtection="0"/>
    <xf numFmtId="0" fontId="31" fillId="75" borderId="0" applyNumberFormat="0" applyBorder="0" applyAlignment="0" applyProtection="0"/>
    <xf numFmtId="0" fontId="31" fillId="76" borderId="0" applyNumberFormat="0" applyBorder="0" applyAlignment="0" applyProtection="0"/>
    <xf numFmtId="0" fontId="31" fillId="76" borderId="0" applyNumberFormat="0" applyBorder="0" applyAlignment="0" applyProtection="0"/>
    <xf numFmtId="0" fontId="31" fillId="76" borderId="0" applyNumberFormat="0" applyBorder="0" applyAlignment="0" applyProtection="0"/>
    <xf numFmtId="0" fontId="31" fillId="77" borderId="0" applyNumberFormat="0" applyBorder="0" applyAlignment="0" applyProtection="0"/>
    <xf numFmtId="0" fontId="31" fillId="77" borderId="0" applyNumberFormat="0" applyBorder="0" applyAlignment="0" applyProtection="0"/>
    <xf numFmtId="0" fontId="31" fillId="77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31" fillId="78" borderId="0" applyNumberFormat="0" applyBorder="0" applyAlignment="0" applyProtection="0"/>
    <xf numFmtId="0" fontId="31" fillId="78" borderId="0" applyNumberFormat="0" applyBorder="0" applyAlignment="0" applyProtection="0"/>
    <xf numFmtId="0" fontId="31" fillId="7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6" fillId="18" borderId="12" applyNumberFormat="0" applyAlignment="0" applyProtection="0"/>
    <xf numFmtId="0" fontId="37" fillId="79" borderId="13"/>
    <xf numFmtId="0" fontId="37" fillId="79" borderId="13"/>
    <xf numFmtId="0" fontId="36" fillId="18" borderId="12" applyNumberFormat="0" applyAlignment="0" applyProtection="0"/>
    <xf numFmtId="0" fontId="36" fillId="18" borderId="12" applyNumberFormat="0" applyAlignment="0" applyProtection="0"/>
    <xf numFmtId="0" fontId="38" fillId="80" borderId="14" applyNumberFormat="0" applyAlignment="0" applyProtection="0"/>
    <xf numFmtId="0" fontId="38" fillId="80" borderId="14" applyNumberFormat="0" applyAlignment="0" applyProtection="0"/>
    <xf numFmtId="0" fontId="38" fillId="80" borderId="14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39" fillId="0" borderId="15">
      <alignment vertical="center" wrapText="1"/>
    </xf>
    <xf numFmtId="0" fontId="7" fillId="0" borderId="0" applyBorder="0" applyProtection="0"/>
    <xf numFmtId="172" fontId="16" fillId="0" borderId="0"/>
    <xf numFmtId="172" fontId="16" fillId="0" borderId="0" applyBorder="0" applyProtection="0"/>
    <xf numFmtId="0" fontId="16" fillId="0" borderId="0" applyBorder="0" applyProtection="0"/>
    <xf numFmtId="172" fontId="16" fillId="0" borderId="0" applyBorder="0" applyProtection="0"/>
    <xf numFmtId="172" fontId="16" fillId="0" borderId="0" applyBorder="0" applyProtection="0"/>
    <xf numFmtId="0" fontId="7" fillId="0" borderId="0" applyBorder="0" applyProtection="0"/>
    <xf numFmtId="173" fontId="7" fillId="0" borderId="0" applyBorder="0" applyProtection="0"/>
    <xf numFmtId="0" fontId="16" fillId="0" borderId="0"/>
    <xf numFmtId="173" fontId="40" fillId="0" borderId="0" applyBorder="0" applyProtection="0"/>
    <xf numFmtId="3" fontId="7" fillId="0" borderId="0" applyBorder="0" applyProtection="0"/>
    <xf numFmtId="173" fontId="16" fillId="0" borderId="0" applyBorder="0" applyProtection="0"/>
    <xf numFmtId="171" fontId="16" fillId="0" borderId="0" applyBorder="0" applyProtection="0"/>
    <xf numFmtId="171" fontId="16" fillId="0" borderId="0" applyBorder="0" applyProtection="0"/>
    <xf numFmtId="3" fontId="7" fillId="0" borderId="0" applyBorder="0" applyProtection="0"/>
    <xf numFmtId="173" fontId="7" fillId="0" borderId="0" applyBorder="0" applyProtection="0"/>
    <xf numFmtId="0" fontId="41" fillId="0" borderId="0" applyNumberFormat="0" applyFill="0" applyBorder="0" applyAlignment="0" applyProtection="0"/>
    <xf numFmtId="0" fontId="42" fillId="32" borderId="0" applyNumberFormat="0" applyBorder="0" applyAlignment="0" applyProtection="0"/>
    <xf numFmtId="0" fontId="42" fillId="32" borderId="0" applyNumberFormat="0" applyBorder="0" applyAlignment="0" applyProtection="0"/>
    <xf numFmtId="0" fontId="42" fillId="32" borderId="0" applyNumberFormat="0" applyBorder="0" applyAlignment="0" applyProtection="0"/>
    <xf numFmtId="0" fontId="43" fillId="0" borderId="0" applyNumberFormat="0" applyBorder="0" applyProtection="0">
      <alignment horizontal="center"/>
    </xf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>
      <alignment horizontal="center"/>
    </xf>
    <xf numFmtId="0" fontId="43" fillId="0" borderId="0" applyNumberFormat="0" applyBorder="0" applyProtection="0">
      <alignment horizontal="center" textRotation="90"/>
    </xf>
    <xf numFmtId="0" fontId="47" fillId="0" borderId="0">
      <alignment horizontal="center" textRotation="90"/>
    </xf>
    <xf numFmtId="0" fontId="48" fillId="19" borderId="12" applyNumberFormat="0" applyAlignment="0" applyProtection="0"/>
    <xf numFmtId="0" fontId="48" fillId="19" borderId="12" applyNumberFormat="0" applyAlignment="0" applyProtection="0"/>
    <xf numFmtId="0" fontId="48" fillId="19" borderId="12" applyNumberFormat="0" applyAlignment="0" applyProtection="0"/>
    <xf numFmtId="0" fontId="48" fillId="19" borderId="12" applyNumberFormat="0" applyAlignment="0" applyProtection="0"/>
    <xf numFmtId="0" fontId="48" fillId="19" borderId="12" applyNumberFormat="0" applyAlignment="0" applyProtection="0"/>
    <xf numFmtId="0" fontId="49" fillId="38" borderId="13"/>
    <xf numFmtId="0" fontId="49" fillId="38" borderId="13"/>
    <xf numFmtId="0" fontId="48" fillId="19" borderId="12" applyNumberFormat="0" applyAlignment="0" applyProtection="0"/>
    <xf numFmtId="0" fontId="50" fillId="0" borderId="19" applyNumberFormat="0" applyFill="0" applyAlignment="0" applyProtection="0"/>
    <xf numFmtId="0" fontId="51" fillId="45" borderId="0" applyNumberFormat="0" applyBorder="0" applyAlignment="0" applyProtection="0"/>
    <xf numFmtId="0" fontId="51" fillId="45" borderId="0" applyNumberFormat="0" applyBorder="0" applyAlignment="0" applyProtection="0"/>
    <xf numFmtId="0" fontId="51" fillId="45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6" fillId="0" borderId="0"/>
    <xf numFmtId="0" fontId="9" fillId="0" borderId="0"/>
    <xf numFmtId="0" fontId="7" fillId="0" borderId="0"/>
    <xf numFmtId="0" fontId="6" fillId="0" borderId="0"/>
    <xf numFmtId="0" fontId="7" fillId="0" borderId="0"/>
    <xf numFmtId="0" fontId="9" fillId="0" borderId="0"/>
    <xf numFmtId="0" fontId="7" fillId="0" borderId="0"/>
    <xf numFmtId="171" fontId="16" fillId="0" borderId="0" applyBorder="0" applyProtection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27" fillId="20" borderId="20" applyNumberFormat="0" applyAlignment="0" applyProtection="0"/>
    <xf numFmtId="0" fontId="27" fillId="20" borderId="20" applyNumberFormat="0" applyAlignment="0" applyProtection="0"/>
    <xf numFmtId="0" fontId="27" fillId="20" borderId="20" applyNumberFormat="0" applyAlignment="0" applyProtection="0"/>
    <xf numFmtId="0" fontId="27" fillId="20" borderId="20" applyNumberFormat="0" applyAlignment="0" applyProtection="0"/>
    <xf numFmtId="0" fontId="27" fillId="20" borderId="20" applyNumberFormat="0" applyAlignment="0" applyProtection="0"/>
    <xf numFmtId="0" fontId="52" fillId="33" borderId="21"/>
    <xf numFmtId="0" fontId="52" fillId="33" borderId="21"/>
    <xf numFmtId="0" fontId="27" fillId="20" borderId="20" applyNumberFormat="0" applyAlignment="0" applyProtection="0"/>
    <xf numFmtId="0" fontId="53" fillId="18" borderId="22" applyNumberFormat="0" applyAlignment="0" applyProtection="0"/>
    <xf numFmtId="0" fontId="53" fillId="18" borderId="22" applyNumberFormat="0" applyAlignment="0" applyProtection="0"/>
    <xf numFmtId="0" fontId="53" fillId="18" borderId="22" applyNumberFormat="0" applyAlignment="0" applyProtection="0"/>
    <xf numFmtId="0" fontId="53" fillId="18" borderId="22" applyNumberFormat="0" applyAlignment="0" applyProtection="0"/>
    <xf numFmtId="0" fontId="53" fillId="18" borderId="22" applyNumberFormat="0" applyAlignment="0" applyProtection="0"/>
    <xf numFmtId="0" fontId="54" fillId="79" borderId="23"/>
    <xf numFmtId="0" fontId="54" fillId="79" borderId="23"/>
    <xf numFmtId="0" fontId="53" fillId="18" borderId="22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5" fillId="0" borderId="0" applyNumberFormat="0" applyBorder="0" applyProtection="0"/>
    <xf numFmtId="0" fontId="56" fillId="0" borderId="0"/>
    <xf numFmtId="174" fontId="55" fillId="0" borderId="0" applyBorder="0" applyProtection="0"/>
    <xf numFmtId="175" fontId="56" fillId="0" borderId="0"/>
    <xf numFmtId="0" fontId="27" fillId="0" borderId="0"/>
    <xf numFmtId="0" fontId="27" fillId="0" borderId="0"/>
    <xf numFmtId="0" fontId="27" fillId="0" borderId="0"/>
    <xf numFmtId="169" fontId="28" fillId="0" borderId="0" applyBorder="0" applyProtection="0"/>
    <xf numFmtId="0" fontId="57" fillId="0" borderId="0" applyNumberFormat="0" applyFill="0" applyBorder="0" applyAlignment="0" applyProtection="0"/>
    <xf numFmtId="0" fontId="58" fillId="0" borderId="24" applyNumberFormat="0" applyFill="0" applyAlignment="0" applyProtection="0"/>
    <xf numFmtId="0" fontId="59" fillId="0" borderId="25"/>
    <xf numFmtId="0" fontId="59" fillId="0" borderId="25"/>
    <xf numFmtId="0" fontId="59" fillId="0" borderId="25"/>
    <xf numFmtId="0" fontId="59" fillId="0" borderId="25"/>
    <xf numFmtId="0" fontId="58" fillId="0" borderId="24" applyNumberFormat="0" applyFill="0" applyAlignment="0" applyProtection="0"/>
    <xf numFmtId="0" fontId="60" fillId="0" borderId="0" applyNumberFormat="0" applyFill="0" applyBorder="0" applyAlignment="0" applyProtection="0"/>
    <xf numFmtId="0" fontId="8" fillId="81" borderId="0" applyNumberFormat="0" applyBorder="0" applyAlignment="0" applyProtection="0"/>
    <xf numFmtId="0" fontId="32" fillId="82" borderId="0"/>
    <xf numFmtId="0" fontId="32" fillId="82" borderId="0"/>
    <xf numFmtId="0" fontId="33" fillId="15" borderId="0" applyNumberFormat="0" applyBorder="0" applyAlignment="0" applyProtection="0"/>
    <xf numFmtId="0" fontId="8" fillId="83" borderId="0" applyNumberFormat="0" applyBorder="0" applyAlignment="0" applyProtection="0"/>
    <xf numFmtId="0" fontId="32" fillId="82" borderId="0"/>
    <xf numFmtId="0" fontId="32" fillId="82" borderId="0"/>
    <xf numFmtId="0" fontId="32" fillId="82" borderId="0"/>
    <xf numFmtId="0" fontId="32" fillId="82" borderId="0"/>
    <xf numFmtId="0" fontId="32" fillId="82" borderId="0"/>
    <xf numFmtId="0" fontId="32" fillId="82" borderId="0"/>
    <xf numFmtId="0" fontId="32" fillId="82" borderId="0"/>
    <xf numFmtId="0" fontId="32" fillId="82" borderId="0"/>
    <xf numFmtId="0" fontId="34" fillId="84" borderId="0"/>
    <xf numFmtId="0" fontId="8" fillId="83" borderId="0" applyNumberFormat="0" applyBorder="0" applyAlignment="0" applyProtection="0"/>
    <xf numFmtId="0" fontId="34" fillId="85" borderId="0"/>
    <xf numFmtId="0" fontId="34" fillId="85" borderId="0"/>
    <xf numFmtId="0" fontId="34" fillId="85" borderId="0"/>
    <xf numFmtId="0" fontId="8" fillId="83" borderId="0" applyNumberFormat="0" applyBorder="0" applyAlignment="0" applyProtection="0"/>
    <xf numFmtId="0" fontId="8" fillId="86" borderId="0" applyNumberFormat="0" applyBorder="0" applyAlignment="0" applyProtection="0"/>
    <xf numFmtId="0" fontId="32" fillId="64" borderId="0"/>
    <xf numFmtId="0" fontId="32" fillId="64" borderId="0"/>
    <xf numFmtId="0" fontId="33" fillId="87" borderId="0" applyNumberFormat="0" applyBorder="0" applyAlignment="0" applyProtection="0"/>
    <xf numFmtId="0" fontId="8" fillId="25" borderId="0" applyNumberFormat="0" applyBorder="0" applyAlignment="0" applyProtection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2" fillId="64" borderId="0"/>
    <xf numFmtId="0" fontId="34" fillId="88" borderId="0"/>
    <xf numFmtId="0" fontId="8" fillId="25" borderId="0" applyNumberFormat="0" applyBorder="0" applyAlignment="0" applyProtection="0"/>
    <xf numFmtId="0" fontId="34" fillId="89" borderId="0"/>
    <xf numFmtId="0" fontId="34" fillId="89" borderId="0"/>
    <xf numFmtId="0" fontId="34" fillId="89" borderId="0"/>
    <xf numFmtId="0" fontId="8" fillId="25" borderId="0" applyNumberFormat="0" applyBorder="0" applyAlignment="0" applyProtection="0"/>
    <xf numFmtId="0" fontId="8" fillId="76" borderId="0" applyNumberFormat="0" applyBorder="0" applyAlignment="0" applyProtection="0"/>
    <xf numFmtId="0" fontId="32" fillId="59" borderId="0"/>
    <xf numFmtId="0" fontId="32" fillId="59" borderId="0"/>
    <xf numFmtId="0" fontId="33" fillId="90" borderId="0" applyNumberFormat="0" applyBorder="0" applyAlignment="0" applyProtection="0"/>
    <xf numFmtId="0" fontId="8" fillId="90" borderId="0" applyNumberFormat="0" applyBorder="0" applyAlignment="0" applyProtection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2" fillId="59" borderId="0"/>
    <xf numFmtId="0" fontId="34" fillId="91" borderId="0"/>
    <xf numFmtId="0" fontId="8" fillId="90" borderId="0" applyNumberFormat="0" applyBorder="0" applyAlignment="0" applyProtection="0"/>
    <xf numFmtId="0" fontId="34" fillId="92" borderId="0"/>
    <xf numFmtId="0" fontId="34" fillId="92" borderId="0"/>
    <xf numFmtId="0" fontId="34" fillId="92" borderId="0"/>
    <xf numFmtId="0" fontId="8" fillId="90" borderId="0" applyNumberFormat="0" applyBorder="0" applyAlignment="0" applyProtection="0"/>
    <xf numFmtId="0" fontId="8" fillId="67" borderId="0" applyNumberFormat="0" applyBorder="0" applyAlignment="0" applyProtection="0"/>
    <xf numFmtId="0" fontId="32" fillId="93" borderId="0"/>
    <xf numFmtId="0" fontId="32" fillId="93" borderId="0"/>
    <xf numFmtId="0" fontId="33" fillId="94" borderId="0" applyNumberFormat="0" applyBorder="0" applyAlignment="0" applyProtection="0"/>
    <xf numFmtId="0" fontId="8" fillId="14" borderId="0" applyNumberFormat="0" applyBorder="0" applyAlignment="0" applyProtection="0"/>
    <xf numFmtId="0" fontId="32" fillId="93" borderId="0"/>
    <xf numFmtId="0" fontId="32" fillId="93" borderId="0"/>
    <xf numFmtId="0" fontId="32" fillId="93" borderId="0"/>
    <xf numFmtId="0" fontId="32" fillId="93" borderId="0"/>
    <xf numFmtId="0" fontId="32" fillId="93" borderId="0"/>
    <xf numFmtId="0" fontId="32" fillId="93" borderId="0"/>
    <xf numFmtId="0" fontId="32" fillId="93" borderId="0"/>
    <xf numFmtId="0" fontId="32" fillId="93" borderId="0"/>
    <xf numFmtId="0" fontId="34" fillId="68" borderId="0"/>
    <xf numFmtId="0" fontId="8" fillId="14" borderId="0" applyNumberFormat="0" applyBorder="0" applyAlignment="0" applyProtection="0"/>
    <xf numFmtId="0" fontId="34" fillId="95" borderId="0"/>
    <xf numFmtId="0" fontId="34" fillId="95" borderId="0"/>
    <xf numFmtId="0" fontId="34" fillId="95" borderId="0"/>
    <xf numFmtId="0" fontId="8" fillId="14" borderId="0" applyNumberFormat="0" applyBorder="0" applyAlignment="0" applyProtection="0"/>
    <xf numFmtId="0" fontId="8" fillId="60" borderId="0" applyNumberFormat="0" applyBorder="0" applyAlignment="0" applyProtection="0"/>
    <xf numFmtId="0" fontId="32" fillId="70" borderId="0"/>
    <xf numFmtId="0" fontId="32" fillId="70" borderId="0"/>
    <xf numFmtId="0" fontId="33" fillId="15" borderId="0" applyNumberFormat="0" applyBorder="0" applyAlignment="0" applyProtection="0"/>
    <xf numFmtId="0" fontId="8" fillId="15" borderId="0" applyNumberFormat="0" applyBorder="0" applyAlignment="0" applyProtection="0"/>
    <xf numFmtId="0" fontId="32" fillId="70" borderId="0"/>
    <xf numFmtId="0" fontId="32" fillId="70" borderId="0"/>
    <xf numFmtId="0" fontId="32" fillId="70" borderId="0"/>
    <xf numFmtId="0" fontId="32" fillId="70" borderId="0"/>
    <xf numFmtId="0" fontId="32" fillId="70" borderId="0"/>
    <xf numFmtId="0" fontId="32" fillId="70" borderId="0"/>
    <xf numFmtId="0" fontId="32" fillId="70" borderId="0"/>
    <xf numFmtId="0" fontId="32" fillId="70" borderId="0"/>
    <xf numFmtId="0" fontId="34" fillId="70" borderId="0"/>
    <xf numFmtId="0" fontId="8" fillId="15" borderId="0" applyNumberFormat="0" applyBorder="0" applyAlignment="0" applyProtection="0"/>
    <xf numFmtId="0" fontId="34" fillId="96" borderId="0"/>
    <xf numFmtId="0" fontId="34" fillId="96" borderId="0"/>
    <xf numFmtId="0" fontId="34" fillId="96" borderId="0"/>
    <xf numFmtId="0" fontId="8" fillId="15" borderId="0" applyNumberFormat="0" applyBorder="0" applyAlignment="0" applyProtection="0"/>
    <xf numFmtId="0" fontId="8" fillId="78" borderId="0" applyNumberFormat="0" applyBorder="0" applyAlignment="0" applyProtection="0"/>
    <xf numFmtId="0" fontId="32" fillId="88" borderId="0"/>
    <xf numFmtId="0" fontId="32" fillId="88" borderId="0"/>
    <xf numFmtId="0" fontId="33" fillId="87" borderId="0" applyNumberFormat="0" applyBorder="0" applyAlignment="0" applyProtection="0"/>
    <xf numFmtId="0" fontId="8" fillId="87" borderId="0" applyNumberFormat="0" applyBorder="0" applyAlignment="0" applyProtection="0"/>
    <xf numFmtId="0" fontId="32" fillId="88" borderId="0"/>
    <xf numFmtId="0" fontId="32" fillId="88" borderId="0"/>
    <xf numFmtId="0" fontId="32" fillId="88" borderId="0"/>
    <xf numFmtId="0" fontId="32" fillId="88" borderId="0"/>
    <xf numFmtId="0" fontId="32" fillId="88" borderId="0"/>
    <xf numFmtId="0" fontId="32" fillId="88" borderId="0"/>
    <xf numFmtId="0" fontId="32" fillId="88" borderId="0"/>
    <xf numFmtId="0" fontId="32" fillId="88" borderId="0"/>
    <xf numFmtId="0" fontId="34" fillId="64" borderId="0"/>
    <xf numFmtId="0" fontId="8" fillId="87" borderId="0" applyNumberFormat="0" applyBorder="0" applyAlignment="0" applyProtection="0"/>
    <xf numFmtId="0" fontId="34" fillId="97" borderId="0"/>
    <xf numFmtId="0" fontId="34" fillId="97" borderId="0"/>
    <xf numFmtId="0" fontId="34" fillId="97" borderId="0"/>
    <xf numFmtId="0" fontId="8" fillId="87" borderId="0" applyNumberFormat="0" applyBorder="0" applyAlignment="0" applyProtection="0"/>
    <xf numFmtId="0" fontId="61" fillId="19" borderId="12" applyNumberFormat="0" applyAlignment="0" applyProtection="0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38" borderId="13"/>
    <xf numFmtId="0" fontId="62" fillId="38" borderId="13"/>
    <xf numFmtId="0" fontId="62" fillId="38" borderId="13"/>
    <xf numFmtId="0" fontId="62" fillId="38" borderId="13"/>
    <xf numFmtId="0" fontId="61" fillId="8" borderId="12" applyNumberFormat="0" applyAlignment="0" applyProtection="0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52" borderId="13"/>
    <xf numFmtId="0" fontId="62" fillId="38" borderId="13"/>
    <xf numFmtId="0" fontId="63" fillId="38" borderId="6"/>
    <xf numFmtId="0" fontId="63" fillId="38" borderId="6"/>
    <xf numFmtId="0" fontId="63" fillId="38" borderId="6"/>
    <xf numFmtId="0" fontId="63" fillId="38" borderId="6"/>
    <xf numFmtId="0" fontId="64" fillId="43" borderId="22" applyNumberFormat="0" applyAlignment="0" applyProtection="0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79" borderId="23"/>
    <xf numFmtId="0" fontId="65" fillId="79" borderId="23"/>
    <xf numFmtId="0" fontId="65" fillId="79" borderId="23"/>
    <xf numFmtId="0" fontId="65" fillId="79" borderId="23"/>
    <xf numFmtId="0" fontId="64" fillId="25" borderId="22" applyNumberFormat="0" applyAlignment="0" applyProtection="0"/>
    <xf numFmtId="0" fontId="64" fillId="48" borderId="22" applyNumberFormat="0" applyAlignment="0" applyProtection="0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98" borderId="23"/>
    <xf numFmtId="0" fontId="65" fillId="79" borderId="23"/>
    <xf numFmtId="0" fontId="64" fillId="48" borderId="22" applyNumberFormat="0" applyAlignment="0" applyProtection="0"/>
    <xf numFmtId="0" fontId="64" fillId="48" borderId="22" applyNumberFormat="0" applyAlignment="0" applyProtection="0"/>
    <xf numFmtId="0" fontId="66" fillId="99" borderId="7"/>
    <xf numFmtId="0" fontId="66" fillId="99" borderId="7"/>
    <xf numFmtId="0" fontId="66" fillId="99" borderId="7"/>
    <xf numFmtId="0" fontId="64" fillId="48" borderId="22" applyNumberFormat="0" applyAlignment="0" applyProtection="0"/>
    <xf numFmtId="0" fontId="67" fillId="43" borderId="12" applyNumberFormat="0" applyAlignment="0" applyProtection="0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9" fillId="79" borderId="13"/>
    <xf numFmtId="0" fontId="69" fillId="79" borderId="13"/>
    <xf numFmtId="0" fontId="69" fillId="79" borderId="13"/>
    <xf numFmtId="0" fontId="69" fillId="79" borderId="13"/>
    <xf numFmtId="0" fontId="67" fillId="25" borderId="12" applyNumberFormat="0" applyAlignment="0" applyProtection="0"/>
    <xf numFmtId="0" fontId="67" fillId="48" borderId="12" applyNumberFormat="0" applyAlignment="0" applyProtection="0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8" fillId="98" borderId="13"/>
    <xf numFmtId="0" fontId="69" fillId="79" borderId="13"/>
    <xf numFmtId="0" fontId="67" fillId="48" borderId="12" applyNumberFormat="0" applyAlignment="0" applyProtection="0"/>
    <xf numFmtId="0" fontId="67" fillId="48" borderId="12" applyNumberFormat="0" applyAlignment="0" applyProtection="0"/>
    <xf numFmtId="0" fontId="70" fillId="99" borderId="6"/>
    <xf numFmtId="0" fontId="70" fillId="99" borderId="6"/>
    <xf numFmtId="0" fontId="70" fillId="99" borderId="6"/>
    <xf numFmtId="0" fontId="67" fillId="48" borderId="12" applyNumberFormat="0" applyAlignment="0" applyProtection="0"/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100" borderId="26" applyNumberFormat="0">
      <alignment horizontal="right" vertical="top"/>
    </xf>
    <xf numFmtId="0" fontId="29" fillId="100" borderId="26" applyNumberFormat="0">
      <alignment horizontal="right" vertical="top"/>
    </xf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9" fillId="0" borderId="0"/>
    <xf numFmtId="49" fontId="29" fillId="48" borderId="26">
      <alignment horizontal="left" vertical="top"/>
    </xf>
    <xf numFmtId="49" fontId="58" fillId="0" borderId="26">
      <alignment horizontal="left" vertical="top"/>
    </xf>
    <xf numFmtId="49" fontId="58" fillId="0" borderId="26">
      <alignment horizontal="left" vertical="top"/>
    </xf>
    <xf numFmtId="49" fontId="29" fillId="48" borderId="26">
      <alignment horizontal="left" vertical="top"/>
    </xf>
    <xf numFmtId="0" fontId="71" fillId="0" borderId="27" applyNumberFormat="0" applyFill="0" applyAlignment="0" applyProtection="0"/>
    <xf numFmtId="0" fontId="72" fillId="0" borderId="28"/>
    <xf numFmtId="0" fontId="72" fillId="0" borderId="28"/>
    <xf numFmtId="0" fontId="73" fillId="0" borderId="16" applyNumberFormat="0" applyFill="0" applyAlignment="0" applyProtection="0"/>
    <xf numFmtId="0" fontId="72" fillId="0" borderId="28"/>
    <xf numFmtId="0" fontId="72" fillId="0" borderId="28"/>
    <xf numFmtId="0" fontId="72" fillId="0" borderId="28"/>
    <xf numFmtId="0" fontId="72" fillId="0" borderId="28"/>
    <xf numFmtId="0" fontId="72" fillId="0" borderId="28"/>
    <xf numFmtId="0" fontId="72" fillId="0" borderId="28"/>
    <xf numFmtId="0" fontId="72" fillId="0" borderId="28"/>
    <xf numFmtId="0" fontId="72" fillId="0" borderId="28"/>
    <xf numFmtId="0" fontId="74" fillId="0" borderId="29"/>
    <xf numFmtId="0" fontId="71" fillId="0" borderId="27" applyNumberFormat="0" applyFill="0" applyAlignment="0" applyProtection="0"/>
    <xf numFmtId="0" fontId="75" fillId="0" borderId="30"/>
    <xf numFmtId="0" fontId="75" fillId="0" borderId="30"/>
    <xf numFmtId="0" fontId="75" fillId="0" borderId="30"/>
    <xf numFmtId="0" fontId="76" fillId="0" borderId="17" applyNumberFormat="0" applyFill="0" applyAlignment="0" applyProtection="0"/>
    <xf numFmtId="0" fontId="77" fillId="0" borderId="31"/>
    <xf numFmtId="0" fontId="77" fillId="0" borderId="31"/>
    <xf numFmtId="0" fontId="78" fillId="0" borderId="17" applyNumberFormat="0" applyFill="0" applyAlignment="0" applyProtection="0"/>
    <xf numFmtId="0" fontId="77" fillId="0" borderId="31"/>
    <xf numFmtId="0" fontId="77" fillId="0" borderId="31"/>
    <xf numFmtId="0" fontId="77" fillId="0" borderId="31"/>
    <xf numFmtId="0" fontId="77" fillId="0" borderId="31"/>
    <xf numFmtId="0" fontId="77" fillId="0" borderId="31"/>
    <xf numFmtId="0" fontId="77" fillId="0" borderId="31"/>
    <xf numFmtId="0" fontId="77" fillId="0" borderId="31"/>
    <xf numFmtId="0" fontId="77" fillId="0" borderId="31"/>
    <xf numFmtId="0" fontId="79" fillId="0" borderId="32"/>
    <xf numFmtId="0" fontId="76" fillId="0" borderId="17" applyNumberFormat="0" applyFill="0" applyAlignment="0" applyProtection="0"/>
    <xf numFmtId="0" fontId="80" fillId="0" borderId="33"/>
    <xf numFmtId="0" fontId="80" fillId="0" borderId="33"/>
    <xf numFmtId="0" fontId="80" fillId="0" borderId="33"/>
    <xf numFmtId="0" fontId="81" fillId="0" borderId="34" applyNumberFormat="0" applyFill="0" applyAlignment="0" applyProtection="0"/>
    <xf numFmtId="0" fontId="82" fillId="0" borderId="31"/>
    <xf numFmtId="0" fontId="82" fillId="0" borderId="31"/>
    <xf numFmtId="0" fontId="83" fillId="0" borderId="18" applyNumberFormat="0" applyFill="0" applyAlignment="0" applyProtection="0"/>
    <xf numFmtId="0" fontId="82" fillId="0" borderId="31"/>
    <xf numFmtId="0" fontId="82" fillId="0" borderId="31"/>
    <xf numFmtId="0" fontId="82" fillId="0" borderId="31"/>
    <xf numFmtId="0" fontId="82" fillId="0" borderId="31"/>
    <xf numFmtId="0" fontId="82" fillId="0" borderId="31"/>
    <xf numFmtId="0" fontId="82" fillId="0" borderId="31"/>
    <xf numFmtId="0" fontId="82" fillId="0" borderId="31"/>
    <xf numFmtId="0" fontId="82" fillId="0" borderId="31"/>
    <xf numFmtId="0" fontId="84" fillId="0" borderId="35"/>
    <xf numFmtId="0" fontId="81" fillId="0" borderId="34" applyNumberFormat="0" applyFill="0" applyAlignment="0" applyProtection="0"/>
    <xf numFmtId="0" fontId="85" fillId="0" borderId="36"/>
    <xf numFmtId="0" fontId="85" fillId="0" borderId="36"/>
    <xf numFmtId="0" fontId="85" fillId="0" borderId="36"/>
    <xf numFmtId="0" fontId="81" fillId="0" borderId="0" applyNumberFormat="0" applyFill="0" applyBorder="0" applyAlignment="0" applyProtection="0"/>
    <xf numFmtId="0" fontId="82" fillId="0" borderId="0"/>
    <xf numFmtId="0" fontId="82" fillId="0" borderId="0"/>
    <xf numFmtId="0" fontId="8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4" fillId="0" borderId="0"/>
    <xf numFmtId="0" fontId="81" fillId="0" borderId="0" applyNumberFormat="0" applyFill="0" applyBorder="0" applyAlignment="0" applyProtection="0"/>
    <xf numFmtId="0" fontId="85" fillId="0" borderId="0"/>
    <xf numFmtId="0" fontId="85" fillId="0" borderId="0"/>
    <xf numFmtId="0" fontId="85" fillId="0" borderId="0"/>
    <xf numFmtId="0" fontId="29" fillId="12" borderId="26">
      <alignment horizontal="left" vertical="top" wrapText="1"/>
    </xf>
    <xf numFmtId="0" fontId="29" fillId="12" borderId="26">
      <alignment horizontal="left" vertical="top" wrapText="1"/>
    </xf>
    <xf numFmtId="0" fontId="58" fillId="0" borderId="26">
      <alignment horizontal="left" vertical="top" wrapText="1"/>
    </xf>
    <xf numFmtId="0" fontId="58" fillId="0" borderId="26">
      <alignment horizontal="left" vertical="top" wrapText="1"/>
    </xf>
    <xf numFmtId="0" fontId="29" fillId="3" borderId="26">
      <alignment horizontal="left" vertical="top" wrapText="1"/>
    </xf>
    <xf numFmtId="0" fontId="29" fillId="3" borderId="26">
      <alignment horizontal="left" vertical="top" wrapText="1"/>
    </xf>
    <xf numFmtId="0" fontId="29" fillId="101" borderId="26">
      <alignment horizontal="left" vertical="top" wrapText="1"/>
    </xf>
    <xf numFmtId="0" fontId="29" fillId="101" borderId="26">
      <alignment horizontal="left" vertical="top" wrapText="1"/>
    </xf>
    <xf numFmtId="0" fontId="29" fillId="102" borderId="26">
      <alignment horizontal="left" vertical="top" wrapText="1"/>
    </xf>
    <xf numFmtId="0" fontId="29" fillId="102" borderId="26">
      <alignment horizontal="left" vertical="top" wrapText="1"/>
    </xf>
    <xf numFmtId="0" fontId="29" fillId="103" borderId="26">
      <alignment horizontal="left" vertical="top" wrapText="1"/>
    </xf>
    <xf numFmtId="0" fontId="29" fillId="0" borderId="26">
      <alignment horizontal="left" vertical="top" wrapText="1"/>
    </xf>
    <xf numFmtId="0" fontId="29" fillId="0" borderId="26">
      <alignment horizontal="left" vertical="top" wrapText="1"/>
    </xf>
    <xf numFmtId="0" fontId="29" fillId="103" borderId="26">
      <alignment horizontal="left" vertical="top" wrapText="1"/>
    </xf>
    <xf numFmtId="0" fontId="86" fillId="0" borderId="0">
      <alignment horizontal="left" vertical="top"/>
    </xf>
    <xf numFmtId="0" fontId="87" fillId="0" borderId="37" applyNumberFormat="0" applyFill="0" applyAlignment="0" applyProtection="0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9" fillId="0" borderId="25"/>
    <xf numFmtId="0" fontId="89" fillId="0" borderId="25"/>
    <xf numFmtId="0" fontId="89" fillId="0" borderId="25"/>
    <xf numFmtId="0" fontId="89" fillId="0" borderId="25"/>
    <xf numFmtId="0" fontId="87" fillId="0" borderId="24" applyNumberFormat="0" applyFill="0" applyAlignment="0" applyProtection="0"/>
    <xf numFmtId="0" fontId="87" fillId="0" borderId="37" applyNumberFormat="0" applyFill="0" applyAlignment="0" applyProtection="0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8" fillId="0" borderId="38"/>
    <xf numFmtId="0" fontId="89" fillId="0" borderId="25"/>
    <xf numFmtId="0" fontId="87" fillId="0" borderId="37" applyNumberFormat="0" applyFill="0" applyAlignment="0" applyProtection="0"/>
    <xf numFmtId="0" fontId="87" fillId="0" borderId="37" applyNumberFormat="0" applyFill="0" applyAlignment="0" applyProtection="0"/>
    <xf numFmtId="0" fontId="89" fillId="0" borderId="39"/>
    <xf numFmtId="0" fontId="89" fillId="0" borderId="39"/>
    <xf numFmtId="0" fontId="89" fillId="0" borderId="39"/>
    <xf numFmtId="0" fontId="87" fillId="0" borderId="37" applyNumberFormat="0" applyFill="0" applyAlignment="0" applyProtection="0"/>
    <xf numFmtId="0" fontId="90" fillId="80" borderId="14" applyNumberFormat="0" applyAlignment="0" applyProtection="0"/>
    <xf numFmtId="0" fontId="91" fillId="104" borderId="40"/>
    <xf numFmtId="0" fontId="91" fillId="104" borderId="40"/>
    <xf numFmtId="0" fontId="92" fillId="105" borderId="14" applyNumberFormat="0" applyAlignment="0" applyProtection="0"/>
    <xf numFmtId="0" fontId="90" fillId="105" borderId="14" applyNumberFormat="0" applyAlignment="0" applyProtection="0"/>
    <xf numFmtId="0" fontId="91" fillId="104" borderId="40"/>
    <xf numFmtId="0" fontId="91" fillId="104" borderId="40"/>
    <xf numFmtId="0" fontId="91" fillId="104" borderId="40"/>
    <xf numFmtId="0" fontId="91" fillId="104" borderId="40"/>
    <xf numFmtId="0" fontId="91" fillId="104" borderId="40"/>
    <xf numFmtId="0" fontId="91" fillId="104" borderId="40"/>
    <xf numFmtId="0" fontId="91" fillId="104" borderId="40"/>
    <xf numFmtId="0" fontId="91" fillId="104" borderId="40"/>
    <xf numFmtId="0" fontId="93" fillId="104" borderId="40"/>
    <xf numFmtId="0" fontId="90" fillId="105" borderId="14" applyNumberFormat="0" applyAlignment="0" applyProtection="0"/>
    <xf numFmtId="0" fontId="93" fillId="106" borderId="9"/>
    <xf numFmtId="0" fontId="93" fillId="106" borderId="9"/>
    <xf numFmtId="0" fontId="93" fillId="106" borderId="9"/>
    <xf numFmtId="0" fontId="90" fillId="105" borderId="14" applyNumberFormat="0" applyAlignment="0" applyProtection="0"/>
    <xf numFmtId="0" fontId="94" fillId="0" borderId="0" applyNumberFormat="0" applyFill="0" applyBorder="0" applyAlignment="0" applyProtection="0"/>
    <xf numFmtId="0" fontId="95" fillId="0" borderId="0"/>
    <xf numFmtId="0" fontId="95" fillId="0" borderId="0"/>
    <xf numFmtId="0" fontId="96" fillId="0" borderId="0" applyNumberFormat="0" applyFill="0" applyBorder="0" applyAlignment="0" applyProtection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7" fillId="0" borderId="0"/>
    <xf numFmtId="0" fontId="94" fillId="0" borderId="0" applyNumberFormat="0" applyFill="0" applyBorder="0" applyAlignment="0" applyProtection="0"/>
    <xf numFmtId="0" fontId="98" fillId="0" borderId="0"/>
    <xf numFmtId="0" fontId="98" fillId="0" borderId="0"/>
    <xf numFmtId="0" fontId="98" fillId="0" borderId="0"/>
    <xf numFmtId="0" fontId="99" fillId="45" borderId="0" applyNumberFormat="0" applyBorder="0" applyAlignment="0" applyProtection="0"/>
    <xf numFmtId="0" fontId="100" fillId="52" borderId="0"/>
    <xf numFmtId="0" fontId="100" fillId="52" borderId="0"/>
    <xf numFmtId="0" fontId="99" fillId="53" borderId="0" applyNumberFormat="0" applyBorder="0" applyAlignment="0" applyProtection="0"/>
    <xf numFmtId="0" fontId="100" fillId="52" borderId="0"/>
    <xf numFmtId="0" fontId="100" fillId="52" borderId="0"/>
    <xf numFmtId="0" fontId="100" fillId="52" borderId="0"/>
    <xf numFmtId="0" fontId="100" fillId="52" borderId="0"/>
    <xf numFmtId="0" fontId="100" fillId="52" borderId="0"/>
    <xf numFmtId="0" fontId="100" fillId="52" borderId="0"/>
    <xf numFmtId="0" fontId="100" fillId="52" borderId="0"/>
    <xf numFmtId="0" fontId="100" fillId="52" borderId="0"/>
    <xf numFmtId="0" fontId="101" fillId="52" borderId="0"/>
    <xf numFmtId="0" fontId="102" fillId="107" borderId="0"/>
    <xf numFmtId="0" fontId="102" fillId="107" borderId="0"/>
    <xf numFmtId="0" fontId="102" fillId="107" borderId="0"/>
    <xf numFmtId="0" fontId="102" fillId="107" borderId="0"/>
    <xf numFmtId="0" fontId="2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6" fillId="0" borderId="0"/>
    <xf numFmtId="171" fontId="103" fillId="0" borderId="0"/>
    <xf numFmtId="171" fontId="104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5" fillId="0" borderId="0"/>
    <xf numFmtId="0" fontId="52" fillId="0" borderId="0"/>
    <xf numFmtId="0" fontId="106" fillId="0" borderId="0"/>
    <xf numFmtId="0" fontId="6" fillId="0" borderId="0"/>
    <xf numFmtId="0" fontId="6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10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108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95" fillId="0" borderId="0"/>
    <xf numFmtId="171" fontId="95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0" fontId="109" fillId="0" borderId="0" applyNumberFormat="0" applyFill="0" applyBorder="0" applyProtection="0">
      <alignment vertical="top" wrapText="1"/>
    </xf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95" fillId="0" borderId="0"/>
    <xf numFmtId="171" fontId="16" fillId="0" borderId="0"/>
    <xf numFmtId="0" fontId="28" fillId="0" borderId="0"/>
    <xf numFmtId="171" fontId="103" fillId="0" borderId="0"/>
    <xf numFmtId="171" fontId="16" fillId="0" borderId="0"/>
    <xf numFmtId="0" fontId="7" fillId="0" borderId="0"/>
    <xf numFmtId="171" fontId="103" fillId="0" borderId="0"/>
    <xf numFmtId="0" fontId="6" fillId="0" borderId="0"/>
    <xf numFmtId="171" fontId="103" fillId="0" borderId="0"/>
    <xf numFmtId="171" fontId="103" fillId="0" borderId="0"/>
    <xf numFmtId="171" fontId="103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6" fillId="0" borderId="0"/>
    <xf numFmtId="171" fontId="16" fillId="0" borderId="0"/>
    <xf numFmtId="0" fontId="6" fillId="0" borderId="0"/>
    <xf numFmtId="0" fontId="10" fillId="0" borderId="0"/>
    <xf numFmtId="171" fontId="16" fillId="0" borderId="0"/>
    <xf numFmtId="171" fontId="16" fillId="0" borderId="0"/>
    <xf numFmtId="171" fontId="110" fillId="0" borderId="0"/>
    <xf numFmtId="171" fontId="104" fillId="0" borderId="0"/>
    <xf numFmtId="0" fontId="10" fillId="0" borderId="0"/>
    <xf numFmtId="0" fontId="28" fillId="0" borderId="0"/>
    <xf numFmtId="171" fontId="104" fillId="0" borderId="0"/>
    <xf numFmtId="0" fontId="28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8" fillId="0" borderId="0"/>
    <xf numFmtId="171" fontId="16" fillId="0" borderId="0"/>
    <xf numFmtId="171" fontId="16" fillId="0" borderId="0"/>
    <xf numFmtId="171" fontId="103" fillId="0" borderId="0"/>
    <xf numFmtId="0" fontId="7" fillId="0" borderId="0"/>
    <xf numFmtId="0" fontId="28" fillId="0" borderId="0"/>
    <xf numFmtId="0" fontId="28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8" fillId="0" borderId="0"/>
    <xf numFmtId="171" fontId="16" fillId="0" borderId="0"/>
    <xf numFmtId="171" fontId="16" fillId="0" borderId="0"/>
    <xf numFmtId="171" fontId="103" fillId="0" borderId="0"/>
    <xf numFmtId="0" fontId="28" fillId="0" borderId="0"/>
    <xf numFmtId="0" fontId="28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/>
    <xf numFmtId="171" fontId="16" fillId="0" borderId="0"/>
    <xf numFmtId="171" fontId="103" fillId="0" borderId="0"/>
    <xf numFmtId="171" fontId="103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0" fontId="28" fillId="0" borderId="0"/>
    <xf numFmtId="171" fontId="104" fillId="0" borderId="0"/>
    <xf numFmtId="171" fontId="104" fillId="0" borderId="0"/>
    <xf numFmtId="171" fontId="72" fillId="0" borderId="0"/>
    <xf numFmtId="171" fontId="16" fillId="0" borderId="0"/>
    <xf numFmtId="171" fontId="7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171" fontId="104" fillId="0" borderId="0"/>
    <xf numFmtId="0" fontId="28" fillId="0" borderId="0"/>
    <xf numFmtId="171" fontId="104" fillId="0" borderId="0"/>
    <xf numFmtId="171" fontId="104" fillId="0" borderId="0"/>
    <xf numFmtId="171" fontId="72" fillId="0" borderId="0"/>
    <xf numFmtId="171" fontId="16" fillId="0" borderId="0"/>
    <xf numFmtId="0" fontId="28" fillId="0" borderId="0"/>
    <xf numFmtId="0" fontId="28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28" fillId="0" borderId="0"/>
    <xf numFmtId="171" fontId="104" fillId="0" borderId="0"/>
    <xf numFmtId="171" fontId="104" fillId="0" borderId="0"/>
    <xf numFmtId="171" fontId="72" fillId="0" borderId="0"/>
    <xf numFmtId="0" fontId="28" fillId="0" borderId="0"/>
    <xf numFmtId="0" fontId="28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171" fontId="104" fillId="0" borderId="0"/>
    <xf numFmtId="0" fontId="28" fillId="0" borderId="0"/>
    <xf numFmtId="0" fontId="28" fillId="0" borderId="0"/>
    <xf numFmtId="0" fontId="28" fillId="0" borderId="0"/>
    <xf numFmtId="0" fontId="7" fillId="0" borderId="0"/>
    <xf numFmtId="171" fontId="104" fillId="0" borderId="0"/>
    <xf numFmtId="0" fontId="9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11" fillId="0" borderId="0"/>
    <xf numFmtId="171" fontId="16" fillId="0" borderId="0"/>
    <xf numFmtId="171" fontId="16" fillId="0" borderId="0"/>
    <xf numFmtId="171" fontId="104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03" fillId="0" borderId="0"/>
    <xf numFmtId="171" fontId="104" fillId="0" borderId="0"/>
    <xf numFmtId="171" fontId="16" fillId="0" borderId="0"/>
    <xf numFmtId="171" fontId="104" fillId="0" borderId="0"/>
    <xf numFmtId="0" fontId="10" fillId="0" borderId="0"/>
    <xf numFmtId="171" fontId="16" fillId="0" borderId="0"/>
    <xf numFmtId="171" fontId="16" fillId="0" borderId="0"/>
    <xf numFmtId="171" fontId="104" fillId="0" borderId="0"/>
    <xf numFmtId="0" fontId="7" fillId="0" borderId="0"/>
    <xf numFmtId="0" fontId="6" fillId="0" borderId="0"/>
    <xf numFmtId="0" fontId="112" fillId="0" borderId="0"/>
    <xf numFmtId="171" fontId="103" fillId="0" borderId="0"/>
    <xf numFmtId="171" fontId="103" fillId="0" borderId="0"/>
    <xf numFmtId="171" fontId="103" fillId="0" borderId="0"/>
    <xf numFmtId="171" fontId="103" fillId="0" borderId="0"/>
    <xf numFmtId="171" fontId="16" fillId="0" borderId="0"/>
    <xf numFmtId="171" fontId="16" fillId="0" borderId="0"/>
    <xf numFmtId="171" fontId="95" fillId="0" borderId="0"/>
    <xf numFmtId="171" fontId="16" fillId="0" borderId="0"/>
    <xf numFmtId="171" fontId="95" fillId="0" borderId="0"/>
    <xf numFmtId="171" fontId="95" fillId="0" borderId="0"/>
    <xf numFmtId="171" fontId="16" fillId="0" borderId="0"/>
    <xf numFmtId="171" fontId="16" fillId="0" borderId="0"/>
    <xf numFmtId="171" fontId="16" fillId="0" borderId="0"/>
    <xf numFmtId="0" fontId="113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6" fillId="0" borderId="0"/>
    <xf numFmtId="171" fontId="16" fillId="0" borderId="0"/>
    <xf numFmtId="171" fontId="16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3" fillId="0" borderId="0"/>
    <xf numFmtId="171" fontId="16" fillId="0" borderId="0"/>
    <xf numFmtId="171" fontId="103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4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9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4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0" fontId="7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6" fillId="0" borderId="0"/>
    <xf numFmtId="171" fontId="104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171" fontId="105" fillId="0" borderId="0"/>
    <xf numFmtId="0" fontId="29" fillId="12" borderId="41" applyNumberFormat="0">
      <alignment horizontal="right" vertical="top"/>
    </xf>
    <xf numFmtId="0" fontId="29" fillId="3" borderId="41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29" fillId="101" borderId="41" applyNumberFormat="0">
      <alignment horizontal="right" vertical="top"/>
    </xf>
    <xf numFmtId="0" fontId="29" fillId="0" borderId="26" applyNumberFormat="0">
      <alignment horizontal="right" vertical="top"/>
    </xf>
    <xf numFmtId="0" fontId="29" fillId="0" borderId="26" applyNumberFormat="0">
      <alignment horizontal="right" vertical="top"/>
    </xf>
    <xf numFmtId="0" fontId="114" fillId="28" borderId="0" applyNumberFormat="0" applyBorder="0" applyAlignment="0" applyProtection="0"/>
    <xf numFmtId="0" fontId="115" fillId="39" borderId="0"/>
    <xf numFmtId="0" fontId="115" fillId="39" borderId="0"/>
    <xf numFmtId="0" fontId="114" fillId="4" borderId="0" applyNumberFormat="0" applyBorder="0" applyAlignment="0" applyProtection="0"/>
    <xf numFmtId="0" fontId="115" fillId="39" borderId="0"/>
    <xf numFmtId="0" fontId="115" fillId="39" borderId="0"/>
    <xf numFmtId="0" fontId="115" fillId="39" borderId="0"/>
    <xf numFmtId="0" fontId="115" fillId="39" borderId="0"/>
    <xf numFmtId="0" fontId="115" fillId="39" borderId="0"/>
    <xf numFmtId="0" fontId="115" fillId="39" borderId="0"/>
    <xf numFmtId="0" fontId="115" fillId="39" borderId="0"/>
    <xf numFmtId="0" fontId="115" fillId="39" borderId="0"/>
    <xf numFmtId="0" fontId="115" fillId="30" borderId="0"/>
    <xf numFmtId="0" fontId="116" fillId="108" borderId="0"/>
    <xf numFmtId="0" fontId="116" fillId="108" borderId="0"/>
    <xf numFmtId="0" fontId="116" fillId="108" borderId="0"/>
    <xf numFmtId="0" fontId="116" fillId="108" borderId="0"/>
    <xf numFmtId="0" fontId="117" fillId="0" borderId="0" applyNumberFormat="0" applyFill="0" applyBorder="0" applyAlignment="0" applyProtection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52" fillId="33" borderId="10"/>
    <xf numFmtId="0" fontId="52" fillId="33" borderId="10"/>
    <xf numFmtId="0" fontId="7" fillId="20" borderId="20" applyNumberFormat="0" applyAlignment="0" applyProtection="0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9" fillId="109" borderId="20" applyNumberFormat="0" applyFont="0" applyAlignment="0" applyProtection="0"/>
    <xf numFmtId="0" fontId="10" fillId="109" borderId="20" applyNumberFormat="0" applyFont="0" applyAlignment="0" applyProtection="0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52" fillId="33" borderId="21"/>
    <xf numFmtId="0" fontId="7" fillId="109" borderId="20" applyNumberFormat="0" applyFont="0" applyAlignment="0" applyProtection="0"/>
    <xf numFmtId="0" fontId="7" fillId="109" borderId="20" applyNumberFormat="0" applyFont="0" applyAlignment="0" applyProtection="0"/>
    <xf numFmtId="0" fontId="7" fillId="109" borderId="20" applyNumberFormat="0" applyFont="0" applyAlignment="0" applyProtection="0"/>
    <xf numFmtId="0" fontId="7" fillId="109" borderId="20" applyNumberFormat="0" applyFont="0" applyAlignment="0" applyProtection="0"/>
    <xf numFmtId="0" fontId="52" fillId="33" borderId="10"/>
    <xf numFmtId="0" fontId="52" fillId="33" borderId="10"/>
    <xf numFmtId="0" fontId="52" fillId="33" borderId="10"/>
    <xf numFmtId="0" fontId="52" fillId="33" borderId="10"/>
    <xf numFmtId="0" fontId="52" fillId="33" borderId="10"/>
    <xf numFmtId="0" fontId="52" fillId="33" borderId="10"/>
    <xf numFmtId="9" fontId="7" fillId="0" borderId="0" applyFont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27" fillId="0" borderId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49" fontId="48" fillId="53" borderId="26">
      <alignment horizontal="left" vertical="top" wrapText="1"/>
    </xf>
    <xf numFmtId="49" fontId="120" fillId="0" borderId="26">
      <alignment horizontal="left" vertical="top" wrapText="1"/>
    </xf>
    <xf numFmtId="49" fontId="120" fillId="0" borderId="26">
      <alignment horizontal="left" vertical="top" wrapText="1"/>
    </xf>
    <xf numFmtId="49" fontId="48" fillId="53" borderId="26">
      <alignment horizontal="left" vertical="top" wrapText="1"/>
    </xf>
    <xf numFmtId="0" fontId="121" fillId="0" borderId="19" applyNumberFormat="0" applyFill="0" applyAlignment="0" applyProtection="0"/>
    <xf numFmtId="0" fontId="122" fillId="0" borderId="42"/>
    <xf numFmtId="0" fontId="122" fillId="0" borderId="42"/>
    <xf numFmtId="0" fontId="122" fillId="0" borderId="42"/>
    <xf numFmtId="0" fontId="122" fillId="0" borderId="42"/>
    <xf numFmtId="0" fontId="122" fillId="0" borderId="42"/>
    <xf numFmtId="0" fontId="122" fillId="0" borderId="42"/>
    <xf numFmtId="0" fontId="122" fillId="0" borderId="42"/>
    <xf numFmtId="0" fontId="122" fillId="0" borderId="42"/>
    <xf numFmtId="0" fontId="122" fillId="0" borderId="42"/>
    <xf numFmtId="0" fontId="123" fillId="0" borderId="43"/>
    <xf numFmtId="0" fontId="124" fillId="0" borderId="8"/>
    <xf numFmtId="0" fontId="124" fillId="0" borderId="8"/>
    <xf numFmtId="0" fontId="124" fillId="0" borderId="8"/>
    <xf numFmtId="0" fontId="124" fillId="0" borderId="8"/>
    <xf numFmtId="0" fontId="27" fillId="0" borderId="0"/>
    <xf numFmtId="0" fontId="27" fillId="0" borderId="0"/>
    <xf numFmtId="0" fontId="27" fillId="0" borderId="0"/>
    <xf numFmtId="0" fontId="33" fillId="0" borderId="0" applyNumberFormat="0" applyFill="0" applyBorder="0" applyAlignment="0" applyProtection="0"/>
    <xf numFmtId="0" fontId="122" fillId="0" borderId="0"/>
    <xf numFmtId="0" fontId="122" fillId="0" borderId="0"/>
    <xf numFmtId="0" fontId="125" fillId="0" borderId="0" applyNumberFormat="0" applyFill="0" applyBorder="0" applyAlignment="0" applyProtection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33" fillId="0" borderId="0" applyNumberFormat="0" applyFill="0" applyBorder="0" applyAlignment="0" applyProtection="0"/>
    <xf numFmtId="0" fontId="122" fillId="0" borderId="0"/>
    <xf numFmtId="0" fontId="122" fillId="0" borderId="0"/>
    <xf numFmtId="0" fontId="122" fillId="0" borderId="0"/>
    <xf numFmtId="176" fontId="7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6" fontId="27" fillId="0" borderId="0" applyFill="0" applyBorder="0" applyAlignment="0" applyProtection="0"/>
    <xf numFmtId="176" fontId="27" fillId="0" borderId="0" applyFill="0" applyBorder="0" applyAlignment="0" applyProtection="0"/>
    <xf numFmtId="167" fontId="7" fillId="0" borderId="0" applyFont="0" applyFill="0" applyBorder="0" applyAlignment="0" applyProtection="0"/>
    <xf numFmtId="172" fontId="52" fillId="0" borderId="0"/>
    <xf numFmtId="172" fontId="52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27" fillId="0" borderId="0" applyFill="0" applyBorder="0" applyAlignment="0" applyProtection="0"/>
    <xf numFmtId="179" fontId="27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9" fillId="0" borderId="0" applyFont="0" applyFill="0" applyBorder="0" applyAlignment="0" applyProtection="0"/>
    <xf numFmtId="176" fontId="27" fillId="0" borderId="0" applyFill="0" applyBorder="0" applyAlignment="0" applyProtection="0"/>
    <xf numFmtId="167" fontId="10" fillId="0" borderId="0" applyFont="0" applyFill="0" applyBorder="0" applyAlignment="0" applyProtection="0"/>
    <xf numFmtId="0" fontId="7" fillId="0" borderId="0" applyBorder="0" applyProtection="0"/>
    <xf numFmtId="167" fontId="6" fillId="0" borderId="0" applyFont="0" applyFill="0" applyBorder="0" applyAlignment="0" applyProtection="0"/>
    <xf numFmtId="176" fontId="7" fillId="0" borderId="0" applyFill="0" applyBorder="0" applyAlignment="0" applyProtection="0"/>
    <xf numFmtId="167" fontId="7" fillId="0" borderId="0" applyFont="0" applyFill="0" applyBorder="0" applyAlignment="0" applyProtection="0"/>
    <xf numFmtId="0" fontId="126" fillId="32" borderId="0" applyNumberFormat="0" applyBorder="0" applyAlignment="0" applyProtection="0"/>
    <xf numFmtId="0" fontId="127" fillId="41" borderId="0"/>
    <xf numFmtId="0" fontId="127" fillId="41" borderId="0"/>
    <xf numFmtId="0" fontId="126" fillId="5" borderId="0" applyNumberFormat="0" applyBorder="0" applyAlignment="0" applyProtection="0"/>
    <xf numFmtId="0" fontId="127" fillId="41" borderId="0"/>
    <xf numFmtId="0" fontId="127" fillId="41" borderId="0"/>
    <xf numFmtId="0" fontId="127" fillId="41" borderId="0"/>
    <xf numFmtId="0" fontId="127" fillId="41" borderId="0"/>
    <xf numFmtId="0" fontId="127" fillId="41" borderId="0"/>
    <xf numFmtId="0" fontId="127" fillId="41" borderId="0"/>
    <xf numFmtId="0" fontId="127" fillId="41" borderId="0"/>
    <xf numFmtId="0" fontId="127" fillId="41" borderId="0"/>
    <xf numFmtId="0" fontId="127" fillId="35" borderId="0"/>
    <xf numFmtId="0" fontId="128" fillId="110" borderId="0"/>
    <xf numFmtId="0" fontId="128" fillId="110" borderId="0"/>
    <xf numFmtId="0" fontId="128" fillId="110" borderId="0"/>
    <xf numFmtId="0" fontId="128" fillId="110" borderId="0"/>
    <xf numFmtId="0" fontId="29" fillId="103" borderId="26">
      <alignment horizontal="left" vertical="top" wrapText="1"/>
    </xf>
    <xf numFmtId="0" fontId="29" fillId="0" borderId="26">
      <alignment horizontal="left" vertical="top" wrapText="1"/>
    </xf>
    <xf numFmtId="0" fontId="29" fillId="0" borderId="26">
      <alignment horizontal="left" vertical="top" wrapText="1"/>
    </xf>
    <xf numFmtId="0" fontId="29" fillId="103" borderId="26">
      <alignment horizontal="left" vertical="top" wrapText="1"/>
    </xf>
    <xf numFmtId="0" fontId="9" fillId="0" borderId="0"/>
    <xf numFmtId="0" fontId="9" fillId="0" borderId="0"/>
  </cellStyleXfs>
  <cellXfs count="22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169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0" xfId="0" applyFont="1" applyFill="1"/>
    <xf numFmtId="168" fontId="2" fillId="2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8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8" fontId="4" fillId="2" borderId="1" xfId="0" applyNumberFormat="1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168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8" fontId="2" fillId="0" borderId="1" xfId="0" applyNumberFormat="1" applyFont="1" applyFill="1" applyBorder="1" applyAlignment="1">
      <alignment horizontal="center" vertical="center" wrapText="1"/>
    </xf>
    <xf numFmtId="168" fontId="21" fillId="2" borderId="1" xfId="46" applyNumberFormat="1" applyFont="1" applyFill="1" applyBorder="1" applyAlignment="1">
      <alignment horizontal="center" vertical="center"/>
    </xf>
    <xf numFmtId="168" fontId="21" fillId="2" borderId="4" xfId="46" applyNumberFormat="1" applyFont="1" applyFill="1" applyBorder="1" applyAlignment="1">
      <alignment horizontal="center" vertical="center" wrapText="1"/>
    </xf>
    <xf numFmtId="169" fontId="4" fillId="0" borderId="1" xfId="0" applyNumberFormat="1" applyFont="1" applyBorder="1" applyAlignment="1">
      <alignment horizontal="center" vertical="center"/>
    </xf>
    <xf numFmtId="168" fontId="21" fillId="0" borderId="1" xfId="0" applyNumberFormat="1" applyFont="1" applyFill="1" applyBorder="1" applyAlignment="1">
      <alignment horizontal="center" vertical="center" wrapText="1"/>
    </xf>
    <xf numFmtId="168" fontId="20" fillId="0" borderId="1" xfId="0" applyNumberFormat="1" applyFont="1" applyBorder="1" applyAlignment="1">
      <alignment horizontal="center" vertical="center" wrapText="1"/>
    </xf>
    <xf numFmtId="0" fontId="21" fillId="0" borderId="0" xfId="0" applyFont="1"/>
    <xf numFmtId="168" fontId="20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168" fontId="21" fillId="0" borderId="1" xfId="0" applyNumberFormat="1" applyFont="1" applyBorder="1" applyAlignment="1">
      <alignment horizontal="center" vertical="center"/>
    </xf>
    <xf numFmtId="168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168" fontId="21" fillId="2" borderId="1" xfId="0" applyNumberFormat="1" applyFont="1" applyFill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0" fontId="21" fillId="2" borderId="0" xfId="0" applyFont="1" applyFill="1"/>
    <xf numFmtId="0" fontId="5" fillId="0" borderId="0" xfId="0" applyFont="1"/>
    <xf numFmtId="168" fontId="21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21" fillId="0" borderId="0" xfId="0" applyFont="1" applyAlignment="1">
      <alignment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1" applyFont="1" applyBorder="1" applyAlignment="1">
      <alignment horizontal="left" vertical="center" wrapText="1"/>
    </xf>
    <xf numFmtId="168" fontId="21" fillId="0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Border="1"/>
    <xf numFmtId="0" fontId="24" fillId="0" borderId="0" xfId="0" applyFont="1"/>
    <xf numFmtId="168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8" fontId="14" fillId="0" borderId="3" xfId="0" applyNumberFormat="1" applyFont="1" applyFill="1" applyBorder="1" applyAlignment="1">
      <alignment horizontal="center" vertical="center"/>
    </xf>
    <xf numFmtId="168" fontId="2" fillId="0" borderId="1" xfId="48" applyNumberFormat="1" applyFont="1" applyFill="1" applyBorder="1" applyAlignment="1">
      <alignment horizontal="center" vertical="center"/>
    </xf>
    <xf numFmtId="168" fontId="4" fillId="0" borderId="1" xfId="48" applyNumberFormat="1" applyFont="1" applyFill="1" applyBorder="1" applyAlignment="1">
      <alignment horizontal="center" vertical="center"/>
    </xf>
    <xf numFmtId="168" fontId="14" fillId="17" borderId="1" xfId="0" applyNumberFormat="1" applyFont="1" applyFill="1" applyBorder="1" applyAlignment="1">
      <alignment horizontal="left" vertical="center" wrapText="1"/>
    </xf>
    <xf numFmtId="168" fontId="19" fillId="17" borderId="1" xfId="0" applyNumberFormat="1" applyFont="1" applyFill="1" applyBorder="1" applyAlignment="1">
      <alignment horizontal="center" vertical="center"/>
    </xf>
    <xf numFmtId="169" fontId="4" fillId="17" borderId="1" xfId="0" applyNumberFormat="1" applyFont="1" applyFill="1" applyBorder="1" applyAlignment="1">
      <alignment horizontal="center" vertical="center"/>
    </xf>
    <xf numFmtId="168" fontId="14" fillId="17" borderId="1" xfId="0" applyNumberFormat="1" applyFont="1" applyFill="1" applyBorder="1" applyAlignment="1">
      <alignment horizontal="center" vertical="center"/>
    </xf>
    <xf numFmtId="168" fontId="14" fillId="17" borderId="1" xfId="0" applyNumberFormat="1" applyFont="1" applyFill="1" applyBorder="1" applyAlignment="1">
      <alignment horizontal="center" vertical="center" wrapText="1"/>
    </xf>
    <xf numFmtId="169" fontId="2" fillId="2" borderId="1" xfId="43" applyNumberFormat="1" applyFont="1" applyFill="1" applyBorder="1" applyAlignment="1">
      <alignment horizontal="center" vertical="center"/>
    </xf>
    <xf numFmtId="169" fontId="14" fillId="17" borderId="1" xfId="0" applyNumberFormat="1" applyFont="1" applyFill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168" fontId="23" fillId="2" borderId="11" xfId="46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 shrinkToFit="1"/>
    </xf>
    <xf numFmtId="168" fontId="4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168" fontId="4" fillId="0" borderId="44" xfId="0" applyNumberFormat="1" applyFont="1" applyBorder="1" applyAlignment="1">
      <alignment horizontal="center" vertical="center"/>
    </xf>
    <xf numFmtId="0" fontId="1" fillId="0" borderId="0" xfId="0" applyFont="1" applyFill="1"/>
    <xf numFmtId="170" fontId="1" fillId="0" borderId="0" xfId="37" applyNumberFormat="1" applyFont="1" applyAlignment="1">
      <alignment horizontal="center"/>
    </xf>
    <xf numFmtId="168" fontId="1" fillId="0" borderId="0" xfId="0" applyNumberFormat="1" applyFont="1" applyFill="1"/>
    <xf numFmtId="0" fontId="2" fillId="0" borderId="44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29" fillId="2" borderId="0" xfId="0" applyFont="1" applyFill="1"/>
    <xf numFmtId="0" fontId="129" fillId="2" borderId="0" xfId="0" applyFont="1" applyFill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0" borderId="44" xfId="0" applyFont="1" applyBorder="1" applyAlignment="1">
      <alignment horizontal="center" vertical="center"/>
    </xf>
    <xf numFmtId="169" fontId="2" fillId="0" borderId="44" xfId="0" applyNumberFormat="1" applyFont="1" applyBorder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right"/>
    </xf>
    <xf numFmtId="168" fontId="2" fillId="0" borderId="1" xfId="0" applyNumberFormat="1" applyFont="1" applyBorder="1" applyAlignment="1">
      <alignment horizontal="center"/>
    </xf>
    <xf numFmtId="168" fontId="2" fillId="0" borderId="44" xfId="0" applyNumberFormat="1" applyFont="1" applyBorder="1" applyAlignment="1">
      <alignment horizontal="center" vertical="center"/>
    </xf>
    <xf numFmtId="168" fontId="1" fillId="0" borderId="0" xfId="0" applyNumberFormat="1" applyFont="1"/>
    <xf numFmtId="168" fontId="2" fillId="0" borderId="1" xfId="0" applyNumberFormat="1" applyFont="1" applyFill="1" applyBorder="1" applyAlignment="1">
      <alignment horizontal="center"/>
    </xf>
    <xf numFmtId="168" fontId="129" fillId="2" borderId="0" xfId="0" applyNumberFormat="1" applyFont="1" applyFill="1"/>
    <xf numFmtId="0" fontId="13" fillId="2" borderId="1" xfId="0" applyFont="1" applyFill="1" applyBorder="1" applyAlignment="1">
      <alignment horizontal="left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9" fontId="4" fillId="2" borderId="1" xfId="0" applyNumberFormat="1" applyFont="1" applyFill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9" fontId="2" fillId="2" borderId="0" xfId="0" applyNumberFormat="1" applyFont="1" applyFill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169" fontId="1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2" fillId="17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29" fillId="2" borderId="0" xfId="0" applyFont="1" applyFill="1" applyAlignment="1">
      <alignment vertical="center"/>
    </xf>
    <xf numFmtId="168" fontId="2" fillId="0" borderId="1" xfId="0" applyNumberFormat="1" applyFont="1" applyFill="1" applyBorder="1" applyAlignment="1">
      <alignment horizontal="center" vertical="center" wrapText="1"/>
    </xf>
    <xf numFmtId="168" fontId="15" fillId="0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/>
    </xf>
    <xf numFmtId="169" fontId="14" fillId="0" borderId="44" xfId="0" applyNumberFormat="1" applyFont="1" applyBorder="1" applyAlignment="1">
      <alignment horizontal="center" vertical="center"/>
    </xf>
    <xf numFmtId="168" fontId="14" fillId="0" borderId="44" xfId="0" applyNumberFormat="1" applyFont="1" applyFill="1" applyBorder="1" applyAlignment="1">
      <alignment horizontal="center" vertical="center"/>
    </xf>
    <xf numFmtId="168" fontId="14" fillId="2" borderId="4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Font="1"/>
    <xf numFmtId="169" fontId="2" fillId="0" borderId="0" xfId="0" applyNumberFormat="1" applyFont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/>
    </xf>
    <xf numFmtId="168" fontId="13" fillId="0" borderId="0" xfId="0" applyNumberFormat="1" applyFont="1" applyBorder="1" applyAlignment="1">
      <alignment horizontal="center" vertical="center"/>
    </xf>
    <xf numFmtId="168" fontId="2" fillId="2" borderId="0" xfId="0" applyNumberFormat="1" applyFont="1" applyFill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 vertical="center"/>
    </xf>
    <xf numFmtId="0" fontId="130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vertical="center"/>
    </xf>
    <xf numFmtId="168" fontId="20" fillId="2" borderId="0" xfId="0" applyNumberFormat="1" applyFont="1" applyFill="1"/>
    <xf numFmtId="169" fontId="2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/>
    <xf numFmtId="0" fontId="2" fillId="2" borderId="0" xfId="0" applyFont="1" applyFill="1" applyAlignment="1">
      <alignment horizontal="left" wrapText="1"/>
    </xf>
    <xf numFmtId="0" fontId="21" fillId="2" borderId="0" xfId="0" applyFont="1" applyFill="1" applyAlignment="1">
      <alignment wrapText="1"/>
    </xf>
    <xf numFmtId="0" fontId="18" fillId="2" borderId="0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2" fillId="2" borderId="0" xfId="0" applyFont="1" applyFill="1" applyBorder="1"/>
    <xf numFmtId="0" fontId="130" fillId="2" borderId="0" xfId="0" applyFont="1" applyFill="1"/>
    <xf numFmtId="0" fontId="129" fillId="0" borderId="0" xfId="0" applyFont="1"/>
    <xf numFmtId="0" fontId="129" fillId="0" borderId="0" xfId="0" applyFont="1" applyAlignment="1"/>
    <xf numFmtId="0" fontId="131" fillId="0" borderId="0" xfId="0" applyFont="1" applyAlignment="1">
      <alignment horizontal="center"/>
    </xf>
    <xf numFmtId="0" fontId="132" fillId="0" borderId="0" xfId="0" applyFont="1" applyAlignment="1">
      <alignment horizontal="center"/>
    </xf>
    <xf numFmtId="0" fontId="132" fillId="0" borderId="44" xfId="0" applyFont="1" applyBorder="1" applyAlignment="1">
      <alignment horizontal="center" vertical="center" wrapText="1"/>
    </xf>
    <xf numFmtId="2" fontId="132" fillId="0" borderId="44" xfId="0" applyNumberFormat="1" applyFont="1" applyBorder="1" applyAlignment="1">
      <alignment horizontal="center" vertical="center" wrapText="1"/>
    </xf>
    <xf numFmtId="0" fontId="132" fillId="0" borderId="0" xfId="0" applyFont="1"/>
    <xf numFmtId="0" fontId="132" fillId="0" borderId="44" xfId="0" applyFont="1" applyBorder="1" applyAlignment="1">
      <alignment horizontal="center" vertical="center" wrapText="1"/>
    </xf>
    <xf numFmtId="0" fontId="132" fillId="2" borderId="0" xfId="0" applyFont="1" applyFill="1" applyBorder="1"/>
    <xf numFmtId="0" fontId="132" fillId="0" borderId="44" xfId="0" applyFont="1" applyBorder="1" applyAlignment="1">
      <alignment horizontal="center"/>
    </xf>
    <xf numFmtId="0" fontId="133" fillId="0" borderId="44" xfId="0" applyFont="1" applyBorder="1" applyAlignment="1">
      <alignment horizontal="center"/>
    </xf>
    <xf numFmtId="0" fontId="132" fillId="0" borderId="44" xfId="0" applyFont="1" applyBorder="1" applyAlignment="1">
      <alignment vertical="center" wrapText="1"/>
    </xf>
    <xf numFmtId="169" fontId="132" fillId="0" borderId="44" xfId="0" applyNumberFormat="1" applyFont="1" applyBorder="1" applyAlignment="1">
      <alignment horizontal="center" vertical="center" wrapText="1"/>
    </xf>
    <xf numFmtId="168" fontId="132" fillId="0" borderId="44" xfId="0" applyNumberFormat="1" applyFont="1" applyBorder="1" applyAlignment="1">
      <alignment horizontal="center" vertical="center"/>
    </xf>
    <xf numFmtId="168" fontId="132" fillId="0" borderId="0" xfId="0" applyNumberFormat="1" applyFont="1" applyBorder="1" applyAlignment="1">
      <alignment horizontal="center" vertical="center"/>
    </xf>
    <xf numFmtId="0" fontId="133" fillId="0" borderId="44" xfId="0" applyFont="1" applyBorder="1" applyAlignment="1">
      <alignment horizontal="center" vertical="center"/>
    </xf>
    <xf numFmtId="168" fontId="133" fillId="0" borderId="44" xfId="0" applyNumberFormat="1" applyFont="1" applyBorder="1" applyAlignment="1">
      <alignment horizontal="center" vertical="center"/>
    </xf>
    <xf numFmtId="0" fontId="132" fillId="0" borderId="0" xfId="0" applyFont="1" applyAlignment="1">
      <alignment horizontal="center" vertical="center"/>
    </xf>
    <xf numFmtId="0" fontId="133" fillId="0" borderId="44" xfId="0" applyFont="1" applyBorder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133" fillId="0" borderId="44" xfId="0" applyFont="1" applyBorder="1" applyAlignment="1">
      <alignment vertical="center"/>
    </xf>
    <xf numFmtId="0" fontId="13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Fill="1" applyAlignment="1"/>
    <xf numFmtId="0" fontId="2" fillId="0" borderId="44" xfId="0" applyFont="1" applyBorder="1" applyAlignment="1">
      <alignment horizontal="center" vertical="center" wrapText="1"/>
    </xf>
    <xf numFmtId="2" fontId="2" fillId="0" borderId="44" xfId="0" applyNumberFormat="1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3" fillId="0" borderId="44" xfId="0" applyFont="1" applyFill="1" applyBorder="1" applyAlignment="1">
      <alignment vertical="center" wrapText="1"/>
    </xf>
    <xf numFmtId="169" fontId="2" fillId="0" borderId="44" xfId="0" applyNumberFormat="1" applyFont="1" applyFill="1" applyBorder="1" applyAlignment="1">
      <alignment horizontal="center"/>
    </xf>
    <xf numFmtId="168" fontId="2" fillId="0" borderId="44" xfId="0" applyNumberFormat="1" applyFont="1" applyFill="1" applyBorder="1" applyAlignment="1">
      <alignment horizontal="center"/>
    </xf>
    <xf numFmtId="168" fontId="2" fillId="0" borderId="44" xfId="0" applyNumberFormat="1" applyFont="1" applyBorder="1" applyAlignment="1">
      <alignment horizontal="center"/>
    </xf>
    <xf numFmtId="0" fontId="14" fillId="17" borderId="44" xfId="0" applyFont="1" applyFill="1" applyBorder="1" applyAlignment="1">
      <alignment vertical="center" wrapText="1"/>
    </xf>
    <xf numFmtId="169" fontId="4" fillId="17" borderId="44" xfId="0" applyNumberFormat="1" applyFont="1" applyFill="1" applyBorder="1" applyAlignment="1">
      <alignment horizontal="center"/>
    </xf>
    <xf numFmtId="169" fontId="4" fillId="17" borderId="44" xfId="0" applyNumberFormat="1" applyFont="1" applyFill="1" applyBorder="1" applyAlignment="1">
      <alignment horizontal="center" vertical="center"/>
    </xf>
    <xf numFmtId="168" fontId="4" fillId="17" borderId="44" xfId="0" applyNumberFormat="1" applyFont="1" applyFill="1" applyBorder="1" applyAlignment="1">
      <alignment horizontal="center"/>
    </xf>
    <xf numFmtId="168" fontId="4" fillId="17" borderId="44" xfId="0" applyNumberFormat="1" applyFont="1" applyFill="1" applyBorder="1" applyAlignment="1">
      <alignment horizontal="center" vertical="center"/>
    </xf>
    <xf numFmtId="0" fontId="2" fillId="0" borderId="44" xfId="0" applyFont="1" applyBorder="1" applyAlignment="1">
      <alignment vertical="center" wrapText="1"/>
    </xf>
    <xf numFmtId="169" fontId="2" fillId="0" borderId="44" xfId="0" applyNumberFormat="1" applyFont="1" applyFill="1" applyBorder="1" applyAlignment="1">
      <alignment horizontal="center" vertical="center" wrapText="1"/>
    </xf>
    <xf numFmtId="168" fontId="2" fillId="2" borderId="44" xfId="0" applyNumberFormat="1" applyFont="1" applyFill="1" applyBorder="1" applyAlignment="1">
      <alignment horizontal="center" vertical="center"/>
    </xf>
    <xf numFmtId="168" fontId="2" fillId="0" borderId="44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left" vertical="center" wrapText="1"/>
    </xf>
    <xf numFmtId="168" fontId="4" fillId="0" borderId="44" xfId="0" applyNumberFormat="1" applyFont="1" applyFill="1" applyBorder="1" applyAlignment="1">
      <alignment horizontal="center" vertical="center"/>
    </xf>
    <xf numFmtId="0" fontId="4" fillId="0" borderId="44" xfId="0" applyFont="1" applyBorder="1" applyAlignment="1">
      <alignment horizontal="center"/>
    </xf>
    <xf numFmtId="0" fontId="5" fillId="0" borderId="44" xfId="0" applyFont="1" applyBorder="1" applyAlignment="1">
      <alignment vertical="center" wrapText="1"/>
    </xf>
    <xf numFmtId="168" fontId="4" fillId="2" borderId="44" xfId="0" applyNumberFormat="1" applyFont="1" applyFill="1" applyBorder="1" applyAlignment="1">
      <alignment horizontal="center" vertical="center"/>
    </xf>
    <xf numFmtId="169" fontId="2" fillId="0" borderId="44" xfId="0" applyNumberFormat="1" applyFont="1" applyFill="1" applyBorder="1" applyAlignment="1">
      <alignment horizontal="center" vertical="center"/>
    </xf>
    <xf numFmtId="168" fontId="4" fillId="0" borderId="44" xfId="0" applyNumberFormat="1" applyFont="1" applyFill="1" applyBorder="1" applyAlignment="1">
      <alignment horizontal="center" vertical="center" wrapText="1"/>
    </xf>
    <xf numFmtId="0" fontId="134" fillId="0" borderId="0" xfId="0" applyFont="1" applyBorder="1"/>
    <xf numFmtId="0" fontId="135" fillId="0" borderId="0" xfId="0" applyFont="1" applyBorder="1"/>
    <xf numFmtId="0" fontId="2" fillId="0" borderId="44" xfId="0" applyFont="1" applyFill="1" applyBorder="1" applyAlignment="1">
      <alignment horizontal="left" vertical="center" wrapText="1"/>
    </xf>
    <xf numFmtId="0" fontId="5" fillId="0" borderId="4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36" fillId="17" borderId="44" xfId="0" applyFont="1" applyFill="1" applyBorder="1" applyAlignment="1">
      <alignment vertical="center"/>
    </xf>
    <xf numFmtId="168" fontId="137" fillId="17" borderId="44" xfId="0" applyNumberFormat="1" applyFont="1" applyFill="1" applyBorder="1" applyAlignment="1">
      <alignment horizontal="center" vertical="center"/>
    </xf>
    <xf numFmtId="0" fontId="136" fillId="0" borderId="0" xfId="0" applyFont="1" applyBorder="1"/>
    <xf numFmtId="0" fontId="1" fillId="2" borderId="0" xfId="0" applyFont="1" applyFill="1" applyAlignment="1">
      <alignment vertical="center"/>
    </xf>
    <xf numFmtId="0" fontId="1" fillId="2" borderId="0" xfId="0" applyFont="1" applyFill="1"/>
    <xf numFmtId="168" fontId="1" fillId="2" borderId="0" xfId="0" applyNumberFormat="1" applyFont="1" applyFill="1"/>
    <xf numFmtId="168" fontId="0" fillId="0" borderId="0" xfId="0" applyNumberFormat="1" applyFill="1"/>
    <xf numFmtId="170" fontId="0" fillId="0" borderId="0" xfId="37" applyNumberFormat="1" applyFont="1" applyFill="1"/>
  </cellXfs>
  <cellStyles count="1937">
    <cellStyle name=" 1" xfId="59"/>
    <cellStyle name="_!! Сопоставление 2011 и 2012. Финансирование" xfId="60"/>
    <cellStyle name="___сбор_субъекты_субсидии_финал02042009" xfId="61"/>
    <cellStyle name="_0709" xfId="62"/>
    <cellStyle name="_07092011_Вытяжка 2011 РР в таблицу сумм_ВСЕ_ФКР_ПРАВИЛЬНО" xfId="63"/>
    <cellStyle name="_0901_Ливанова" xfId="64"/>
    <cellStyle name="_16122011_Вытяжка 2011 РР в таблицу сумм_ВСЕ_ФКР_ПРАВИЛЬНО" xfId="65"/>
    <cellStyle name="_2010_финансирование_ВСЕ!!!" xfId="66"/>
    <cellStyle name="_2010-вновь вводим  0901" xfId="67"/>
    <cellStyle name="_211_29052009_Централизация_зпл_ДЕЗЗ" xfId="68"/>
    <cellStyle name="_CТИПЕНДИЯ 2012 ПАНИНА" xfId="69"/>
    <cellStyle name="_macro(2 авг)" xfId="70"/>
    <cellStyle name="_macro(2 авг) 2" xfId="71"/>
    <cellStyle name="_macro(2 авг) 3" xfId="72"/>
    <cellStyle name="_Work_with_DB" xfId="73"/>
    <cellStyle name="_Анализ_Реорганизация_Алена" xfId="74"/>
    <cellStyle name="_БП_2011_области" xfId="75"/>
    <cellStyle name="_БП_2011_реестры" xfId="76"/>
    <cellStyle name="_БП_по_отделам" xfId="77"/>
    <cellStyle name="_Бюджет_2012_0908_F_на 0905" xfId="78"/>
    <cellStyle name="_Бюджет_2012_старт_5" xfId="79"/>
    <cellStyle name="_Бюджет_внебюджет_ОМС_2009-2011" xfId="80"/>
    <cellStyle name="_бюджетники-новый расчет-13.07.10" xfId="81"/>
    <cellStyle name="_вводимая_сеть" xfId="82"/>
    <cellStyle name="_внебюджет_2008г" xfId="83"/>
    <cellStyle name="_Вытяжка 2011 РР в таблицу сумм_ВСЕ_ФКР_ПРАВИЛЬНО" xfId="84"/>
    <cellStyle name="_Вытяжка 2011 РР в таблицу сумм_ВСЕ_ФКР_ПРАВИЛЬНО_18.08.2011" xfId="85"/>
    <cellStyle name="_Госпрограмма_учреждения" xfId="86"/>
    <cellStyle name="_данные_ПФХД_24012012_расчет" xfId="87"/>
    <cellStyle name="_Кассовый расход 15072011_ГОРИЗОНТАЛЬ" xfId="88"/>
    <cellStyle name="_Киров_премия" xfId="89"/>
    <cellStyle name="_Книга4" xfId="90"/>
    <cellStyle name="_Количество учреждений по субсидиям_Лукина" xfId="91"/>
    <cellStyle name="_МОДЕРНИЗАЦИЯ_0901_0902_0905" xfId="92"/>
    <cellStyle name="_Модернизация_Вариант_последний на_27042012" xfId="93"/>
    <cellStyle name="_Остатки_ЛБО_РР_2010" xfId="94"/>
    <cellStyle name="_От Писаревой на 2012-2014 годы" xfId="95"/>
    <cellStyle name="_Передача_ФМБА" xfId="96"/>
    <cellStyle name="_Подвед сеть 22 09 2011  2011г  к 2010г-Писарева " xfId="97"/>
    <cellStyle name="_пост 925" xfId="98"/>
    <cellStyle name="_РР" xfId="99"/>
    <cellStyle name="_сбор_225_211_версия_5" xfId="100"/>
    <cellStyle name="_сбор_данных_0700" xfId="101"/>
    <cellStyle name="_сбор_план_пфхд_2012_часть_9" xfId="102"/>
    <cellStyle name="_сбор_саволайнен" xfId="103"/>
    <cellStyle name="_свод" xfId="104"/>
    <cellStyle name="_Свод_1300_2009" xfId="105"/>
    <cellStyle name="_свод_40%_ФИНАЛ_ПРОВЕРЕН" xfId="106"/>
    <cellStyle name="_Стип0706Хоровой" xfId="107"/>
    <cellStyle name="_тэр2009справки" xfId="108"/>
    <cellStyle name="_Увеличение зпл ППС" xfId="109"/>
    <cellStyle name="_фин_обл_РР_07092011_сумма_зн" xfId="110"/>
    <cellStyle name="_форма_3_4_2011_Министр" xfId="111"/>
    <cellStyle name="_Централизация_2010_2010_зн" xfId="112"/>
    <cellStyle name="20% - Accent1" xfId="113"/>
    <cellStyle name="20% - Accent1 2" xfId="114"/>
    <cellStyle name="20% - Accent1 3" xfId="115"/>
    <cellStyle name="20% - Accent2" xfId="116"/>
    <cellStyle name="20% - Accent2 2" xfId="117"/>
    <cellStyle name="20% - Accent2 3" xfId="118"/>
    <cellStyle name="20% - Accent3" xfId="119"/>
    <cellStyle name="20% - Accent3 2" xfId="120"/>
    <cellStyle name="20% - Accent3 3" xfId="121"/>
    <cellStyle name="20% - Accent4" xfId="122"/>
    <cellStyle name="20% - Accent4 2" xfId="123"/>
    <cellStyle name="20% - Accent4 3" xfId="124"/>
    <cellStyle name="20% - Accent5" xfId="125"/>
    <cellStyle name="20% - Accent5 2" xfId="126"/>
    <cellStyle name="20% - Accent5 3" xfId="127"/>
    <cellStyle name="20% - Accent6" xfId="128"/>
    <cellStyle name="20% - Accent6 2" xfId="129"/>
    <cellStyle name="20% - Accent6 3" xfId="130"/>
    <cellStyle name="20% — акцент1" xfId="2"/>
    <cellStyle name="20% - Акцент1 10" xfId="131"/>
    <cellStyle name="20% - Акцент1 11" xfId="132"/>
    <cellStyle name="20% - Акцент1 12" xfId="133"/>
    <cellStyle name="20% - Акцент1 2" xfId="134"/>
    <cellStyle name="20% — акцент1 2" xfId="135"/>
    <cellStyle name="20% - Акцент1 2 10" xfId="136"/>
    <cellStyle name="20% - Акцент1 2 11" xfId="137"/>
    <cellStyle name="20% - Акцент1 2 12" xfId="138"/>
    <cellStyle name="20% - Акцент1 2 2" xfId="139"/>
    <cellStyle name="20% - Акцент1 2 3" xfId="140"/>
    <cellStyle name="20% - Акцент1 2 4" xfId="141"/>
    <cellStyle name="20% - Акцент1 2 5" xfId="142"/>
    <cellStyle name="20% - Акцент1 2 6" xfId="143"/>
    <cellStyle name="20% - Акцент1 2 7" xfId="144"/>
    <cellStyle name="20% - Акцент1 2 8" xfId="145"/>
    <cellStyle name="20% - Акцент1 2 9" xfId="146"/>
    <cellStyle name="20% - Акцент1 2_касса2012" xfId="147"/>
    <cellStyle name="20% - Акцент1 3" xfId="148"/>
    <cellStyle name="20% - Акцент1 3 2" xfId="149"/>
    <cellStyle name="20% - Акцент1 4" xfId="150"/>
    <cellStyle name="20% - Акцент1 5" xfId="151"/>
    <cellStyle name="20% - Акцент1 6" xfId="152"/>
    <cellStyle name="20% - Акцент1 7" xfId="153"/>
    <cellStyle name="20% - Акцент1 8" xfId="154"/>
    <cellStyle name="20% - Акцент1 9" xfId="155"/>
    <cellStyle name="20% — акцент1_!ФЭО  от 28.11.2014 от Глазыриной ЕА" xfId="156"/>
    <cellStyle name="20% — акцент2" xfId="3"/>
    <cellStyle name="20% - Акцент2 10" xfId="157"/>
    <cellStyle name="20% - Акцент2 11" xfId="158"/>
    <cellStyle name="20% - Акцент2 12" xfId="159"/>
    <cellStyle name="20% - Акцент2 2" xfId="160"/>
    <cellStyle name="20% — акцент2 2" xfId="161"/>
    <cellStyle name="20% - Акцент2 2 10" xfId="162"/>
    <cellStyle name="20% - Акцент2 2 11" xfId="163"/>
    <cellStyle name="20% - Акцент2 2 12" xfId="164"/>
    <cellStyle name="20% - Акцент2 2 2" xfId="165"/>
    <cellStyle name="20% - Акцент2 2 3" xfId="166"/>
    <cellStyle name="20% - Акцент2 2 4" xfId="167"/>
    <cellStyle name="20% - Акцент2 2 5" xfId="168"/>
    <cellStyle name="20% - Акцент2 2 6" xfId="169"/>
    <cellStyle name="20% - Акцент2 2 7" xfId="170"/>
    <cellStyle name="20% - Акцент2 2 8" xfId="171"/>
    <cellStyle name="20% - Акцент2 2 9" xfId="172"/>
    <cellStyle name="20% - Акцент2 2_касса2012" xfId="173"/>
    <cellStyle name="20% - Акцент2 3" xfId="174"/>
    <cellStyle name="20% - Акцент2 3 2" xfId="175"/>
    <cellStyle name="20% - Акцент2 4" xfId="176"/>
    <cellStyle name="20% - Акцент2 5" xfId="177"/>
    <cellStyle name="20% - Акцент2 6" xfId="178"/>
    <cellStyle name="20% - Акцент2 7" xfId="179"/>
    <cellStyle name="20% - Акцент2 8" xfId="180"/>
    <cellStyle name="20% - Акцент2 9" xfId="181"/>
    <cellStyle name="20% — акцент2_!ФЭО  от 28.11.2014 от Глазыриной ЕА" xfId="182"/>
    <cellStyle name="20% — акцент3" xfId="4"/>
    <cellStyle name="20% - Акцент3 10" xfId="183"/>
    <cellStyle name="20% - Акцент3 11" xfId="184"/>
    <cellStyle name="20% - Акцент3 12" xfId="185"/>
    <cellStyle name="20% - Акцент3 2" xfId="186"/>
    <cellStyle name="20% — акцент3 2" xfId="187"/>
    <cellStyle name="20% - Акцент3 2 10" xfId="188"/>
    <cellStyle name="20% - Акцент3 2 11" xfId="189"/>
    <cellStyle name="20% - Акцент3 2 12" xfId="190"/>
    <cellStyle name="20% - Акцент3 2 2" xfId="191"/>
    <cellStyle name="20% - Акцент3 2 3" xfId="192"/>
    <cellStyle name="20% - Акцент3 2 4" xfId="193"/>
    <cellStyle name="20% - Акцент3 2 5" xfId="194"/>
    <cellStyle name="20% - Акцент3 2 6" xfId="195"/>
    <cellStyle name="20% - Акцент3 2 7" xfId="196"/>
    <cellStyle name="20% - Акцент3 2 8" xfId="197"/>
    <cellStyle name="20% - Акцент3 2 9" xfId="198"/>
    <cellStyle name="20% - Акцент3 2_касса2012" xfId="199"/>
    <cellStyle name="20% - Акцент3 3" xfId="200"/>
    <cellStyle name="20% - Акцент3 3 2" xfId="201"/>
    <cellStyle name="20% - Акцент3 4" xfId="202"/>
    <cellStyle name="20% - Акцент3 5" xfId="203"/>
    <cellStyle name="20% - Акцент3 6" xfId="204"/>
    <cellStyle name="20% - Акцент3 7" xfId="205"/>
    <cellStyle name="20% - Акцент3 8" xfId="206"/>
    <cellStyle name="20% - Акцент3 9" xfId="207"/>
    <cellStyle name="20% — акцент3_!ФЭО  от 28.11.2014 от Глазыриной ЕА" xfId="208"/>
    <cellStyle name="20% — акцент4" xfId="5"/>
    <cellStyle name="20% - Акцент4 10" xfId="209"/>
    <cellStyle name="20% - Акцент4 11" xfId="210"/>
    <cellStyle name="20% - Акцент4 12" xfId="211"/>
    <cellStyle name="20% - Акцент4 2" xfId="212"/>
    <cellStyle name="20% — акцент4 2" xfId="213"/>
    <cellStyle name="20% - Акцент4 2 10" xfId="214"/>
    <cellStyle name="20% - Акцент4 2 11" xfId="215"/>
    <cellStyle name="20% - Акцент4 2 12" xfId="216"/>
    <cellStyle name="20% - Акцент4 2 2" xfId="217"/>
    <cellStyle name="20% - Акцент4 2 3" xfId="218"/>
    <cellStyle name="20% - Акцент4 2 4" xfId="219"/>
    <cellStyle name="20% - Акцент4 2 5" xfId="220"/>
    <cellStyle name="20% - Акцент4 2 6" xfId="221"/>
    <cellStyle name="20% - Акцент4 2 7" xfId="222"/>
    <cellStyle name="20% - Акцент4 2 8" xfId="223"/>
    <cellStyle name="20% - Акцент4 2 9" xfId="224"/>
    <cellStyle name="20% - Акцент4 2_касса2012" xfId="225"/>
    <cellStyle name="20% - Акцент4 3" xfId="226"/>
    <cellStyle name="20% - Акцент4 3 2" xfId="227"/>
    <cellStyle name="20% - Акцент4 4" xfId="228"/>
    <cellStyle name="20% - Акцент4 5" xfId="229"/>
    <cellStyle name="20% - Акцент4 6" xfId="230"/>
    <cellStyle name="20% - Акцент4 7" xfId="231"/>
    <cellStyle name="20% - Акцент4 8" xfId="232"/>
    <cellStyle name="20% - Акцент4 9" xfId="233"/>
    <cellStyle name="20% — акцент4_!ФЭО  от 28.11.2014 от Глазыриной ЕА" xfId="234"/>
    <cellStyle name="20% — акцент5" xfId="6"/>
    <cellStyle name="20% - Акцент5 10" xfId="235"/>
    <cellStyle name="20% - Акцент5 11" xfId="236"/>
    <cellStyle name="20% - Акцент5 2" xfId="237"/>
    <cellStyle name="20% — акцент5 2" xfId="238"/>
    <cellStyle name="20% - Акцент5 2 10" xfId="239"/>
    <cellStyle name="20% - Акцент5 2 11" xfId="240"/>
    <cellStyle name="20% - Акцент5 2 2" xfId="241"/>
    <cellStyle name="20% - Акцент5 2 3" xfId="242"/>
    <cellStyle name="20% - Акцент5 2 4" xfId="243"/>
    <cellStyle name="20% - Акцент5 2 5" xfId="244"/>
    <cellStyle name="20% - Акцент5 2 6" xfId="245"/>
    <cellStyle name="20% - Акцент5 2 7" xfId="246"/>
    <cellStyle name="20% - Акцент5 2 8" xfId="247"/>
    <cellStyle name="20% - Акцент5 2 9" xfId="248"/>
    <cellStyle name="20% - Акцент5 2_касса2012" xfId="249"/>
    <cellStyle name="20% - Акцент5 3" xfId="250"/>
    <cellStyle name="20% - Акцент5 4" xfId="251"/>
    <cellStyle name="20% - Акцент5 5" xfId="252"/>
    <cellStyle name="20% - Акцент5 6" xfId="253"/>
    <cellStyle name="20% - Акцент5 7" xfId="254"/>
    <cellStyle name="20% - Акцент5 8" xfId="255"/>
    <cellStyle name="20% - Акцент5 9" xfId="256"/>
    <cellStyle name="20% — акцент5_!ФЭО  от 28.11.2014 от Глазыриной ЕА" xfId="257"/>
    <cellStyle name="20% — акцент6" xfId="7"/>
    <cellStyle name="20% - Акцент6 10" xfId="258"/>
    <cellStyle name="20% - Акцент6 11" xfId="259"/>
    <cellStyle name="20% - Акцент6 2" xfId="260"/>
    <cellStyle name="20% — акцент6 2" xfId="261"/>
    <cellStyle name="20% - Акцент6 2 10" xfId="262"/>
    <cellStyle name="20% - Акцент6 2 11" xfId="263"/>
    <cellStyle name="20% - Акцент6 2 2" xfId="264"/>
    <cellStyle name="20% - Акцент6 2 3" xfId="265"/>
    <cellStyle name="20% - Акцент6 2 4" xfId="266"/>
    <cellStyle name="20% - Акцент6 2 5" xfId="267"/>
    <cellStyle name="20% - Акцент6 2 6" xfId="268"/>
    <cellStyle name="20% - Акцент6 2 7" xfId="269"/>
    <cellStyle name="20% - Акцент6 2 8" xfId="270"/>
    <cellStyle name="20% - Акцент6 2 9" xfId="271"/>
    <cellStyle name="20% - Акцент6 2_касса2012" xfId="272"/>
    <cellStyle name="20% - Акцент6 3" xfId="273"/>
    <cellStyle name="20% - Акцент6 4" xfId="274"/>
    <cellStyle name="20% - Акцент6 5" xfId="275"/>
    <cellStyle name="20% - Акцент6 6" xfId="276"/>
    <cellStyle name="20% - Акцент6 7" xfId="277"/>
    <cellStyle name="20% - Акцент6 8" xfId="278"/>
    <cellStyle name="20% - Акцент6 9" xfId="279"/>
    <cellStyle name="20% — акцент6_!ФЭО  от 28.11.2014 от Глазыриной ЕА" xfId="280"/>
    <cellStyle name="40% - Accent1" xfId="281"/>
    <cellStyle name="40% - Accent1 2" xfId="282"/>
    <cellStyle name="40% - Accent1 3" xfId="283"/>
    <cellStyle name="40% - Accent2" xfId="284"/>
    <cellStyle name="40% - Accent2 2" xfId="285"/>
    <cellStyle name="40% - Accent2 3" xfId="286"/>
    <cellStyle name="40% - Accent3" xfId="287"/>
    <cellStyle name="40% - Accent3 2" xfId="288"/>
    <cellStyle name="40% - Accent3 3" xfId="289"/>
    <cellStyle name="40% - Accent4" xfId="290"/>
    <cellStyle name="40% - Accent4 2" xfId="291"/>
    <cellStyle name="40% - Accent4 3" xfId="292"/>
    <cellStyle name="40% - Accent5" xfId="293"/>
    <cellStyle name="40% - Accent5 2" xfId="294"/>
    <cellStyle name="40% - Accent5 3" xfId="295"/>
    <cellStyle name="40% - Accent6" xfId="296"/>
    <cellStyle name="40% - Accent6 2" xfId="297"/>
    <cellStyle name="40% - Accent6 3" xfId="298"/>
    <cellStyle name="40% — акцент1" xfId="8"/>
    <cellStyle name="40% - Акцент1 10" xfId="299"/>
    <cellStyle name="40% - Акцент1 11" xfId="300"/>
    <cellStyle name="40% - Акцент1 12" xfId="301"/>
    <cellStyle name="40% - Акцент1 2" xfId="302"/>
    <cellStyle name="40% — акцент1 2" xfId="303"/>
    <cellStyle name="40% - Акцент1 2 10" xfId="304"/>
    <cellStyle name="40% - Акцент1 2 11" xfId="305"/>
    <cellStyle name="40% - Акцент1 2 12" xfId="306"/>
    <cellStyle name="40% - Акцент1 2 2" xfId="307"/>
    <cellStyle name="40% - Акцент1 2 3" xfId="308"/>
    <cellStyle name="40% - Акцент1 2 4" xfId="309"/>
    <cellStyle name="40% - Акцент1 2 5" xfId="310"/>
    <cellStyle name="40% - Акцент1 2 6" xfId="311"/>
    <cellStyle name="40% - Акцент1 2 7" xfId="312"/>
    <cellStyle name="40% - Акцент1 2 8" xfId="313"/>
    <cellStyle name="40% - Акцент1 2 9" xfId="314"/>
    <cellStyle name="40% - Акцент1 2_касса2012" xfId="315"/>
    <cellStyle name="40% - Акцент1 3" xfId="316"/>
    <cellStyle name="40% - Акцент1 3 2" xfId="317"/>
    <cellStyle name="40% - Акцент1 4" xfId="318"/>
    <cellStyle name="40% - Акцент1 5" xfId="319"/>
    <cellStyle name="40% - Акцент1 6" xfId="320"/>
    <cellStyle name="40% - Акцент1 7" xfId="321"/>
    <cellStyle name="40% - Акцент1 8" xfId="322"/>
    <cellStyle name="40% - Акцент1 9" xfId="323"/>
    <cellStyle name="40% — акцент1_!ФЭО  от 28.11.2014 от Глазыриной ЕА" xfId="324"/>
    <cellStyle name="40% — акцент2" xfId="9"/>
    <cellStyle name="40% - Акцент2 10" xfId="325"/>
    <cellStyle name="40% - Акцент2 11" xfId="326"/>
    <cellStyle name="40% - Акцент2 2" xfId="327"/>
    <cellStyle name="40% — акцент2 2" xfId="328"/>
    <cellStyle name="40% - Акцент2 2 10" xfId="329"/>
    <cellStyle name="40% - Акцент2 2 11" xfId="330"/>
    <cellStyle name="40% - Акцент2 2 2" xfId="331"/>
    <cellStyle name="40% - Акцент2 2 3" xfId="332"/>
    <cellStyle name="40% - Акцент2 2 4" xfId="333"/>
    <cellStyle name="40% - Акцент2 2 5" xfId="334"/>
    <cellStyle name="40% - Акцент2 2 6" xfId="335"/>
    <cellStyle name="40% - Акцент2 2 7" xfId="336"/>
    <cellStyle name="40% - Акцент2 2 8" xfId="337"/>
    <cellStyle name="40% - Акцент2 2 9" xfId="338"/>
    <cellStyle name="40% - Акцент2 2_касса2012" xfId="339"/>
    <cellStyle name="40% - Акцент2 3" xfId="340"/>
    <cellStyle name="40% - Акцент2 4" xfId="341"/>
    <cellStyle name="40% - Акцент2 5" xfId="342"/>
    <cellStyle name="40% - Акцент2 6" xfId="343"/>
    <cellStyle name="40% - Акцент2 7" xfId="344"/>
    <cellStyle name="40% - Акцент2 8" xfId="345"/>
    <cellStyle name="40% - Акцент2 9" xfId="346"/>
    <cellStyle name="40% — акцент2_!ФЭО  от 28.11.2014 от Глазыриной ЕА" xfId="347"/>
    <cellStyle name="40% — акцент3" xfId="10"/>
    <cellStyle name="40% - Акцент3 10" xfId="348"/>
    <cellStyle name="40% - Акцент3 11" xfId="349"/>
    <cellStyle name="40% - Акцент3 12" xfId="350"/>
    <cellStyle name="40% - Акцент3 2" xfId="351"/>
    <cellStyle name="40% — акцент3 2" xfId="352"/>
    <cellStyle name="40% - Акцент3 2 10" xfId="353"/>
    <cellStyle name="40% - Акцент3 2 11" xfId="354"/>
    <cellStyle name="40% - Акцент3 2 12" xfId="355"/>
    <cellStyle name="40% - Акцент3 2 2" xfId="356"/>
    <cellStyle name="40% - Акцент3 2 3" xfId="357"/>
    <cellStyle name="40% - Акцент3 2 4" xfId="358"/>
    <cellStyle name="40% - Акцент3 2 5" xfId="359"/>
    <cellStyle name="40% - Акцент3 2 6" xfId="360"/>
    <cellStyle name="40% - Акцент3 2 7" xfId="361"/>
    <cellStyle name="40% - Акцент3 2 8" xfId="362"/>
    <cellStyle name="40% - Акцент3 2 9" xfId="363"/>
    <cellStyle name="40% - Акцент3 2_касса2012" xfId="364"/>
    <cellStyle name="40% - Акцент3 3" xfId="365"/>
    <cellStyle name="40% - Акцент3 3 2" xfId="366"/>
    <cellStyle name="40% - Акцент3 4" xfId="367"/>
    <cellStyle name="40% - Акцент3 5" xfId="368"/>
    <cellStyle name="40% - Акцент3 6" xfId="369"/>
    <cellStyle name="40% - Акцент3 7" xfId="370"/>
    <cellStyle name="40% - Акцент3 8" xfId="371"/>
    <cellStyle name="40% - Акцент3 9" xfId="372"/>
    <cellStyle name="40% — акцент3_!ФЭО  от 28.11.2014 от Глазыриной ЕА" xfId="373"/>
    <cellStyle name="40% — акцент4" xfId="11"/>
    <cellStyle name="40% - Акцент4 10" xfId="374"/>
    <cellStyle name="40% - Акцент4 11" xfId="375"/>
    <cellStyle name="40% - Акцент4 12" xfId="376"/>
    <cellStyle name="40% - Акцент4 2" xfId="377"/>
    <cellStyle name="40% — акцент4 2" xfId="378"/>
    <cellStyle name="40% - Акцент4 2 10" xfId="379"/>
    <cellStyle name="40% - Акцент4 2 11" xfId="380"/>
    <cellStyle name="40% - Акцент4 2 12" xfId="381"/>
    <cellStyle name="40% - Акцент4 2 2" xfId="382"/>
    <cellStyle name="40% - Акцент4 2 3" xfId="383"/>
    <cellStyle name="40% - Акцент4 2 4" xfId="384"/>
    <cellStyle name="40% - Акцент4 2 5" xfId="385"/>
    <cellStyle name="40% - Акцент4 2 6" xfId="386"/>
    <cellStyle name="40% - Акцент4 2 7" xfId="387"/>
    <cellStyle name="40% - Акцент4 2 8" xfId="388"/>
    <cellStyle name="40% - Акцент4 2 9" xfId="389"/>
    <cellStyle name="40% - Акцент4 2_касса2012" xfId="390"/>
    <cellStyle name="40% - Акцент4 3" xfId="391"/>
    <cellStyle name="40% - Акцент4 3 2" xfId="392"/>
    <cellStyle name="40% - Акцент4 4" xfId="393"/>
    <cellStyle name="40% - Акцент4 5" xfId="394"/>
    <cellStyle name="40% - Акцент4 6" xfId="395"/>
    <cellStyle name="40% - Акцент4 7" xfId="396"/>
    <cellStyle name="40% - Акцент4 8" xfId="397"/>
    <cellStyle name="40% - Акцент4 9" xfId="398"/>
    <cellStyle name="40% — акцент4_!ФЭО  от 28.11.2014 от Глазыриной ЕА" xfId="399"/>
    <cellStyle name="40% — акцент5" xfId="12"/>
    <cellStyle name="40% - Акцент5 10" xfId="400"/>
    <cellStyle name="40% - Акцент5 11" xfId="401"/>
    <cellStyle name="40% - Акцент5 2" xfId="402"/>
    <cellStyle name="40% — акцент5 2" xfId="403"/>
    <cellStyle name="40% - Акцент5 2 10" xfId="404"/>
    <cellStyle name="40% - Акцент5 2 11" xfId="405"/>
    <cellStyle name="40% - Акцент5 2 2" xfId="406"/>
    <cellStyle name="40% - Акцент5 2 3" xfId="407"/>
    <cellStyle name="40% - Акцент5 2 4" xfId="408"/>
    <cellStyle name="40% - Акцент5 2 5" xfId="409"/>
    <cellStyle name="40% - Акцент5 2 6" xfId="410"/>
    <cellStyle name="40% - Акцент5 2 7" xfId="411"/>
    <cellStyle name="40% - Акцент5 2 8" xfId="412"/>
    <cellStyle name="40% - Акцент5 2 9" xfId="413"/>
    <cellStyle name="40% - Акцент5 2_касса2012" xfId="414"/>
    <cellStyle name="40% - Акцент5 3" xfId="415"/>
    <cellStyle name="40% - Акцент5 4" xfId="416"/>
    <cellStyle name="40% - Акцент5 5" xfId="417"/>
    <cellStyle name="40% - Акцент5 6" xfId="418"/>
    <cellStyle name="40% - Акцент5 7" xfId="419"/>
    <cellStyle name="40% - Акцент5 8" xfId="420"/>
    <cellStyle name="40% - Акцент5 9" xfId="421"/>
    <cellStyle name="40% — акцент5_!ФЭО  от 28.11.2014 от Глазыриной ЕА" xfId="422"/>
    <cellStyle name="40% — акцент6" xfId="13"/>
    <cellStyle name="40% - Акцент6 10" xfId="423"/>
    <cellStyle name="40% - Акцент6 11" xfId="424"/>
    <cellStyle name="40% - Акцент6 12" xfId="425"/>
    <cellStyle name="40% - Акцент6 2" xfId="426"/>
    <cellStyle name="40% — акцент6 2" xfId="427"/>
    <cellStyle name="40% - Акцент6 2 10" xfId="428"/>
    <cellStyle name="40% - Акцент6 2 11" xfId="429"/>
    <cellStyle name="40% - Акцент6 2 12" xfId="430"/>
    <cellStyle name="40% - Акцент6 2 2" xfId="431"/>
    <cellStyle name="40% - Акцент6 2 3" xfId="432"/>
    <cellStyle name="40% - Акцент6 2 4" xfId="433"/>
    <cellStyle name="40% - Акцент6 2 5" xfId="434"/>
    <cellStyle name="40% - Акцент6 2 6" xfId="435"/>
    <cellStyle name="40% - Акцент6 2 7" xfId="436"/>
    <cellStyle name="40% - Акцент6 2 8" xfId="437"/>
    <cellStyle name="40% - Акцент6 2 9" xfId="438"/>
    <cellStyle name="40% - Акцент6 2_касса2012" xfId="439"/>
    <cellStyle name="40% - Акцент6 3" xfId="440"/>
    <cellStyle name="40% - Акцент6 3 2" xfId="441"/>
    <cellStyle name="40% - Акцент6 4" xfId="442"/>
    <cellStyle name="40% - Акцент6 5" xfId="443"/>
    <cellStyle name="40% - Акцент6 6" xfId="444"/>
    <cellStyle name="40% - Акцент6 7" xfId="445"/>
    <cellStyle name="40% - Акцент6 8" xfId="446"/>
    <cellStyle name="40% - Акцент6 9" xfId="447"/>
    <cellStyle name="40% — акцент6_!ФЭО  от 28.11.2014 от Глазыриной ЕА" xfId="448"/>
    <cellStyle name="60% - Accent1" xfId="449"/>
    <cellStyle name="60% - Accent1 2" xfId="450"/>
    <cellStyle name="60% - Accent1 3" xfId="451"/>
    <cellStyle name="60% - Accent2" xfId="452"/>
    <cellStyle name="60% - Accent2 2" xfId="453"/>
    <cellStyle name="60% - Accent2 3" xfId="454"/>
    <cellStyle name="60% - Accent3" xfId="455"/>
    <cellStyle name="60% - Accent3 2" xfId="456"/>
    <cellStyle name="60% - Accent3 3" xfId="457"/>
    <cellStyle name="60% - Accent4" xfId="458"/>
    <cellStyle name="60% - Accent4 2" xfId="459"/>
    <cellStyle name="60% - Accent4 3" xfId="460"/>
    <cellStyle name="60% - Accent5" xfId="461"/>
    <cellStyle name="60% - Accent5 2" xfId="462"/>
    <cellStyle name="60% - Accent5 3" xfId="463"/>
    <cellStyle name="60% - Accent6" xfId="464"/>
    <cellStyle name="60% - Accent6 2" xfId="465"/>
    <cellStyle name="60% - Accent6 3" xfId="466"/>
    <cellStyle name="60% — акцент1" xfId="14"/>
    <cellStyle name="60% - Акцент1 2" xfId="467"/>
    <cellStyle name="60% — акцент1 2" xfId="468"/>
    <cellStyle name="60% - Акцент1 2 10" xfId="469"/>
    <cellStyle name="60% - Акцент1 2 11" xfId="470"/>
    <cellStyle name="60% - Акцент1 2 12" xfId="471"/>
    <cellStyle name="60% - Акцент1 2 13" xfId="472"/>
    <cellStyle name="60% - Акцент1 2 2" xfId="473"/>
    <cellStyle name="60% - Акцент1 2 3" xfId="474"/>
    <cellStyle name="60% - Акцент1 2 4" xfId="475"/>
    <cellStyle name="60% - Акцент1 2 5" xfId="476"/>
    <cellStyle name="60% - Акцент1 2 6" xfId="477"/>
    <cellStyle name="60% - Акцент1 2 7" xfId="478"/>
    <cellStyle name="60% - Акцент1 2 8" xfId="479"/>
    <cellStyle name="60% - Акцент1 2 9" xfId="480"/>
    <cellStyle name="60% - Акцент1 2_касса2012" xfId="481"/>
    <cellStyle name="60% - Акцент1 3" xfId="482"/>
    <cellStyle name="60% - Акцент1 4" xfId="483"/>
    <cellStyle name="60% - Акцент1 5" xfId="484"/>
    <cellStyle name="60% - Акцент1 6" xfId="485"/>
    <cellStyle name="60% - Акцент1 7" xfId="486"/>
    <cellStyle name="60% — акцент2" xfId="15"/>
    <cellStyle name="60% - Акцент2 2" xfId="487"/>
    <cellStyle name="60% — акцент2 2" xfId="488"/>
    <cellStyle name="60% - Акцент2 2 10" xfId="489"/>
    <cellStyle name="60% - Акцент2 2 11" xfId="490"/>
    <cellStyle name="60% - Акцент2 2 12" xfId="491"/>
    <cellStyle name="60% - Акцент2 2 13" xfId="492"/>
    <cellStyle name="60% - Акцент2 2 2" xfId="493"/>
    <cellStyle name="60% - Акцент2 2 3" xfId="494"/>
    <cellStyle name="60% - Акцент2 2 4" xfId="495"/>
    <cellStyle name="60% - Акцент2 2 5" xfId="496"/>
    <cellStyle name="60% - Акцент2 2 6" xfId="497"/>
    <cellStyle name="60% - Акцент2 2 7" xfId="498"/>
    <cellStyle name="60% - Акцент2 2 8" xfId="499"/>
    <cellStyle name="60% - Акцент2 2 9" xfId="500"/>
    <cellStyle name="60% - Акцент2 2_касса2012" xfId="501"/>
    <cellStyle name="60% - Акцент2 3" xfId="502"/>
    <cellStyle name="60% - Акцент2 4" xfId="503"/>
    <cellStyle name="60% - Акцент2 5" xfId="504"/>
    <cellStyle name="60% - Акцент2 6" xfId="505"/>
    <cellStyle name="60% - Акцент2 7" xfId="506"/>
    <cellStyle name="60% — акцент3" xfId="16"/>
    <cellStyle name="60% - Акцент3 2" xfId="507"/>
    <cellStyle name="60% — акцент3 2" xfId="508"/>
    <cellStyle name="60% - Акцент3 2 10" xfId="509"/>
    <cellStyle name="60% - Акцент3 2 11" xfId="510"/>
    <cellStyle name="60% - Акцент3 2 12" xfId="511"/>
    <cellStyle name="60% - Акцент3 2 13" xfId="512"/>
    <cellStyle name="60% - Акцент3 2 2" xfId="513"/>
    <cellStyle name="60% - Акцент3 2 3" xfId="514"/>
    <cellStyle name="60% - Акцент3 2 4" xfId="515"/>
    <cellStyle name="60% - Акцент3 2 5" xfId="516"/>
    <cellStyle name="60% - Акцент3 2 6" xfId="517"/>
    <cellStyle name="60% - Акцент3 2 7" xfId="518"/>
    <cellStyle name="60% - Акцент3 2 8" xfId="519"/>
    <cellStyle name="60% - Акцент3 2 9" xfId="520"/>
    <cellStyle name="60% - Акцент3 2_касса2012" xfId="521"/>
    <cellStyle name="60% - Акцент3 3" xfId="522"/>
    <cellStyle name="60% - Акцент3 4" xfId="523"/>
    <cellStyle name="60% - Акцент3 5" xfId="524"/>
    <cellStyle name="60% - Акцент3 6" xfId="525"/>
    <cellStyle name="60% - Акцент3 7" xfId="526"/>
    <cellStyle name="60% — акцент4" xfId="17"/>
    <cellStyle name="60% - Акцент4 2" xfId="527"/>
    <cellStyle name="60% — акцент4 2" xfId="528"/>
    <cellStyle name="60% - Акцент4 2 10" xfId="529"/>
    <cellStyle name="60% - Акцент4 2 11" xfId="530"/>
    <cellStyle name="60% - Акцент4 2 12" xfId="531"/>
    <cellStyle name="60% - Акцент4 2 13" xfId="532"/>
    <cellStyle name="60% - Акцент4 2 2" xfId="533"/>
    <cellStyle name="60% - Акцент4 2 3" xfId="534"/>
    <cellStyle name="60% - Акцент4 2 4" xfId="535"/>
    <cellStyle name="60% - Акцент4 2 5" xfId="536"/>
    <cellStyle name="60% - Акцент4 2 6" xfId="537"/>
    <cellStyle name="60% - Акцент4 2 7" xfId="538"/>
    <cellStyle name="60% - Акцент4 2 8" xfId="539"/>
    <cellStyle name="60% - Акцент4 2 9" xfId="540"/>
    <cellStyle name="60% - Акцент4 2_касса2012" xfId="541"/>
    <cellStyle name="60% - Акцент4 3" xfId="542"/>
    <cellStyle name="60% - Акцент4 4" xfId="543"/>
    <cellStyle name="60% - Акцент4 5" xfId="544"/>
    <cellStyle name="60% - Акцент4 6" xfId="545"/>
    <cellStyle name="60% - Акцент4 7" xfId="546"/>
    <cellStyle name="60% — акцент5" xfId="18"/>
    <cellStyle name="60% - Акцент5 2" xfId="547"/>
    <cellStyle name="60% — акцент5 2" xfId="548"/>
    <cellStyle name="60% - Акцент5 2 10" xfId="549"/>
    <cellStyle name="60% - Акцент5 2 11" xfId="550"/>
    <cellStyle name="60% - Акцент5 2 12" xfId="551"/>
    <cellStyle name="60% - Акцент5 2 13" xfId="552"/>
    <cellStyle name="60% - Акцент5 2 2" xfId="553"/>
    <cellStyle name="60% - Акцент5 2 3" xfId="554"/>
    <cellStyle name="60% - Акцент5 2 4" xfId="555"/>
    <cellStyle name="60% - Акцент5 2 5" xfId="556"/>
    <cellStyle name="60% - Акцент5 2 6" xfId="557"/>
    <cellStyle name="60% - Акцент5 2 7" xfId="558"/>
    <cellStyle name="60% - Акцент5 2 8" xfId="559"/>
    <cellStyle name="60% - Акцент5 2 9" xfId="560"/>
    <cellStyle name="60% - Акцент5 2_касса2012" xfId="561"/>
    <cellStyle name="60% - Акцент5 3" xfId="562"/>
    <cellStyle name="60% - Акцент5 4" xfId="563"/>
    <cellStyle name="60% - Акцент5 5" xfId="564"/>
    <cellStyle name="60% - Акцент5 6" xfId="565"/>
    <cellStyle name="60% - Акцент5 7" xfId="566"/>
    <cellStyle name="60% — акцент6" xfId="19"/>
    <cellStyle name="60% - Акцент6 2" xfId="567"/>
    <cellStyle name="60% — акцент6 2" xfId="568"/>
    <cellStyle name="60% - Акцент6 2 10" xfId="569"/>
    <cellStyle name="60% - Акцент6 2 11" xfId="570"/>
    <cellStyle name="60% - Акцент6 2 12" xfId="571"/>
    <cellStyle name="60% - Акцент6 2 13" xfId="572"/>
    <cellStyle name="60% - Акцент6 2 2" xfId="573"/>
    <cellStyle name="60% - Акцент6 2 3" xfId="574"/>
    <cellStyle name="60% - Акцент6 2 4" xfId="575"/>
    <cellStyle name="60% - Акцент6 2 5" xfId="576"/>
    <cellStyle name="60% - Акцент6 2 6" xfId="577"/>
    <cellStyle name="60% - Акцент6 2 7" xfId="578"/>
    <cellStyle name="60% - Акцент6 2 8" xfId="579"/>
    <cellStyle name="60% - Акцент6 2 9" xfId="580"/>
    <cellStyle name="60% - Акцент6 2_касса2012" xfId="581"/>
    <cellStyle name="60% - Акцент6 3" xfId="582"/>
    <cellStyle name="60% - Акцент6 4" xfId="583"/>
    <cellStyle name="60% - Акцент6 5" xfId="584"/>
    <cellStyle name="60% - Акцент6 6" xfId="585"/>
    <cellStyle name="60% - Акцент6 7" xfId="586"/>
    <cellStyle name="Accent1" xfId="587"/>
    <cellStyle name="Accent1 2" xfId="588"/>
    <cellStyle name="Accent1 3" xfId="589"/>
    <cellStyle name="Accent2" xfId="590"/>
    <cellStyle name="Accent2 2" xfId="591"/>
    <cellStyle name="Accent2 3" xfId="592"/>
    <cellStyle name="Accent3" xfId="593"/>
    <cellStyle name="Accent3 2" xfId="594"/>
    <cellStyle name="Accent3 3" xfId="595"/>
    <cellStyle name="Accent4" xfId="596"/>
    <cellStyle name="Accent4 2" xfId="597"/>
    <cellStyle name="Accent4 3" xfId="598"/>
    <cellStyle name="Accent5" xfId="599"/>
    <cellStyle name="Accent5 2" xfId="600"/>
    <cellStyle name="Accent5 3" xfId="601"/>
    <cellStyle name="Accent6" xfId="602"/>
    <cellStyle name="Accent6 2" xfId="603"/>
    <cellStyle name="Accent6 3" xfId="604"/>
    <cellStyle name="Bad" xfId="605"/>
    <cellStyle name="Bad 2" xfId="606"/>
    <cellStyle name="Bad 3" xfId="607"/>
    <cellStyle name="Calculation" xfId="608"/>
    <cellStyle name="Calculation 2" xfId="609"/>
    <cellStyle name="Calculation 2 2" xfId="610"/>
    <cellStyle name="Calculation 2 3" xfId="611"/>
    <cellStyle name="Calculation 3" xfId="612"/>
    <cellStyle name="Calculation 3 2" xfId="613"/>
    <cellStyle name="Calculation 3 3" xfId="614"/>
    <cellStyle name="Calculation 4" xfId="615"/>
    <cellStyle name="Calculation 5" xfId="616"/>
    <cellStyle name="Calculation 6" xfId="617"/>
    <cellStyle name="Calculation 7" xfId="618"/>
    <cellStyle name="Check Cell" xfId="619"/>
    <cellStyle name="Check Cell 2" xfId="620"/>
    <cellStyle name="Check Cell 3" xfId="621"/>
    <cellStyle name="Comma" xfId="20"/>
    <cellStyle name="Comma [0]" xfId="21"/>
    <cellStyle name="Comma [0] 10" xfId="622"/>
    <cellStyle name="Comma [0] 11" xfId="623"/>
    <cellStyle name="Comma [0] 12" xfId="624"/>
    <cellStyle name="Comma [0] 13" xfId="625"/>
    <cellStyle name="Comma [0] 14" xfId="626"/>
    <cellStyle name="Comma [0] 15" xfId="627"/>
    <cellStyle name="Comma [0] 16" xfId="628"/>
    <cellStyle name="Comma [0] 17" xfId="629"/>
    <cellStyle name="Comma [0] 2" xfId="630"/>
    <cellStyle name="Comma [0] 3" xfId="631"/>
    <cellStyle name="Comma [0] 4" xfId="632"/>
    <cellStyle name="Comma [0] 5" xfId="633"/>
    <cellStyle name="Comma [0] 6" xfId="634"/>
    <cellStyle name="Comma [0] 7" xfId="635"/>
    <cellStyle name="Comma [0] 8" xfId="636"/>
    <cellStyle name="Comma [0] 9" xfId="637"/>
    <cellStyle name="Comma 10" xfId="638"/>
    <cellStyle name="Comma 11" xfId="639"/>
    <cellStyle name="Comma 12" xfId="640"/>
    <cellStyle name="Comma 13" xfId="641"/>
    <cellStyle name="Comma 14" xfId="642"/>
    <cellStyle name="Comma 15" xfId="643"/>
    <cellStyle name="Comma 16" xfId="644"/>
    <cellStyle name="Comma 17" xfId="645"/>
    <cellStyle name="Comma 2" xfId="646"/>
    <cellStyle name="Comma 3" xfId="647"/>
    <cellStyle name="Comma 4" xfId="648"/>
    <cellStyle name="Comma 5" xfId="649"/>
    <cellStyle name="Comma 6" xfId="650"/>
    <cellStyle name="Comma 7" xfId="651"/>
    <cellStyle name="Comma 8" xfId="652"/>
    <cellStyle name="Comma 9" xfId="653"/>
    <cellStyle name="Comma_для отправки 1 полугодие факт" xfId="22"/>
    <cellStyle name="Currency" xfId="23"/>
    <cellStyle name="Currency [0]" xfId="24"/>
    <cellStyle name="Currency [0] 10" xfId="654"/>
    <cellStyle name="Currency [0] 11" xfId="655"/>
    <cellStyle name="Currency [0] 12" xfId="656"/>
    <cellStyle name="Currency [0] 13" xfId="657"/>
    <cellStyle name="Currency [0] 14" xfId="658"/>
    <cellStyle name="Currency [0] 15" xfId="659"/>
    <cellStyle name="Currency [0] 16" xfId="660"/>
    <cellStyle name="Currency [0] 17" xfId="661"/>
    <cellStyle name="Currency [0] 2" xfId="662"/>
    <cellStyle name="Currency [0] 3" xfId="663"/>
    <cellStyle name="Currency [0] 4" xfId="664"/>
    <cellStyle name="Currency [0] 5" xfId="665"/>
    <cellStyle name="Currency [0] 6" xfId="666"/>
    <cellStyle name="Currency [0] 7" xfId="667"/>
    <cellStyle name="Currency [0] 8" xfId="668"/>
    <cellStyle name="Currency [0] 9" xfId="669"/>
    <cellStyle name="Currency 10" xfId="670"/>
    <cellStyle name="Currency 11" xfId="671"/>
    <cellStyle name="Currency 12" xfId="672"/>
    <cellStyle name="Currency 13" xfId="673"/>
    <cellStyle name="Currency 14" xfId="674"/>
    <cellStyle name="Currency 15" xfId="675"/>
    <cellStyle name="Currency 16" xfId="676"/>
    <cellStyle name="Currency 17" xfId="677"/>
    <cellStyle name="Currency 2" xfId="678"/>
    <cellStyle name="Currency 3" xfId="679"/>
    <cellStyle name="Currency 4" xfId="680"/>
    <cellStyle name="Currency 5" xfId="681"/>
    <cellStyle name="Currency 6" xfId="682"/>
    <cellStyle name="Currency 7" xfId="683"/>
    <cellStyle name="Currency 8" xfId="684"/>
    <cellStyle name="Currency 9" xfId="685"/>
    <cellStyle name="Currency_для отправки 1 полугодие факт" xfId="25"/>
    <cellStyle name="DefaultStyle" xfId="686"/>
    <cellStyle name="Excel Built-in Comma" xfId="687"/>
    <cellStyle name="Excel Built-in Comma 1" xfId="688"/>
    <cellStyle name="Excel Built-in Comma 2" xfId="689"/>
    <cellStyle name="Excel Built-in Comma 2 2" xfId="690"/>
    <cellStyle name="Excel Built-in Comma 3" xfId="691"/>
    <cellStyle name="Excel Built-in Comma 4" xfId="692"/>
    <cellStyle name="Excel Built-in Comma_ДК_Алтайский край_Минздрав_Шаблон 17.04.2014" xfId="693"/>
    <cellStyle name="Excel Built-in Normal" xfId="694"/>
    <cellStyle name="Excel Built-in Normal 1" xfId="695"/>
    <cellStyle name="Excel Built-in Normal 2" xfId="696"/>
    <cellStyle name="Excel Built-in Normal 2 2" xfId="697"/>
    <cellStyle name="Excel Built-in Normal 2 3" xfId="698"/>
    <cellStyle name="Excel Built-in Normal 3" xfId="699"/>
    <cellStyle name="Excel Built-in Normal 4" xfId="700"/>
    <cellStyle name="Excel Built-in Normal 5" xfId="701"/>
    <cellStyle name="Excel Built-in Normal_ДК_Алтайский край_Минздрав_Шаблон 17.04.2014" xfId="702"/>
    <cellStyle name="Explanatory Text" xfId="703"/>
    <cellStyle name="Good" xfId="704"/>
    <cellStyle name="Good 2" xfId="705"/>
    <cellStyle name="Good 3" xfId="706"/>
    <cellStyle name="Heading" xfId="707"/>
    <cellStyle name="Heading 1" xfId="708"/>
    <cellStyle name="Heading 2" xfId="709"/>
    <cellStyle name="Heading 3" xfId="710"/>
    <cellStyle name="Heading 4" xfId="711"/>
    <cellStyle name="Heading 5" xfId="712"/>
    <cellStyle name="Heading1" xfId="713"/>
    <cellStyle name="Heading1 1" xfId="714"/>
    <cellStyle name="Input" xfId="715"/>
    <cellStyle name="Input 2" xfId="716"/>
    <cellStyle name="Input 2 2" xfId="717"/>
    <cellStyle name="Input 3" xfId="718"/>
    <cellStyle name="Input 3 2" xfId="719"/>
    <cellStyle name="Input 4" xfId="720"/>
    <cellStyle name="Input 5" xfId="721"/>
    <cellStyle name="Input 6" xfId="722"/>
    <cellStyle name="Linked Cell" xfId="723"/>
    <cellStyle name="Neutral" xfId="724"/>
    <cellStyle name="Neutral 2" xfId="725"/>
    <cellStyle name="Neutral 3" xfId="726"/>
    <cellStyle name="Normal" xfId="26"/>
    <cellStyle name="Normal 10" xfId="727"/>
    <cellStyle name="Normal 104" xfId="1935"/>
    <cellStyle name="Normal 109" xfId="1936"/>
    <cellStyle name="Normal 11" xfId="728"/>
    <cellStyle name="Normal 12" xfId="729"/>
    <cellStyle name="Normal 13" xfId="730"/>
    <cellStyle name="Normal 14" xfId="731"/>
    <cellStyle name="Normal 15" xfId="732"/>
    <cellStyle name="Normal 16" xfId="733"/>
    <cellStyle name="Normal 17" xfId="734"/>
    <cellStyle name="Normal 18" xfId="735"/>
    <cellStyle name="Normal 19" xfId="736"/>
    <cellStyle name="Normal 2" xfId="27"/>
    <cellStyle name="Normal 2 2" xfId="28"/>
    <cellStyle name="Normal 2 2 2" xfId="737"/>
    <cellStyle name="Normal 2 2 3" xfId="738"/>
    <cellStyle name="Normal 2 2 3 2" xfId="739"/>
    <cellStyle name="Normal 2 3" xfId="740"/>
    <cellStyle name="Normal 2_2013-2015 годы ДТЗН" xfId="741"/>
    <cellStyle name="Normal 20" xfId="742"/>
    <cellStyle name="Normal 21" xfId="743"/>
    <cellStyle name="Normal 26" xfId="43"/>
    <cellStyle name="Normal 27" xfId="744"/>
    <cellStyle name="Normal 28" xfId="745"/>
    <cellStyle name="Normal 3" xfId="29"/>
    <cellStyle name="Normal 3 2" xfId="746"/>
    <cellStyle name="Normal 3 2 2" xfId="747"/>
    <cellStyle name="Normal 3 3" xfId="748"/>
    <cellStyle name="Normal 3 3 2" xfId="749"/>
    <cellStyle name="Normal 3 4" xfId="750"/>
    <cellStyle name="Normal 4" xfId="751"/>
    <cellStyle name="Normal 4 2" xfId="752"/>
    <cellStyle name="Normal 4 2 2" xfId="753"/>
    <cellStyle name="Normal 4 3" xfId="754"/>
    <cellStyle name="Normal 4_ДК_Орел_социальные работники" xfId="755"/>
    <cellStyle name="Normal 5" xfId="756"/>
    <cellStyle name="Normal 5 2" xfId="757"/>
    <cellStyle name="Normal 6" xfId="758"/>
    <cellStyle name="Normal 7" xfId="759"/>
    <cellStyle name="Normal 8" xfId="760"/>
    <cellStyle name="Normal 9" xfId="761"/>
    <cellStyle name="Normal 94" xfId="50"/>
    <cellStyle name="Normal 94 3" xfId="51"/>
    <cellStyle name="Normal 94 4" xfId="52"/>
    <cellStyle name="Normal 94 5" xfId="53"/>
    <cellStyle name="Normal 94 9" xfId="54"/>
    <cellStyle name="Normal_!ФЭО  от 28.11.2014 от Глазыриной ЕА" xfId="762"/>
    <cellStyle name="Note" xfId="763"/>
    <cellStyle name="Note 2" xfId="764"/>
    <cellStyle name="Note 2 2" xfId="765"/>
    <cellStyle name="Note 3" xfId="766"/>
    <cellStyle name="Note 3 2" xfId="767"/>
    <cellStyle name="Note 4" xfId="768"/>
    <cellStyle name="Note 5" xfId="769"/>
    <cellStyle name="Note 6" xfId="770"/>
    <cellStyle name="Output" xfId="771"/>
    <cellStyle name="Output 2" xfId="772"/>
    <cellStyle name="Output 2 2" xfId="773"/>
    <cellStyle name="Output 3" xfId="774"/>
    <cellStyle name="Output 3 2" xfId="775"/>
    <cellStyle name="Output 4" xfId="776"/>
    <cellStyle name="Output 5" xfId="777"/>
    <cellStyle name="Output 6" xfId="778"/>
    <cellStyle name="Percent" xfId="30"/>
    <cellStyle name="Percent 10" xfId="779"/>
    <cellStyle name="Percent 11" xfId="780"/>
    <cellStyle name="Percent 12" xfId="781"/>
    <cellStyle name="Percent 13" xfId="782"/>
    <cellStyle name="Percent 14" xfId="783"/>
    <cellStyle name="Percent 15" xfId="784"/>
    <cellStyle name="Percent 16" xfId="785"/>
    <cellStyle name="Percent 17" xfId="786"/>
    <cellStyle name="Percent 2" xfId="787"/>
    <cellStyle name="Percent 3" xfId="788"/>
    <cellStyle name="Percent 4" xfId="789"/>
    <cellStyle name="Percent 5" xfId="790"/>
    <cellStyle name="Percent 6" xfId="791"/>
    <cellStyle name="Percent 7" xfId="792"/>
    <cellStyle name="Percent 8" xfId="793"/>
    <cellStyle name="Percent 9" xfId="794"/>
    <cellStyle name="Result" xfId="795"/>
    <cellStyle name="Result 1" xfId="796"/>
    <cellStyle name="Result2" xfId="797"/>
    <cellStyle name="Result2 1" xfId="798"/>
    <cellStyle name="Style 1" xfId="799"/>
    <cellStyle name="Style 1 2" xfId="800"/>
    <cellStyle name="Style 1 3" xfId="801"/>
    <cellStyle name="TableStyleLight1" xfId="802"/>
    <cellStyle name="Title" xfId="803"/>
    <cellStyle name="Total" xfId="804"/>
    <cellStyle name="Total 2" xfId="805"/>
    <cellStyle name="Total 3" xfId="806"/>
    <cellStyle name="Total 4" xfId="807"/>
    <cellStyle name="Total 5" xfId="808"/>
    <cellStyle name="Total 6" xfId="809"/>
    <cellStyle name="Warning Text" xfId="810"/>
    <cellStyle name="Акцент1 2" xfId="811"/>
    <cellStyle name="Акцент1 2 10" xfId="812"/>
    <cellStyle name="Акцент1 2 11" xfId="813"/>
    <cellStyle name="Акцент1 2 12" xfId="814"/>
    <cellStyle name="Акцент1 2 13" xfId="815"/>
    <cellStyle name="Акцент1 2 2" xfId="816"/>
    <cellStyle name="Акцент1 2 3" xfId="817"/>
    <cellStyle name="Акцент1 2 4" xfId="818"/>
    <cellStyle name="Акцент1 2 5" xfId="819"/>
    <cellStyle name="Акцент1 2 6" xfId="820"/>
    <cellStyle name="Акцент1 2 7" xfId="821"/>
    <cellStyle name="Акцент1 2 8" xfId="822"/>
    <cellStyle name="Акцент1 2 9" xfId="823"/>
    <cellStyle name="Акцент1 2_касса2012" xfId="824"/>
    <cellStyle name="Акцент1 3" xfId="825"/>
    <cellStyle name="Акцент1 4" xfId="826"/>
    <cellStyle name="Акцент1 5" xfId="827"/>
    <cellStyle name="Акцент1 6" xfId="828"/>
    <cellStyle name="Акцент1 7" xfId="829"/>
    <cellStyle name="Акцент2 2" xfId="830"/>
    <cellStyle name="Акцент2 2 10" xfId="831"/>
    <cellStyle name="Акцент2 2 11" xfId="832"/>
    <cellStyle name="Акцент2 2 12" xfId="833"/>
    <cellStyle name="Акцент2 2 13" xfId="834"/>
    <cellStyle name="Акцент2 2 2" xfId="835"/>
    <cellStyle name="Акцент2 2 3" xfId="836"/>
    <cellStyle name="Акцент2 2 4" xfId="837"/>
    <cellStyle name="Акцент2 2 5" xfId="838"/>
    <cellStyle name="Акцент2 2 6" xfId="839"/>
    <cellStyle name="Акцент2 2 7" xfId="840"/>
    <cellStyle name="Акцент2 2 8" xfId="841"/>
    <cellStyle name="Акцент2 2 9" xfId="842"/>
    <cellStyle name="Акцент2 2_касса2012" xfId="843"/>
    <cellStyle name="Акцент2 3" xfId="844"/>
    <cellStyle name="Акцент2 4" xfId="845"/>
    <cellStyle name="Акцент2 5" xfId="846"/>
    <cellStyle name="Акцент2 6" xfId="847"/>
    <cellStyle name="Акцент2 7" xfId="848"/>
    <cellStyle name="Акцент3 2" xfId="849"/>
    <cellStyle name="Акцент3 2 10" xfId="850"/>
    <cellStyle name="Акцент3 2 11" xfId="851"/>
    <cellStyle name="Акцент3 2 12" xfId="852"/>
    <cellStyle name="Акцент3 2 13" xfId="853"/>
    <cellStyle name="Акцент3 2 2" xfId="854"/>
    <cellStyle name="Акцент3 2 3" xfId="855"/>
    <cellStyle name="Акцент3 2 4" xfId="856"/>
    <cellStyle name="Акцент3 2 5" xfId="857"/>
    <cellStyle name="Акцент3 2 6" xfId="858"/>
    <cellStyle name="Акцент3 2 7" xfId="859"/>
    <cellStyle name="Акцент3 2 8" xfId="860"/>
    <cellStyle name="Акцент3 2 9" xfId="861"/>
    <cellStyle name="Акцент3 2_касса2012" xfId="862"/>
    <cellStyle name="Акцент3 3" xfId="863"/>
    <cellStyle name="Акцент3 4" xfId="864"/>
    <cellStyle name="Акцент3 5" xfId="865"/>
    <cellStyle name="Акцент3 6" xfId="866"/>
    <cellStyle name="Акцент3 7" xfId="867"/>
    <cellStyle name="Акцент4 2" xfId="868"/>
    <cellStyle name="Акцент4 2 10" xfId="869"/>
    <cellStyle name="Акцент4 2 11" xfId="870"/>
    <cellStyle name="Акцент4 2 12" xfId="871"/>
    <cellStyle name="Акцент4 2 13" xfId="872"/>
    <cellStyle name="Акцент4 2 2" xfId="873"/>
    <cellStyle name="Акцент4 2 3" xfId="874"/>
    <cellStyle name="Акцент4 2 4" xfId="875"/>
    <cellStyle name="Акцент4 2 5" xfId="876"/>
    <cellStyle name="Акцент4 2 6" xfId="877"/>
    <cellStyle name="Акцент4 2 7" xfId="878"/>
    <cellStyle name="Акцент4 2 8" xfId="879"/>
    <cellStyle name="Акцент4 2 9" xfId="880"/>
    <cellStyle name="Акцент4 2_касса2012" xfId="881"/>
    <cellStyle name="Акцент4 3" xfId="882"/>
    <cellStyle name="Акцент4 4" xfId="883"/>
    <cellStyle name="Акцент4 5" xfId="884"/>
    <cellStyle name="Акцент4 6" xfId="885"/>
    <cellStyle name="Акцент4 7" xfId="886"/>
    <cellStyle name="Акцент5 2" xfId="887"/>
    <cellStyle name="Акцент5 2 10" xfId="888"/>
    <cellStyle name="Акцент5 2 11" xfId="889"/>
    <cellStyle name="Акцент5 2 12" xfId="890"/>
    <cellStyle name="Акцент5 2 13" xfId="891"/>
    <cellStyle name="Акцент5 2 2" xfId="892"/>
    <cellStyle name="Акцент5 2 3" xfId="893"/>
    <cellStyle name="Акцент5 2 4" xfId="894"/>
    <cellStyle name="Акцент5 2 5" xfId="895"/>
    <cellStyle name="Акцент5 2 6" xfId="896"/>
    <cellStyle name="Акцент5 2 7" xfId="897"/>
    <cellStyle name="Акцент5 2 8" xfId="898"/>
    <cellStyle name="Акцент5 2 9" xfId="899"/>
    <cellStyle name="Акцент5 2_касса2012" xfId="900"/>
    <cellStyle name="Акцент5 3" xfId="901"/>
    <cellStyle name="Акцент5 4" xfId="902"/>
    <cellStyle name="Акцент5 5" xfId="903"/>
    <cellStyle name="Акцент5 6" xfId="904"/>
    <cellStyle name="Акцент5 7" xfId="905"/>
    <cellStyle name="Акцент6 2" xfId="906"/>
    <cellStyle name="Акцент6 2 10" xfId="907"/>
    <cellStyle name="Акцент6 2 11" xfId="908"/>
    <cellStyle name="Акцент6 2 12" xfId="909"/>
    <cellStyle name="Акцент6 2 13" xfId="910"/>
    <cellStyle name="Акцент6 2 2" xfId="911"/>
    <cellStyle name="Акцент6 2 3" xfId="912"/>
    <cellStyle name="Акцент6 2 4" xfId="913"/>
    <cellStyle name="Акцент6 2 5" xfId="914"/>
    <cellStyle name="Акцент6 2 6" xfId="915"/>
    <cellStyle name="Акцент6 2 7" xfId="916"/>
    <cellStyle name="Акцент6 2 8" xfId="917"/>
    <cellStyle name="Акцент6 2 9" xfId="918"/>
    <cellStyle name="Акцент6 2_касса2012" xfId="919"/>
    <cellStyle name="Акцент6 3" xfId="920"/>
    <cellStyle name="Акцент6 4" xfId="921"/>
    <cellStyle name="Акцент6 5" xfId="922"/>
    <cellStyle name="Акцент6 6" xfId="923"/>
    <cellStyle name="Акцент6 7" xfId="924"/>
    <cellStyle name="Ввод  2" xfId="925"/>
    <cellStyle name="Ввод  2 10" xfId="926"/>
    <cellStyle name="Ввод  2 10 2" xfId="927"/>
    <cellStyle name="Ввод  2 10 3" xfId="928"/>
    <cellStyle name="Ввод  2 10 4" xfId="929"/>
    <cellStyle name="Ввод  2 10 5" xfId="930"/>
    <cellStyle name="Ввод  2 11" xfId="931"/>
    <cellStyle name="Ввод  2 11 2" xfId="932"/>
    <cellStyle name="Ввод  2 11 3" xfId="933"/>
    <cellStyle name="Ввод  2 11 4" xfId="934"/>
    <cellStyle name="Ввод  2 11 5" xfId="935"/>
    <cellStyle name="Ввод  2 12" xfId="936"/>
    <cellStyle name="Ввод  2 13" xfId="937"/>
    <cellStyle name="Ввод  2 14" xfId="938"/>
    <cellStyle name="Ввод  2 15" xfId="939"/>
    <cellStyle name="Ввод  2 16" xfId="940"/>
    <cellStyle name="Ввод  2 2" xfId="941"/>
    <cellStyle name="Ввод  2 2 2" xfId="942"/>
    <cellStyle name="Ввод  2 2 3" xfId="943"/>
    <cellStyle name="Ввод  2 2 4" xfId="944"/>
    <cellStyle name="Ввод  2 2 5" xfId="945"/>
    <cellStyle name="Ввод  2 3" xfId="946"/>
    <cellStyle name="Ввод  2 3 2" xfId="947"/>
    <cellStyle name="Ввод  2 3 3" xfId="948"/>
    <cellStyle name="Ввод  2 3 4" xfId="949"/>
    <cellStyle name="Ввод  2 3 5" xfId="950"/>
    <cellStyle name="Ввод  2 4" xfId="951"/>
    <cellStyle name="Ввод  2 4 2" xfId="952"/>
    <cellStyle name="Ввод  2 4 3" xfId="953"/>
    <cellStyle name="Ввод  2 4 4" xfId="954"/>
    <cellStyle name="Ввод  2 4 5" xfId="955"/>
    <cellStyle name="Ввод  2 5" xfId="956"/>
    <cellStyle name="Ввод  2 5 2" xfId="957"/>
    <cellStyle name="Ввод  2 5 3" xfId="958"/>
    <cellStyle name="Ввод  2 5 4" xfId="959"/>
    <cellStyle name="Ввод  2 5 5" xfId="960"/>
    <cellStyle name="Ввод  2 6" xfId="961"/>
    <cellStyle name="Ввод  2 6 2" xfId="962"/>
    <cellStyle name="Ввод  2 6 3" xfId="963"/>
    <cellStyle name="Ввод  2 6 4" xfId="964"/>
    <cellStyle name="Ввод  2 6 5" xfId="965"/>
    <cellStyle name="Ввод  2 7" xfId="966"/>
    <cellStyle name="Ввод  2 7 2" xfId="967"/>
    <cellStyle name="Ввод  2 7 3" xfId="968"/>
    <cellStyle name="Ввод  2 7 4" xfId="969"/>
    <cellStyle name="Ввод  2 7 5" xfId="970"/>
    <cellStyle name="Ввод  2 8" xfId="971"/>
    <cellStyle name="Ввод  2 8 2" xfId="972"/>
    <cellStyle name="Ввод  2 8 3" xfId="973"/>
    <cellStyle name="Ввод  2 8 4" xfId="974"/>
    <cellStyle name="Ввод  2 8 5" xfId="975"/>
    <cellStyle name="Ввод  2 9" xfId="976"/>
    <cellStyle name="Ввод  2 9 2" xfId="977"/>
    <cellStyle name="Ввод  2 9 3" xfId="978"/>
    <cellStyle name="Ввод  2 9 4" xfId="979"/>
    <cellStyle name="Ввод  2 9 5" xfId="980"/>
    <cellStyle name="Ввод  2_касса2012" xfId="981"/>
    <cellStyle name="Ввод  3" xfId="982"/>
    <cellStyle name="Ввод  4" xfId="983"/>
    <cellStyle name="Ввод  5" xfId="984"/>
    <cellStyle name="Ввод  6" xfId="985"/>
    <cellStyle name="Вывод 2" xfId="986"/>
    <cellStyle name="Вывод 2 10" xfId="987"/>
    <cellStyle name="Вывод 2 10 2" xfId="988"/>
    <cellStyle name="Вывод 2 10 3" xfId="989"/>
    <cellStyle name="Вывод 2 10 4" xfId="990"/>
    <cellStyle name="Вывод 2 10 5" xfId="991"/>
    <cellStyle name="Вывод 2 11" xfId="992"/>
    <cellStyle name="Вывод 2 11 2" xfId="993"/>
    <cellStyle name="Вывод 2 11 3" xfId="994"/>
    <cellStyle name="Вывод 2 11 4" xfId="995"/>
    <cellStyle name="Вывод 2 11 5" xfId="996"/>
    <cellStyle name="Вывод 2 12" xfId="997"/>
    <cellStyle name="Вывод 2 13" xfId="998"/>
    <cellStyle name="Вывод 2 14" xfId="999"/>
    <cellStyle name="Вывод 2 15" xfId="1000"/>
    <cellStyle name="Вывод 2 16" xfId="1001"/>
    <cellStyle name="Вывод 2 17" xfId="1002"/>
    <cellStyle name="Вывод 2 2" xfId="1003"/>
    <cellStyle name="Вывод 2 2 2" xfId="1004"/>
    <cellStyle name="Вывод 2 2 3" xfId="1005"/>
    <cellStyle name="Вывод 2 2 4" xfId="1006"/>
    <cellStyle name="Вывод 2 2 5" xfId="1007"/>
    <cellStyle name="Вывод 2 3" xfId="1008"/>
    <cellStyle name="Вывод 2 3 2" xfId="1009"/>
    <cellStyle name="Вывод 2 3 3" xfId="1010"/>
    <cellStyle name="Вывод 2 3 4" xfId="1011"/>
    <cellStyle name="Вывод 2 3 5" xfId="1012"/>
    <cellStyle name="Вывод 2 4" xfId="1013"/>
    <cellStyle name="Вывод 2 4 2" xfId="1014"/>
    <cellStyle name="Вывод 2 4 3" xfId="1015"/>
    <cellStyle name="Вывод 2 4 4" xfId="1016"/>
    <cellStyle name="Вывод 2 4 5" xfId="1017"/>
    <cellStyle name="Вывод 2 5" xfId="1018"/>
    <cellStyle name="Вывод 2 5 2" xfId="1019"/>
    <cellStyle name="Вывод 2 5 3" xfId="1020"/>
    <cellStyle name="Вывод 2 5 4" xfId="1021"/>
    <cellStyle name="Вывод 2 5 5" xfId="1022"/>
    <cellStyle name="Вывод 2 6" xfId="1023"/>
    <cellStyle name="Вывод 2 6 2" xfId="1024"/>
    <cellStyle name="Вывод 2 6 3" xfId="1025"/>
    <cellStyle name="Вывод 2 6 4" xfId="1026"/>
    <cellStyle name="Вывод 2 6 5" xfId="1027"/>
    <cellStyle name="Вывод 2 7" xfId="1028"/>
    <cellStyle name="Вывод 2 7 2" xfId="1029"/>
    <cellStyle name="Вывод 2 7 3" xfId="1030"/>
    <cellStyle name="Вывод 2 7 4" xfId="1031"/>
    <cellStyle name="Вывод 2 7 5" xfId="1032"/>
    <cellStyle name="Вывод 2 8" xfId="1033"/>
    <cellStyle name="Вывод 2 8 2" xfId="1034"/>
    <cellStyle name="Вывод 2 8 3" xfId="1035"/>
    <cellStyle name="Вывод 2 8 4" xfId="1036"/>
    <cellStyle name="Вывод 2 8 5" xfId="1037"/>
    <cellStyle name="Вывод 2 9" xfId="1038"/>
    <cellStyle name="Вывод 2 9 2" xfId="1039"/>
    <cellStyle name="Вывод 2 9 3" xfId="1040"/>
    <cellStyle name="Вывод 2 9 4" xfId="1041"/>
    <cellStyle name="Вывод 2 9 5" xfId="1042"/>
    <cellStyle name="Вывод 2_касса2012" xfId="1043"/>
    <cellStyle name="Вывод 3" xfId="1044"/>
    <cellStyle name="Вывод 3 2" xfId="1045"/>
    <cellStyle name="Вывод 4" xfId="1046"/>
    <cellStyle name="Вывод 5" xfId="1047"/>
    <cellStyle name="Вывод 6" xfId="1048"/>
    <cellStyle name="Вывод 7" xfId="1049"/>
    <cellStyle name="Вычисление 2" xfId="1050"/>
    <cellStyle name="Вычисление 2 10" xfId="1051"/>
    <cellStyle name="Вычисление 2 10 2" xfId="1052"/>
    <cellStyle name="Вычисление 2 10 3" xfId="1053"/>
    <cellStyle name="Вычисление 2 10 4" xfId="1054"/>
    <cellStyle name="Вычисление 2 10 5" xfId="1055"/>
    <cellStyle name="Вычисление 2 11" xfId="1056"/>
    <cellStyle name="Вычисление 2 11 2" xfId="1057"/>
    <cellStyle name="Вычисление 2 11 3" xfId="1058"/>
    <cellStyle name="Вычисление 2 11 4" xfId="1059"/>
    <cellStyle name="Вычисление 2 11 5" xfId="1060"/>
    <cellStyle name="Вычисление 2 12" xfId="1061"/>
    <cellStyle name="Вычисление 2 13" xfId="1062"/>
    <cellStyle name="Вычисление 2 14" xfId="1063"/>
    <cellStyle name="Вычисление 2 15" xfId="1064"/>
    <cellStyle name="Вычисление 2 16" xfId="1065"/>
    <cellStyle name="Вычисление 2 17" xfId="1066"/>
    <cellStyle name="Вычисление 2 2" xfId="1067"/>
    <cellStyle name="Вычисление 2 2 2" xfId="1068"/>
    <cellStyle name="Вычисление 2 2 3" xfId="1069"/>
    <cellStyle name="Вычисление 2 2 4" xfId="1070"/>
    <cellStyle name="Вычисление 2 2 5" xfId="1071"/>
    <cellStyle name="Вычисление 2 3" xfId="1072"/>
    <cellStyle name="Вычисление 2 3 2" xfId="1073"/>
    <cellStyle name="Вычисление 2 3 3" xfId="1074"/>
    <cellStyle name="Вычисление 2 3 4" xfId="1075"/>
    <cellStyle name="Вычисление 2 3 5" xfId="1076"/>
    <cellStyle name="Вычисление 2 4" xfId="1077"/>
    <cellStyle name="Вычисление 2 4 2" xfId="1078"/>
    <cellStyle name="Вычисление 2 4 3" xfId="1079"/>
    <cellStyle name="Вычисление 2 4 4" xfId="1080"/>
    <cellStyle name="Вычисление 2 4 5" xfId="1081"/>
    <cellStyle name="Вычисление 2 5" xfId="1082"/>
    <cellStyle name="Вычисление 2 5 2" xfId="1083"/>
    <cellStyle name="Вычисление 2 5 3" xfId="1084"/>
    <cellStyle name="Вычисление 2 5 4" xfId="1085"/>
    <cellStyle name="Вычисление 2 5 5" xfId="1086"/>
    <cellStyle name="Вычисление 2 6" xfId="1087"/>
    <cellStyle name="Вычисление 2 6 2" xfId="1088"/>
    <cellStyle name="Вычисление 2 6 3" xfId="1089"/>
    <cellStyle name="Вычисление 2 6 4" xfId="1090"/>
    <cellStyle name="Вычисление 2 6 5" xfId="1091"/>
    <cellStyle name="Вычисление 2 7" xfId="1092"/>
    <cellStyle name="Вычисление 2 7 2" xfId="1093"/>
    <cellStyle name="Вычисление 2 7 3" xfId="1094"/>
    <cellStyle name="Вычисление 2 7 4" xfId="1095"/>
    <cellStyle name="Вычисление 2 7 5" xfId="1096"/>
    <cellStyle name="Вычисление 2 8" xfId="1097"/>
    <cellStyle name="Вычисление 2 8 2" xfId="1098"/>
    <cellStyle name="Вычисление 2 8 3" xfId="1099"/>
    <cellStyle name="Вычисление 2 8 4" xfId="1100"/>
    <cellStyle name="Вычисление 2 8 5" xfId="1101"/>
    <cellStyle name="Вычисление 2 9" xfId="1102"/>
    <cellStyle name="Вычисление 2 9 2" xfId="1103"/>
    <cellStyle name="Вычисление 2 9 3" xfId="1104"/>
    <cellStyle name="Вычисление 2 9 4" xfId="1105"/>
    <cellStyle name="Вычисление 2 9 5" xfId="1106"/>
    <cellStyle name="Вычисление 2_касса2012" xfId="1107"/>
    <cellStyle name="Вычисление 3" xfId="1108"/>
    <cellStyle name="Вычисление 3 2" xfId="1109"/>
    <cellStyle name="Вычисление 4" xfId="1110"/>
    <cellStyle name="Вычисление 5" xfId="1111"/>
    <cellStyle name="Вычисление 6" xfId="1112"/>
    <cellStyle name="Вычисление 7" xfId="1113"/>
    <cellStyle name="Данные (редактируемые)" xfId="1114"/>
    <cellStyle name="Данные (редактируемые) 2" xfId="1115"/>
    <cellStyle name="Данные (только для чтения)" xfId="1116"/>
    <cellStyle name="Данные (только для чтения) 2" xfId="1117"/>
    <cellStyle name="Данные для удаления" xfId="1118"/>
    <cellStyle name="Данные для удаления 2" xfId="1119"/>
    <cellStyle name="Денежный 2" xfId="1120"/>
    <cellStyle name="Денежный 2 2" xfId="1121"/>
    <cellStyle name="Денежный 3" xfId="1122"/>
    <cellStyle name="Заголовки полей" xfId="1123"/>
    <cellStyle name="Заголовки полей [печать]" xfId="1124"/>
    <cellStyle name="Заголовки полей [печать] 2" xfId="1125"/>
    <cellStyle name="Заголовки полей 2" xfId="1126"/>
    <cellStyle name="Заголовок 1 2" xfId="1127"/>
    <cellStyle name="Заголовок 1 2 10" xfId="1128"/>
    <cellStyle name="Заголовок 1 2 11" xfId="1129"/>
    <cellStyle name="Заголовок 1 2 12" xfId="1130"/>
    <cellStyle name="Заголовок 1 2 2" xfId="1131"/>
    <cellStyle name="Заголовок 1 2 3" xfId="1132"/>
    <cellStyle name="Заголовок 1 2 4" xfId="1133"/>
    <cellStyle name="Заголовок 1 2 5" xfId="1134"/>
    <cellStyle name="Заголовок 1 2 6" xfId="1135"/>
    <cellStyle name="Заголовок 1 2 7" xfId="1136"/>
    <cellStyle name="Заголовок 1 2 8" xfId="1137"/>
    <cellStyle name="Заголовок 1 2 9" xfId="1138"/>
    <cellStyle name="Заголовок 1 2_касса2012" xfId="1139"/>
    <cellStyle name="Заголовок 1 3" xfId="1140"/>
    <cellStyle name="Заголовок 1 4" xfId="1141"/>
    <cellStyle name="Заголовок 1 5" xfId="1142"/>
    <cellStyle name="Заголовок 1 6" xfId="1143"/>
    <cellStyle name="Заголовок 2 2" xfId="1144"/>
    <cellStyle name="Заголовок 2 2 10" xfId="1145"/>
    <cellStyle name="Заголовок 2 2 11" xfId="1146"/>
    <cellStyle name="Заголовок 2 2 12" xfId="1147"/>
    <cellStyle name="Заголовок 2 2 2" xfId="1148"/>
    <cellStyle name="Заголовок 2 2 3" xfId="1149"/>
    <cellStyle name="Заголовок 2 2 4" xfId="1150"/>
    <cellStyle name="Заголовок 2 2 5" xfId="1151"/>
    <cellStyle name="Заголовок 2 2 6" xfId="1152"/>
    <cellStyle name="Заголовок 2 2 7" xfId="1153"/>
    <cellStyle name="Заголовок 2 2 8" xfId="1154"/>
    <cellStyle name="Заголовок 2 2 9" xfId="1155"/>
    <cellStyle name="Заголовок 2 2_касса2012" xfId="1156"/>
    <cellStyle name="Заголовок 2 3" xfId="1157"/>
    <cellStyle name="Заголовок 2 4" xfId="1158"/>
    <cellStyle name="Заголовок 2 5" xfId="1159"/>
    <cellStyle name="Заголовок 2 6" xfId="1160"/>
    <cellStyle name="Заголовок 3 2" xfId="1161"/>
    <cellStyle name="Заголовок 3 2 10" xfId="1162"/>
    <cellStyle name="Заголовок 3 2 11" xfId="1163"/>
    <cellStyle name="Заголовок 3 2 12" xfId="1164"/>
    <cellStyle name="Заголовок 3 2 2" xfId="1165"/>
    <cellStyle name="Заголовок 3 2 3" xfId="1166"/>
    <cellStyle name="Заголовок 3 2 4" xfId="1167"/>
    <cellStyle name="Заголовок 3 2 5" xfId="1168"/>
    <cellStyle name="Заголовок 3 2 6" xfId="1169"/>
    <cellStyle name="Заголовок 3 2 7" xfId="1170"/>
    <cellStyle name="Заголовок 3 2 8" xfId="1171"/>
    <cellStyle name="Заголовок 3 2 9" xfId="1172"/>
    <cellStyle name="Заголовок 3 2_касса2012" xfId="1173"/>
    <cellStyle name="Заголовок 3 3" xfId="1174"/>
    <cellStyle name="Заголовок 3 4" xfId="1175"/>
    <cellStyle name="Заголовок 3 5" xfId="1176"/>
    <cellStyle name="Заголовок 3 6" xfId="1177"/>
    <cellStyle name="Заголовок 4 2" xfId="1178"/>
    <cellStyle name="Заголовок 4 2 10" xfId="1179"/>
    <cellStyle name="Заголовок 4 2 11" xfId="1180"/>
    <cellStyle name="Заголовок 4 2 12" xfId="1181"/>
    <cellStyle name="Заголовок 4 2 2" xfId="1182"/>
    <cellStyle name="Заголовок 4 2 3" xfId="1183"/>
    <cellStyle name="Заголовок 4 2 4" xfId="1184"/>
    <cellStyle name="Заголовок 4 2 5" xfId="1185"/>
    <cellStyle name="Заголовок 4 2 6" xfId="1186"/>
    <cellStyle name="Заголовок 4 2 7" xfId="1187"/>
    <cellStyle name="Заголовок 4 2 8" xfId="1188"/>
    <cellStyle name="Заголовок 4 2 9" xfId="1189"/>
    <cellStyle name="Заголовок 4 2_касса2012" xfId="1190"/>
    <cellStyle name="Заголовок 4 3" xfId="1191"/>
    <cellStyle name="Заголовок 4 4" xfId="1192"/>
    <cellStyle name="Заголовок 4 5" xfId="1193"/>
    <cellStyle name="Заголовок 4 6" xfId="1194"/>
    <cellStyle name="Заголовок меры" xfId="1195"/>
    <cellStyle name="Заголовок меры 2" xfId="1196"/>
    <cellStyle name="Заголовок показателя [печать]" xfId="1197"/>
    <cellStyle name="Заголовок показателя [печать] 2" xfId="1198"/>
    <cellStyle name="Заголовок показателя константы" xfId="1199"/>
    <cellStyle name="Заголовок показателя константы 2" xfId="1200"/>
    <cellStyle name="Заголовок результата расчета" xfId="1201"/>
    <cellStyle name="Заголовок результата расчета 2" xfId="1202"/>
    <cellStyle name="Заголовок свободного показателя" xfId="1203"/>
    <cellStyle name="Заголовок свободного показателя 2" xfId="1204"/>
    <cellStyle name="Значение фильтра" xfId="1205"/>
    <cellStyle name="Значение фильтра [печать]" xfId="1206"/>
    <cellStyle name="Значение фильтра [печать] 2" xfId="1207"/>
    <cellStyle name="Значение фильтра 2" xfId="1208"/>
    <cellStyle name="Информация о задаче" xfId="1209"/>
    <cellStyle name="Итог 2" xfId="1210"/>
    <cellStyle name="Итог 2 10" xfId="1211"/>
    <cellStyle name="Итог 2 10 2" xfId="1212"/>
    <cellStyle name="Итог 2 10 3" xfId="1213"/>
    <cellStyle name="Итог 2 10 4" xfId="1214"/>
    <cellStyle name="Итог 2 10 5" xfId="1215"/>
    <cellStyle name="Итог 2 11" xfId="1216"/>
    <cellStyle name="Итог 2 11 2" xfId="1217"/>
    <cellStyle name="Итог 2 11 3" xfId="1218"/>
    <cellStyle name="Итог 2 11 4" xfId="1219"/>
    <cellStyle name="Итог 2 11 5" xfId="1220"/>
    <cellStyle name="Итог 2 12" xfId="1221"/>
    <cellStyle name="Итог 2 13" xfId="1222"/>
    <cellStyle name="Итог 2 14" xfId="1223"/>
    <cellStyle name="Итог 2 15" xfId="1224"/>
    <cellStyle name="Итог 2 16" xfId="1225"/>
    <cellStyle name="Итог 2 17" xfId="1226"/>
    <cellStyle name="Итог 2 2" xfId="1227"/>
    <cellStyle name="Итог 2 2 2" xfId="1228"/>
    <cellStyle name="Итог 2 2 3" xfId="1229"/>
    <cellStyle name="Итог 2 2 4" xfId="1230"/>
    <cellStyle name="Итог 2 2 5" xfId="1231"/>
    <cellStyle name="Итог 2 3" xfId="1232"/>
    <cellStyle name="Итог 2 3 2" xfId="1233"/>
    <cellStyle name="Итог 2 3 3" xfId="1234"/>
    <cellStyle name="Итог 2 3 4" xfId="1235"/>
    <cellStyle name="Итог 2 3 5" xfId="1236"/>
    <cellStyle name="Итог 2 4" xfId="1237"/>
    <cellStyle name="Итог 2 4 2" xfId="1238"/>
    <cellStyle name="Итог 2 4 3" xfId="1239"/>
    <cellStyle name="Итог 2 4 4" xfId="1240"/>
    <cellStyle name="Итог 2 4 5" xfId="1241"/>
    <cellStyle name="Итог 2 5" xfId="1242"/>
    <cellStyle name="Итог 2 5 2" xfId="1243"/>
    <cellStyle name="Итог 2 5 3" xfId="1244"/>
    <cellStyle name="Итог 2 5 4" xfId="1245"/>
    <cellStyle name="Итог 2 5 5" xfId="1246"/>
    <cellStyle name="Итог 2 6" xfId="1247"/>
    <cellStyle name="Итог 2 6 2" xfId="1248"/>
    <cellStyle name="Итог 2 6 3" xfId="1249"/>
    <cellStyle name="Итог 2 6 4" xfId="1250"/>
    <cellStyle name="Итог 2 6 5" xfId="1251"/>
    <cellStyle name="Итог 2 7" xfId="1252"/>
    <cellStyle name="Итог 2 7 2" xfId="1253"/>
    <cellStyle name="Итог 2 7 3" xfId="1254"/>
    <cellStyle name="Итог 2 7 4" xfId="1255"/>
    <cellStyle name="Итог 2 7 5" xfId="1256"/>
    <cellStyle name="Итог 2 8" xfId="1257"/>
    <cellStyle name="Итог 2 8 2" xfId="1258"/>
    <cellStyle name="Итог 2 8 3" xfId="1259"/>
    <cellStyle name="Итог 2 8 4" xfId="1260"/>
    <cellStyle name="Итог 2 8 5" xfId="1261"/>
    <cellStyle name="Итог 2 9" xfId="1262"/>
    <cellStyle name="Итог 2 9 2" xfId="1263"/>
    <cellStyle name="Итог 2 9 3" xfId="1264"/>
    <cellStyle name="Итог 2 9 4" xfId="1265"/>
    <cellStyle name="Итог 2 9 5" xfId="1266"/>
    <cellStyle name="Итог 2_касса2012" xfId="1267"/>
    <cellStyle name="Итог 3" xfId="1268"/>
    <cellStyle name="Итог 3 2" xfId="1269"/>
    <cellStyle name="Итог 4" xfId="1270"/>
    <cellStyle name="Итог 5" xfId="1271"/>
    <cellStyle name="Итог 6" xfId="1272"/>
    <cellStyle name="Итог 7" xfId="1273"/>
    <cellStyle name="Контрольная ячейка 2" xfId="1274"/>
    <cellStyle name="Контрольная ячейка 2 10" xfId="1275"/>
    <cellStyle name="Контрольная ячейка 2 11" xfId="1276"/>
    <cellStyle name="Контрольная ячейка 2 12" xfId="1277"/>
    <cellStyle name="Контрольная ячейка 2 13" xfId="1278"/>
    <cellStyle name="Контрольная ячейка 2 2" xfId="1279"/>
    <cellStyle name="Контрольная ячейка 2 3" xfId="1280"/>
    <cellStyle name="Контрольная ячейка 2 4" xfId="1281"/>
    <cellStyle name="Контрольная ячейка 2 5" xfId="1282"/>
    <cellStyle name="Контрольная ячейка 2 6" xfId="1283"/>
    <cellStyle name="Контрольная ячейка 2 7" xfId="1284"/>
    <cellStyle name="Контрольная ячейка 2 8" xfId="1285"/>
    <cellStyle name="Контрольная ячейка 2 9" xfId="1286"/>
    <cellStyle name="Контрольная ячейка 2_касса2012" xfId="1287"/>
    <cellStyle name="Контрольная ячейка 3" xfId="1288"/>
    <cellStyle name="Контрольная ячейка 4" xfId="1289"/>
    <cellStyle name="Контрольная ячейка 5" xfId="1290"/>
    <cellStyle name="Контрольная ячейка 6" xfId="1291"/>
    <cellStyle name="Контрольная ячейка 7" xfId="1292"/>
    <cellStyle name="Название 2" xfId="1293"/>
    <cellStyle name="Название 2 10" xfId="1294"/>
    <cellStyle name="Название 2 11" xfId="1295"/>
    <cellStyle name="Название 2 12" xfId="1296"/>
    <cellStyle name="Название 2 2" xfId="1297"/>
    <cellStyle name="Название 2 3" xfId="1298"/>
    <cellStyle name="Название 2 4" xfId="1299"/>
    <cellStyle name="Название 2 5" xfId="1300"/>
    <cellStyle name="Название 2 6" xfId="1301"/>
    <cellStyle name="Название 2 7" xfId="1302"/>
    <cellStyle name="Название 2 8" xfId="1303"/>
    <cellStyle name="Название 2 9" xfId="1304"/>
    <cellStyle name="Название 2_касса2012" xfId="1305"/>
    <cellStyle name="Название 3" xfId="1306"/>
    <cellStyle name="Название 4" xfId="1307"/>
    <cellStyle name="Название 5" xfId="1308"/>
    <cellStyle name="Название 6" xfId="1309"/>
    <cellStyle name="Нейтральный 2" xfId="1310"/>
    <cellStyle name="Нейтральный 2 10" xfId="1311"/>
    <cellStyle name="Нейтральный 2 11" xfId="1312"/>
    <cellStyle name="Нейтральный 2 12" xfId="1313"/>
    <cellStyle name="Нейтральный 2 2" xfId="1314"/>
    <cellStyle name="Нейтральный 2 3" xfId="1315"/>
    <cellStyle name="Нейтральный 2 4" xfId="1316"/>
    <cellStyle name="Нейтральный 2 5" xfId="1317"/>
    <cellStyle name="Нейтральный 2 6" xfId="1318"/>
    <cellStyle name="Нейтральный 2 7" xfId="1319"/>
    <cellStyle name="Нейтральный 2 8" xfId="1320"/>
    <cellStyle name="Нейтральный 2 9" xfId="1321"/>
    <cellStyle name="Нейтральный 2_касса2012" xfId="1322"/>
    <cellStyle name="Нейтральный 3" xfId="1323"/>
    <cellStyle name="Нейтральный 4" xfId="1324"/>
    <cellStyle name="Нейтральный 5" xfId="1325"/>
    <cellStyle name="Нейтральный 6" xfId="1326"/>
    <cellStyle name="Обычный" xfId="0" builtinId="0"/>
    <cellStyle name="Обычный 10" xfId="1327"/>
    <cellStyle name="Обычный 10 10" xfId="1328"/>
    <cellStyle name="Обычный 10 11" xfId="1329"/>
    <cellStyle name="Обычный 10 12" xfId="1330"/>
    <cellStyle name="Обычный 10 13" xfId="1331"/>
    <cellStyle name="Обычный 10 2" xfId="1332"/>
    <cellStyle name="Обычный 10 2 2" xfId="1333"/>
    <cellStyle name="Обычный 10 2 3" xfId="1334"/>
    <cellStyle name="Обычный 10 2 4" xfId="1335"/>
    <cellStyle name="Обычный 10 3" xfId="1336"/>
    <cellStyle name="Обычный 10 3 2" xfId="1337"/>
    <cellStyle name="Обычный 10 4" xfId="1338"/>
    <cellStyle name="Обычный 10 5" xfId="1339"/>
    <cellStyle name="Обычный 10 6" xfId="1340"/>
    <cellStyle name="Обычный 10 7" xfId="1341"/>
    <cellStyle name="Обычный 10 8" xfId="1342"/>
    <cellStyle name="Обычный 10 9" xfId="1343"/>
    <cellStyle name="Обычный 100" xfId="1344"/>
    <cellStyle name="Обычный 101" xfId="1345"/>
    <cellStyle name="Обычный 102" xfId="1346"/>
    <cellStyle name="Обычный 103" xfId="40"/>
    <cellStyle name="Обычный 103 2" xfId="1347"/>
    <cellStyle name="Обычный 104" xfId="1348"/>
    <cellStyle name="Обычный 11" xfId="1349"/>
    <cellStyle name="Обычный 11 10" xfId="1350"/>
    <cellStyle name="Обычный 11 11" xfId="1351"/>
    <cellStyle name="Обычный 11 12" xfId="1352"/>
    <cellStyle name="Обычный 11 13" xfId="1353"/>
    <cellStyle name="Обычный 11 2" xfId="1354"/>
    <cellStyle name="Обычный 11 2 2" xfId="1355"/>
    <cellStyle name="Обычный 11 3" xfId="1356"/>
    <cellStyle name="Обычный 11 4" xfId="1357"/>
    <cellStyle name="Обычный 11 5" xfId="1358"/>
    <cellStyle name="Обычный 11 6" xfId="1359"/>
    <cellStyle name="Обычный 11 7" xfId="1360"/>
    <cellStyle name="Обычный 11 8" xfId="1361"/>
    <cellStyle name="Обычный 11 9" xfId="1362"/>
    <cellStyle name="Обычный 12" xfId="1363"/>
    <cellStyle name="Обычный 12 10" xfId="1364"/>
    <cellStyle name="Обычный 12 11" xfId="1365"/>
    <cellStyle name="Обычный 12 12" xfId="1366"/>
    <cellStyle name="Обычный 12 13" xfId="1367"/>
    <cellStyle name="Обычный 12 14" xfId="1368"/>
    <cellStyle name="Обычный 12 2" xfId="1369"/>
    <cellStyle name="Обычный 12 2 2" xfId="1370"/>
    <cellStyle name="Обычный 12 3" xfId="1371"/>
    <cellStyle name="Обычный 12 3 2" xfId="1372"/>
    <cellStyle name="Обычный 12 4" xfId="1373"/>
    <cellStyle name="Обычный 12 4 2" xfId="1374"/>
    <cellStyle name="Обычный 12 5" xfId="1375"/>
    <cellStyle name="Обычный 12 6" xfId="1376"/>
    <cellStyle name="Обычный 12 7" xfId="1377"/>
    <cellStyle name="Обычный 12 8" xfId="1378"/>
    <cellStyle name="Обычный 12 9" xfId="1379"/>
    <cellStyle name="Обычный 13" xfId="1380"/>
    <cellStyle name="Обычный 13 2" xfId="1381"/>
    <cellStyle name="Обычный 13 2 2" xfId="1382"/>
    <cellStyle name="Обычный 13 3" xfId="1383"/>
    <cellStyle name="Обычный 13 3 2" xfId="1384"/>
    <cellStyle name="Обычный 13 4" xfId="1385"/>
    <cellStyle name="Обычный 13 5" xfId="1386"/>
    <cellStyle name="Обычный 13 6" xfId="1387"/>
    <cellStyle name="Обычный 14" xfId="1388"/>
    <cellStyle name="Обычный 14 2" xfId="1389"/>
    <cellStyle name="Обычный 14 3" xfId="1390"/>
    <cellStyle name="Обычный 15" xfId="1391"/>
    <cellStyle name="Обычный 16" xfId="1392"/>
    <cellStyle name="Обычный 16 2" xfId="1393"/>
    <cellStyle name="Обычный 17" xfId="1394"/>
    <cellStyle name="Обычный 18" xfId="1395"/>
    <cellStyle name="Обычный 19" xfId="1396"/>
    <cellStyle name="Обычный 2" xfId="1"/>
    <cellStyle name="Обычный 2 10" xfId="1397"/>
    <cellStyle name="Обычный 2 11" xfId="1398"/>
    <cellStyle name="Обычный 2 12" xfId="1399"/>
    <cellStyle name="Обычный 2 13" xfId="1400"/>
    <cellStyle name="Обычный 2 14" xfId="1401"/>
    <cellStyle name="Обычный 2 15" xfId="1402"/>
    <cellStyle name="Обычный 2 16" xfId="1403"/>
    <cellStyle name="Обычный 2 17" xfId="1404"/>
    <cellStyle name="Обычный 2 2" xfId="35"/>
    <cellStyle name="Обычный 2 2 10" xfId="1405"/>
    <cellStyle name="Обычный 2 2 11" xfId="1406"/>
    <cellStyle name="Обычный 2 2 12" xfId="1407"/>
    <cellStyle name="Обычный 2 2 13" xfId="1408"/>
    <cellStyle name="Обычный 2 2 14" xfId="1409"/>
    <cellStyle name="Обычный 2 2 2" xfId="1410"/>
    <cellStyle name="Обычный 2 2 2 2" xfId="1411"/>
    <cellStyle name="Обычный 2 2 3" xfId="1412"/>
    <cellStyle name="Обычный 2 2 3 2" xfId="1413"/>
    <cellStyle name="Обычный 2 2 4" xfId="1414"/>
    <cellStyle name="Обычный 2 2 5" xfId="1415"/>
    <cellStyle name="Обычный 2 2 6" xfId="1416"/>
    <cellStyle name="Обычный 2 2 7" xfId="1417"/>
    <cellStyle name="Обычный 2 2 8" xfId="1418"/>
    <cellStyle name="Обычный 2 2 9" xfId="1419"/>
    <cellStyle name="Обычный 2 3" xfId="1420"/>
    <cellStyle name="Обычный 2 3 10" xfId="1421"/>
    <cellStyle name="Обычный 2 3 11" xfId="1422"/>
    <cellStyle name="Обычный 2 3 12" xfId="1423"/>
    <cellStyle name="Обычный 2 3 13" xfId="1424"/>
    <cellStyle name="Обычный 2 3 2" xfId="1425"/>
    <cellStyle name="Обычный 2 3 3" xfId="1426"/>
    <cellStyle name="Обычный 2 3 4" xfId="1427"/>
    <cellStyle name="Обычный 2 3 5" xfId="1428"/>
    <cellStyle name="Обычный 2 3 6" xfId="1429"/>
    <cellStyle name="Обычный 2 3 7" xfId="1430"/>
    <cellStyle name="Обычный 2 3 8" xfId="1431"/>
    <cellStyle name="Обычный 2 3 9" xfId="1432"/>
    <cellStyle name="Обычный 2 4" xfId="1433"/>
    <cellStyle name="Обычный 2 4 10" xfId="1434"/>
    <cellStyle name="Обычный 2 4 11" xfId="1435"/>
    <cellStyle name="Обычный 2 4 12" xfId="1436"/>
    <cellStyle name="Обычный 2 4 2" xfId="1437"/>
    <cellStyle name="Обычный 2 4 3" xfId="1438"/>
    <cellStyle name="Обычный 2 4 4" xfId="1439"/>
    <cellStyle name="Обычный 2 4 5" xfId="1440"/>
    <cellStyle name="Обычный 2 4 6" xfId="1441"/>
    <cellStyle name="Обычный 2 4 7" xfId="1442"/>
    <cellStyle name="Обычный 2 4 8" xfId="1443"/>
    <cellStyle name="Обычный 2 4 9" xfId="1444"/>
    <cellStyle name="Обычный 2 5" xfId="1445"/>
    <cellStyle name="Обычный 2 5 2" xfId="1446"/>
    <cellStyle name="Обычный 2 5 3" xfId="1447"/>
    <cellStyle name="Обычный 2 6" xfId="1448"/>
    <cellStyle name="Обычный 2 6 2" xfId="1449"/>
    <cellStyle name="Обычный 2 6 3" xfId="1450"/>
    <cellStyle name="Обычный 2 7" xfId="1451"/>
    <cellStyle name="Обычный 2 7 2" xfId="1452"/>
    <cellStyle name="Обычный 2 7 3" xfId="1453"/>
    <cellStyle name="Обычный 2 8" xfId="1454"/>
    <cellStyle name="Обычный 2 8 2" xfId="1455"/>
    <cellStyle name="Обычный 2 8 3" xfId="1456"/>
    <cellStyle name="Обычный 2 9" xfId="1457"/>
    <cellStyle name="Обычный 2_0110_1" xfId="1458"/>
    <cellStyle name="Обычный 20" xfId="1459"/>
    <cellStyle name="Обычный 21" xfId="1460"/>
    <cellStyle name="Обычный 22" xfId="1461"/>
    <cellStyle name="Обычный 23" xfId="1462"/>
    <cellStyle name="Обычный 24" xfId="1463"/>
    <cellStyle name="Обычный 25" xfId="1464"/>
    <cellStyle name="Обычный 26" xfId="1465"/>
    <cellStyle name="Обычный 27" xfId="1466"/>
    <cellStyle name="Обычный 28" xfId="1467"/>
    <cellStyle name="Обычный 29" xfId="1468"/>
    <cellStyle name="Обычный 3" xfId="31"/>
    <cellStyle name="Обычный 3 2" xfId="1469"/>
    <cellStyle name="Обычный 3 2 10" xfId="1470"/>
    <cellStyle name="Обычный 3 2 11" xfId="1471"/>
    <cellStyle name="Обычный 3 2 12" xfId="1472"/>
    <cellStyle name="Обычный 3 2 13" xfId="1473"/>
    <cellStyle name="Обычный 3 2 14" xfId="1474"/>
    <cellStyle name="Обычный 3 2 2" xfId="1475"/>
    <cellStyle name="Обычный 3 2 3" xfId="1476"/>
    <cellStyle name="Обычный 3 2 4" xfId="1477"/>
    <cellStyle name="Обычный 3 2 5" xfId="1478"/>
    <cellStyle name="Обычный 3 2 6" xfId="1479"/>
    <cellStyle name="Обычный 3 2 7" xfId="1480"/>
    <cellStyle name="Обычный 3 2 8" xfId="1481"/>
    <cellStyle name="Обычный 3 2 9" xfId="1482"/>
    <cellStyle name="Обычный 3 3" xfId="1483"/>
    <cellStyle name="Обычный 3 3 10" xfId="1484"/>
    <cellStyle name="Обычный 3 3 11" xfId="1485"/>
    <cellStyle name="Обычный 3 3 12" xfId="1486"/>
    <cellStyle name="Обычный 3 3 13" xfId="1487"/>
    <cellStyle name="Обычный 3 3 2" xfId="1488"/>
    <cellStyle name="Обычный 3 3 3" xfId="1489"/>
    <cellStyle name="Обычный 3 3 4" xfId="1490"/>
    <cellStyle name="Обычный 3 3 5" xfId="1491"/>
    <cellStyle name="Обычный 3 3 6" xfId="1492"/>
    <cellStyle name="Обычный 3 3 7" xfId="1493"/>
    <cellStyle name="Обычный 3 3 8" xfId="1494"/>
    <cellStyle name="Обычный 3 3 9" xfId="1495"/>
    <cellStyle name="Обычный 3 4" xfId="1496"/>
    <cellStyle name="Обычный 3 4 10" xfId="1497"/>
    <cellStyle name="Обычный 3 4 11" xfId="1498"/>
    <cellStyle name="Обычный 3 4 12" xfId="1499"/>
    <cellStyle name="Обычный 3 4 2" xfId="1500"/>
    <cellStyle name="Обычный 3 4 3" xfId="1501"/>
    <cellStyle name="Обычный 3 4 4" xfId="1502"/>
    <cellStyle name="Обычный 3 4 5" xfId="1503"/>
    <cellStyle name="Обычный 3 4 6" xfId="1504"/>
    <cellStyle name="Обычный 3 4 7" xfId="1505"/>
    <cellStyle name="Обычный 3 4 8" xfId="1506"/>
    <cellStyle name="Обычный 3 4 9" xfId="1507"/>
    <cellStyle name="Обычный 3 5" xfId="1508"/>
    <cellStyle name="Обычный 3 5 2" xfId="1509"/>
    <cellStyle name="Обычный 3 5 3" xfId="1510"/>
    <cellStyle name="Обычный 3 6" xfId="1511"/>
    <cellStyle name="Обычный 3 7" xfId="1512"/>
    <cellStyle name="Обычный 3 8" xfId="1513"/>
    <cellStyle name="Обычный 3_анализ ЗП по ОГУ за 2013 год" xfId="1514"/>
    <cellStyle name="Обычный 30" xfId="1515"/>
    <cellStyle name="Обычный 31" xfId="1516"/>
    <cellStyle name="Обычный 32" xfId="1517"/>
    <cellStyle name="Обычный 33" xfId="1518"/>
    <cellStyle name="Обычный 34" xfId="1519"/>
    <cellStyle name="Обычный 35" xfId="1520"/>
    <cellStyle name="Обычный 36" xfId="1521"/>
    <cellStyle name="Обычный 37" xfId="1522"/>
    <cellStyle name="Обычный 38" xfId="1523"/>
    <cellStyle name="Обычный 39" xfId="1524"/>
    <cellStyle name="Обычный 4" xfId="32"/>
    <cellStyle name="Обычный 4 10" xfId="1525"/>
    <cellStyle name="Обычный 4 11" xfId="1526"/>
    <cellStyle name="Обычный 4 12" xfId="1527"/>
    <cellStyle name="Обычный 4 13" xfId="1528"/>
    <cellStyle name="Обычный 4 14" xfId="1529"/>
    <cellStyle name="Обычный 4 15" xfId="1530"/>
    <cellStyle name="Обычный 4 16" xfId="1531"/>
    <cellStyle name="Обычный 4 17" xfId="1532"/>
    <cellStyle name="Обычный 4 18" xfId="1533"/>
    <cellStyle name="Обычный 4 19" xfId="1534"/>
    <cellStyle name="Обычный 4 2" xfId="1535"/>
    <cellStyle name="Обычный 4 2 2" xfId="1536"/>
    <cellStyle name="Обычный 4 2 3" xfId="1537"/>
    <cellStyle name="Обычный 4 2 4" xfId="1538"/>
    <cellStyle name="Обычный 4 2 5" xfId="1539"/>
    <cellStyle name="Обычный 4 20" xfId="1540"/>
    <cellStyle name="Обычный 4 3" xfId="1541"/>
    <cellStyle name="Обычный 4 3 2" xfId="1542"/>
    <cellStyle name="Обычный 4 3 3" xfId="1543"/>
    <cellStyle name="Обычный 4 3 4" xfId="1544"/>
    <cellStyle name="Обычный 4 3 5" xfId="1545"/>
    <cellStyle name="Обычный 4 3 6" xfId="1546"/>
    <cellStyle name="Обычный 4 3 7" xfId="1547"/>
    <cellStyle name="Обычный 4 4" xfId="1548"/>
    <cellStyle name="Обычный 4 4 2" xfId="1549"/>
    <cellStyle name="Обычный 4 5" xfId="1550"/>
    <cellStyle name="Обычный 4 6" xfId="1551"/>
    <cellStyle name="Обычный 4 7" xfId="1552"/>
    <cellStyle name="Обычный 4 8" xfId="1553"/>
    <cellStyle name="Обычный 4 9" xfId="1554"/>
    <cellStyle name="Обычный 4_ДК_Орел_социальные работники 2" xfId="1555"/>
    <cellStyle name="Обычный 40" xfId="1556"/>
    <cellStyle name="Обычный 41" xfId="1557"/>
    <cellStyle name="Обычный 42" xfId="55"/>
    <cellStyle name="Обычный 43" xfId="1558"/>
    <cellStyle name="Обычный 44" xfId="1559"/>
    <cellStyle name="Обычный 45" xfId="1560"/>
    <cellStyle name="Обычный 46" xfId="56"/>
    <cellStyle name="Обычный 47" xfId="1561"/>
    <cellStyle name="Обычный 48" xfId="57"/>
    <cellStyle name="Обычный 49" xfId="1562"/>
    <cellStyle name="Обычный 5" xfId="34"/>
    <cellStyle name="Обычный 5 10" xfId="1563"/>
    <cellStyle name="Обычный 5 11" xfId="1564"/>
    <cellStyle name="Обычный 5 12" xfId="1565"/>
    <cellStyle name="Обычный 5 13" xfId="1566"/>
    <cellStyle name="Обычный 5 2" xfId="1567"/>
    <cellStyle name="Обычный 5 2 2" xfId="1568"/>
    <cellStyle name="Обычный 5 2 2 2" xfId="1569"/>
    <cellStyle name="Обычный 5 2 2_ДК_Орел_социальные работники" xfId="1570"/>
    <cellStyle name="Обычный 5 2 3" xfId="1571"/>
    <cellStyle name="Обычный 5 2 4" xfId="1572"/>
    <cellStyle name="Обычный 5 2 5" xfId="1573"/>
    <cellStyle name="Обычный 5 2 6" xfId="1574"/>
    <cellStyle name="Обычный 5 2 7" xfId="1575"/>
    <cellStyle name="Обычный 5 2_ДК_Орел_социальные работники" xfId="1576"/>
    <cellStyle name="Обычный 5 3" xfId="1577"/>
    <cellStyle name="Обычный 5 3 2" xfId="1578"/>
    <cellStyle name="Обычный 5 3 2 2" xfId="1579"/>
    <cellStyle name="Обычный 5 3 2_ДК_Орел_социальные работники" xfId="1580"/>
    <cellStyle name="Обычный 5 3 3" xfId="1581"/>
    <cellStyle name="Обычный 5 3 4" xfId="1582"/>
    <cellStyle name="Обычный 5 3 5" xfId="1583"/>
    <cellStyle name="Обычный 5 3 6" xfId="1584"/>
    <cellStyle name="Обычный 5 3 7" xfId="1585"/>
    <cellStyle name="Обычный 5 3_ДК_Орел_социальные работники" xfId="1586"/>
    <cellStyle name="Обычный 5 4" xfId="1587"/>
    <cellStyle name="Обычный 5 4 2" xfId="1588"/>
    <cellStyle name="Обычный 5 4 2 2" xfId="1589"/>
    <cellStyle name="Обычный 5 4 2_ДК_Орел_социальные работники" xfId="1590"/>
    <cellStyle name="Обычный 5 4 3" xfId="1591"/>
    <cellStyle name="Обычный 5 4 4" xfId="1592"/>
    <cellStyle name="Обычный 5 4 5" xfId="1593"/>
    <cellStyle name="Обычный 5 4 6" xfId="1594"/>
    <cellStyle name="Обычный 5 4 7" xfId="1595"/>
    <cellStyle name="Обычный 5 4_ДК_Орел_социальные работники" xfId="1596"/>
    <cellStyle name="Обычный 5 5" xfId="1597"/>
    <cellStyle name="Обычный 5 5 2" xfId="1598"/>
    <cellStyle name="Обычный 5 5_ДК_Орел_социальные работники" xfId="1599"/>
    <cellStyle name="Обычный 5 6" xfId="1600"/>
    <cellStyle name="Обычный 5 7" xfId="1601"/>
    <cellStyle name="Обычный 5 8" xfId="1602"/>
    <cellStyle name="Обычный 5 9" xfId="1603"/>
    <cellStyle name="Обычный 5_ДК_Орел_социальные работники" xfId="1604"/>
    <cellStyle name="Обычный 50" xfId="1605"/>
    <cellStyle name="Обычный 51" xfId="1606"/>
    <cellStyle name="Обычный 52" xfId="1607"/>
    <cellStyle name="Обычный 53" xfId="58"/>
    <cellStyle name="Обычный 54" xfId="1608"/>
    <cellStyle name="Обычный 55" xfId="1609"/>
    <cellStyle name="Обычный 56" xfId="1610"/>
    <cellStyle name="Обычный 57" xfId="1611"/>
    <cellStyle name="Обычный 58" xfId="1612"/>
    <cellStyle name="Обычный 59" xfId="1613"/>
    <cellStyle name="Обычный 6" xfId="1614"/>
    <cellStyle name="Обычный 6 10" xfId="1615"/>
    <cellStyle name="Обычный 6 11" xfId="1616"/>
    <cellStyle name="Обычный 6 12" xfId="1617"/>
    <cellStyle name="Обычный 6 13" xfId="1618"/>
    <cellStyle name="Обычный 6 2" xfId="1619"/>
    <cellStyle name="Обычный 6 2 2" xfId="1620"/>
    <cellStyle name="Обычный 6 2 3" xfId="1621"/>
    <cellStyle name="Обычный 6 3" xfId="1622"/>
    <cellStyle name="Обычный 6 4" xfId="1623"/>
    <cellStyle name="Обычный 6 5" xfId="1624"/>
    <cellStyle name="Обычный 6 6" xfId="1625"/>
    <cellStyle name="Обычный 6 7" xfId="1626"/>
    <cellStyle name="Обычный 6 8" xfId="1627"/>
    <cellStyle name="Обычный 6 9" xfId="1628"/>
    <cellStyle name="Обычный 60" xfId="1629"/>
    <cellStyle name="Обычный 61" xfId="1630"/>
    <cellStyle name="Обычный 62" xfId="1631"/>
    <cellStyle name="Обычный 63" xfId="1632"/>
    <cellStyle name="Обычный 64" xfId="1633"/>
    <cellStyle name="Обычный 65" xfId="1634"/>
    <cellStyle name="Обычный 66" xfId="1635"/>
    <cellStyle name="Обычный 67" xfId="1636"/>
    <cellStyle name="Обычный 68" xfId="1637"/>
    <cellStyle name="Обычный 69" xfId="1638"/>
    <cellStyle name="Обычный 7" xfId="1639"/>
    <cellStyle name="Обычный 7 10" xfId="1640"/>
    <cellStyle name="Обычный 7 11" xfId="1641"/>
    <cellStyle name="Обычный 7 12" xfId="1642"/>
    <cellStyle name="Обычный 7 2" xfId="1643"/>
    <cellStyle name="Обычный 7 2 2" xfId="1644"/>
    <cellStyle name="Обычный 7 3" xfId="1645"/>
    <cellStyle name="Обычный 7 4" xfId="1646"/>
    <cellStyle name="Обычный 7 5" xfId="1647"/>
    <cellStyle name="Обычный 7 6" xfId="1648"/>
    <cellStyle name="Обычный 7 7" xfId="1649"/>
    <cellStyle name="Обычный 7 8" xfId="1650"/>
    <cellStyle name="Обычный 7 9" xfId="1651"/>
    <cellStyle name="Обычный 7_касса2012" xfId="1652"/>
    <cellStyle name="Обычный 70" xfId="1653"/>
    <cellStyle name="Обычный 71" xfId="1654"/>
    <cellStyle name="Обычный 72" xfId="1655"/>
    <cellStyle name="Обычный 73" xfId="1656"/>
    <cellStyle name="Обычный 74" xfId="1657"/>
    <cellStyle name="Обычный 75" xfId="1658"/>
    <cellStyle name="Обычный 76" xfId="1659"/>
    <cellStyle name="Обычный 77" xfId="1660"/>
    <cellStyle name="Обычный 78" xfId="1661"/>
    <cellStyle name="Обычный 79" xfId="1662"/>
    <cellStyle name="Обычный 8" xfId="1663"/>
    <cellStyle name="Обычный 8 10" xfId="1664"/>
    <cellStyle name="Обычный 8 11" xfId="1665"/>
    <cellStyle name="Обычный 8 12" xfId="1666"/>
    <cellStyle name="Обычный 8 13" xfId="1667"/>
    <cellStyle name="Обычный 8 2" xfId="1668"/>
    <cellStyle name="Обычный 8 2 2" xfId="1669"/>
    <cellStyle name="Обычный 8 3" xfId="1670"/>
    <cellStyle name="Обычный 8 4" xfId="1671"/>
    <cellStyle name="Обычный 8 5" xfId="1672"/>
    <cellStyle name="Обычный 8 6" xfId="1673"/>
    <cellStyle name="Обычный 8 7" xfId="1674"/>
    <cellStyle name="Обычный 8 8" xfId="1675"/>
    <cellStyle name="Обычный 8 9" xfId="1676"/>
    <cellStyle name="Обычный 8_касса2012" xfId="1677"/>
    <cellStyle name="Обычный 80" xfId="1678"/>
    <cellStyle name="Обычный 81" xfId="1679"/>
    <cellStyle name="Обычный 82" xfId="1680"/>
    <cellStyle name="Обычный 83" xfId="1681"/>
    <cellStyle name="Обычный 84" xfId="1682"/>
    <cellStyle name="Обычный 85" xfId="1683"/>
    <cellStyle name="Обычный 86" xfId="1684"/>
    <cellStyle name="Обычный 87" xfId="1685"/>
    <cellStyle name="Обычный 88" xfId="1686"/>
    <cellStyle name="Обычный 89" xfId="1687"/>
    <cellStyle name="Обычный 9" xfId="1688"/>
    <cellStyle name="Обычный 9 10" xfId="1689"/>
    <cellStyle name="Обычный 9 11" xfId="1690"/>
    <cellStyle name="Обычный 9 12" xfId="1691"/>
    <cellStyle name="Обычный 9 2" xfId="1692"/>
    <cellStyle name="Обычный 9 2 2" xfId="1693"/>
    <cellStyle name="Обычный 9 3" xfId="1694"/>
    <cellStyle name="Обычный 9 4" xfId="1695"/>
    <cellStyle name="Обычный 9 5" xfId="1696"/>
    <cellStyle name="Обычный 9 6" xfId="1697"/>
    <cellStyle name="Обычный 9 7" xfId="1698"/>
    <cellStyle name="Обычный 9 8" xfId="1699"/>
    <cellStyle name="Обычный 9 9" xfId="1700"/>
    <cellStyle name="Обычный 9_касса2012" xfId="1701"/>
    <cellStyle name="Обычный 90" xfId="1702"/>
    <cellStyle name="Обычный 91" xfId="1703"/>
    <cellStyle name="Обычный 92" xfId="1704"/>
    <cellStyle name="Обычный 93" xfId="1705"/>
    <cellStyle name="Обычный 94" xfId="1706"/>
    <cellStyle name="Обычный 95" xfId="1707"/>
    <cellStyle name="Обычный 96" xfId="1708"/>
    <cellStyle name="Обычный 97" xfId="1709"/>
    <cellStyle name="Обычный 98" xfId="1710"/>
    <cellStyle name="Обычный 99" xfId="1711"/>
    <cellStyle name="Обычный_!!!!!!!!!!!!!ФОРМА 2" xfId="46"/>
    <cellStyle name="Отдельная ячейка" xfId="1712"/>
    <cellStyle name="Отдельная ячейка - константа" xfId="1713"/>
    <cellStyle name="Отдельная ячейка - константа [печать]" xfId="1714"/>
    <cellStyle name="Отдельная ячейка - константа [печать] 2" xfId="1715"/>
    <cellStyle name="Отдельная ячейка [печать]" xfId="1716"/>
    <cellStyle name="Отдельная ячейка [печать] 2" xfId="1717"/>
    <cellStyle name="Отдельная ячейка-результат" xfId="1718"/>
    <cellStyle name="Отдельная ячейка-результат [печать]" xfId="1719"/>
    <cellStyle name="Отдельная ячейка-результат [печать] 2" xfId="1720"/>
    <cellStyle name="Плохой 2" xfId="1721"/>
    <cellStyle name="Плохой 2 10" xfId="1722"/>
    <cellStyle name="Плохой 2 11" xfId="1723"/>
    <cellStyle name="Плохой 2 12" xfId="1724"/>
    <cellStyle name="Плохой 2 2" xfId="1725"/>
    <cellStyle name="Плохой 2 3" xfId="1726"/>
    <cellStyle name="Плохой 2 4" xfId="1727"/>
    <cellStyle name="Плохой 2 5" xfId="1728"/>
    <cellStyle name="Плохой 2 6" xfId="1729"/>
    <cellStyle name="Плохой 2 7" xfId="1730"/>
    <cellStyle name="Плохой 2 8" xfId="1731"/>
    <cellStyle name="Плохой 2 9" xfId="1732"/>
    <cellStyle name="Плохой 2_касса2012" xfId="1733"/>
    <cellStyle name="Плохой 3" xfId="1734"/>
    <cellStyle name="Плохой 4" xfId="1735"/>
    <cellStyle name="Плохой 5" xfId="1736"/>
    <cellStyle name="Плохой 6" xfId="1737"/>
    <cellStyle name="Пояснение 2" xfId="1738"/>
    <cellStyle name="Пояснение 2 10" xfId="1739"/>
    <cellStyle name="Пояснение 2 11" xfId="1740"/>
    <cellStyle name="Пояснение 2 2" xfId="1741"/>
    <cellStyle name="Пояснение 2 3" xfId="1742"/>
    <cellStyle name="Пояснение 2 4" xfId="1743"/>
    <cellStyle name="Пояснение 2 5" xfId="1744"/>
    <cellStyle name="Пояснение 2 6" xfId="1745"/>
    <cellStyle name="Пояснение 2 7" xfId="1746"/>
    <cellStyle name="Пояснение 2 8" xfId="1747"/>
    <cellStyle name="Пояснение 2 9" xfId="1748"/>
    <cellStyle name="Пояснение 2_касса2012" xfId="1749"/>
    <cellStyle name="Пояснение 3" xfId="1750"/>
    <cellStyle name="Пояснение 4" xfId="1751"/>
    <cellStyle name="Пояснение 5" xfId="1752"/>
    <cellStyle name="Пояснение 6" xfId="1753"/>
    <cellStyle name="Примечание 10" xfId="1754"/>
    <cellStyle name="Примечание 11" xfId="1755"/>
    <cellStyle name="Примечание 2" xfId="1756"/>
    <cellStyle name="Примечание 2 10" xfId="1757"/>
    <cellStyle name="Примечание 2 10 2" xfId="1758"/>
    <cellStyle name="Примечание 2 10 3" xfId="1759"/>
    <cellStyle name="Примечание 2 10 4" xfId="1760"/>
    <cellStyle name="Примечание 2 10 5" xfId="1761"/>
    <cellStyle name="Примечание 2 11" xfId="1762"/>
    <cellStyle name="Примечание 2 11 2" xfId="1763"/>
    <cellStyle name="Примечание 2 11 3" xfId="1764"/>
    <cellStyle name="Примечание 2 11 4" xfId="1765"/>
    <cellStyle name="Примечание 2 11 5" xfId="1766"/>
    <cellStyle name="Примечание 2 12" xfId="1767"/>
    <cellStyle name="Примечание 2 13" xfId="1768"/>
    <cellStyle name="Примечание 2 14" xfId="1769"/>
    <cellStyle name="Примечание 2 15" xfId="1770"/>
    <cellStyle name="Примечание 2 16" xfId="1771"/>
    <cellStyle name="Примечание 2 17" xfId="1772"/>
    <cellStyle name="Примечание 2 2" xfId="1773"/>
    <cellStyle name="Примечание 2 2 2" xfId="1774"/>
    <cellStyle name="Примечание 2 2 3" xfId="1775"/>
    <cellStyle name="Примечание 2 2 4" xfId="1776"/>
    <cellStyle name="Примечание 2 2 5" xfId="1777"/>
    <cellStyle name="Примечание 2 3" xfId="1778"/>
    <cellStyle name="Примечание 2 3 2" xfId="1779"/>
    <cellStyle name="Примечание 2 3 3" xfId="1780"/>
    <cellStyle name="Примечание 2 3 4" xfId="1781"/>
    <cellStyle name="Примечание 2 3 5" xfId="1782"/>
    <cellStyle name="Примечание 2 4" xfId="1783"/>
    <cellStyle name="Примечание 2 4 2" xfId="1784"/>
    <cellStyle name="Примечание 2 4 3" xfId="1785"/>
    <cellStyle name="Примечание 2 4 4" xfId="1786"/>
    <cellStyle name="Примечание 2 4 5" xfId="1787"/>
    <cellStyle name="Примечание 2 5" xfId="1788"/>
    <cellStyle name="Примечание 2 5 2" xfId="1789"/>
    <cellStyle name="Примечание 2 5 3" xfId="1790"/>
    <cellStyle name="Примечание 2 5 4" xfId="1791"/>
    <cellStyle name="Примечание 2 5 5" xfId="1792"/>
    <cellStyle name="Примечание 2 6" xfId="1793"/>
    <cellStyle name="Примечание 2 6 2" xfId="1794"/>
    <cellStyle name="Примечание 2 6 3" xfId="1795"/>
    <cellStyle name="Примечание 2 6 4" xfId="1796"/>
    <cellStyle name="Примечание 2 6 5" xfId="1797"/>
    <cellStyle name="Примечание 2 7" xfId="1798"/>
    <cellStyle name="Примечание 2 7 2" xfId="1799"/>
    <cellStyle name="Примечание 2 7 3" xfId="1800"/>
    <cellStyle name="Примечание 2 7 4" xfId="1801"/>
    <cellStyle name="Примечание 2 7 5" xfId="1802"/>
    <cellStyle name="Примечание 2 8" xfId="1803"/>
    <cellStyle name="Примечание 2 8 2" xfId="1804"/>
    <cellStyle name="Примечание 2 8 3" xfId="1805"/>
    <cellStyle name="Примечание 2 8 4" xfId="1806"/>
    <cellStyle name="Примечание 2 8 5" xfId="1807"/>
    <cellStyle name="Примечание 2 9" xfId="1808"/>
    <cellStyle name="Примечание 2 9 2" xfId="1809"/>
    <cellStyle name="Примечание 2 9 3" xfId="1810"/>
    <cellStyle name="Примечание 2 9 4" xfId="1811"/>
    <cellStyle name="Примечание 2 9 5" xfId="1812"/>
    <cellStyle name="Примечание 2_касса2012" xfId="1813"/>
    <cellStyle name="Примечание 3" xfId="1814"/>
    <cellStyle name="Примечание 3 2" xfId="1815"/>
    <cellStyle name="Примечание 3 2 2" xfId="1816"/>
    <cellStyle name="Примечание 3 3" xfId="1817"/>
    <cellStyle name="Примечание 4" xfId="1818"/>
    <cellStyle name="Примечание 5" xfId="1819"/>
    <cellStyle name="Примечание 6" xfId="1820"/>
    <cellStyle name="Примечание 7" xfId="1821"/>
    <cellStyle name="Примечание 8" xfId="1822"/>
    <cellStyle name="Примечание 9" xfId="1823"/>
    <cellStyle name="Процентный" xfId="37" builtinId="5"/>
    <cellStyle name="Процентный 2" xfId="1824"/>
    <cellStyle name="Процентный 2 2" xfId="1825"/>
    <cellStyle name="Процентный 2 3" xfId="1826"/>
    <cellStyle name="Процентный 3" xfId="1827"/>
    <cellStyle name="Процентный 3 2" xfId="1828"/>
    <cellStyle name="Процентный 4" xfId="1829"/>
    <cellStyle name="Процентный 5" xfId="1830"/>
    <cellStyle name="Процентный 6" xfId="1831"/>
    <cellStyle name="Процентный 7" xfId="1832"/>
    <cellStyle name="Процентный 8" xfId="1833"/>
    <cellStyle name="Свойства элементов измерения" xfId="1834"/>
    <cellStyle name="Свойства элементов измерения [печать]" xfId="1835"/>
    <cellStyle name="Свойства элементов измерения [печать] 2" xfId="1836"/>
    <cellStyle name="Свойства элементов измерения 2" xfId="1837"/>
    <cellStyle name="Связанная ячейка 2" xfId="1838"/>
    <cellStyle name="Связанная ячейка 2 10" xfId="1839"/>
    <cellStyle name="Связанная ячейка 2 11" xfId="1840"/>
    <cellStyle name="Связанная ячейка 2 2" xfId="1841"/>
    <cellStyle name="Связанная ячейка 2 3" xfId="1842"/>
    <cellStyle name="Связанная ячейка 2 4" xfId="1843"/>
    <cellStyle name="Связанная ячейка 2 5" xfId="1844"/>
    <cellStyle name="Связанная ячейка 2 6" xfId="36"/>
    <cellStyle name="Связанная ячейка 2 7" xfId="1845"/>
    <cellStyle name="Связанная ячейка 2 8" xfId="1846"/>
    <cellStyle name="Связанная ячейка 2 9" xfId="1847"/>
    <cellStyle name="Связанная ячейка 2_касса2012" xfId="1848"/>
    <cellStyle name="Связанная ячейка 3" xfId="1849"/>
    <cellStyle name="Связанная ячейка 4" xfId="1850"/>
    <cellStyle name="Связанная ячейка 5" xfId="1851"/>
    <cellStyle name="Связанная ячейка 6" xfId="1852"/>
    <cellStyle name="Стиль 1" xfId="1853"/>
    <cellStyle name="Стиль 1 2" xfId="1854"/>
    <cellStyle name="Стиль 1 3" xfId="1855"/>
    <cellStyle name="Текст предупреждения 2" xfId="1856"/>
    <cellStyle name="Текст предупреждения 2 10" xfId="1857"/>
    <cellStyle name="Текст предупреждения 2 11" xfId="1858"/>
    <cellStyle name="Текст предупреждения 2 12" xfId="1859"/>
    <cellStyle name="Текст предупреждения 2 2" xfId="1860"/>
    <cellStyle name="Текст предупреждения 2 3" xfId="1861"/>
    <cellStyle name="Текст предупреждения 2 4" xfId="1862"/>
    <cellStyle name="Текст предупреждения 2 5" xfId="1863"/>
    <cellStyle name="Текст предупреждения 2 6" xfId="1864"/>
    <cellStyle name="Текст предупреждения 2 7" xfId="1865"/>
    <cellStyle name="Текст предупреждения 2 8" xfId="1866"/>
    <cellStyle name="Текст предупреждения 2 9" xfId="1867"/>
    <cellStyle name="Текст предупреждения 2_касса2012" xfId="1868"/>
    <cellStyle name="Текст предупреждения 3" xfId="1869"/>
    <cellStyle name="Текст предупреждения 4" xfId="1870"/>
    <cellStyle name="Текст предупреждения 5" xfId="1871"/>
    <cellStyle name="Текст предупреждения 6" xfId="1872"/>
    <cellStyle name="Финансовый 10" xfId="1873"/>
    <cellStyle name="Финансовый 11" xfId="1874"/>
    <cellStyle name="Финансовый 12" xfId="1875"/>
    <cellStyle name="Финансовый 2" xfId="33"/>
    <cellStyle name="Финансовый 2 2" xfId="1876"/>
    <cellStyle name="Финансовый 2 3" xfId="1877"/>
    <cellStyle name="Финансовый 2 4" xfId="1878"/>
    <cellStyle name="Финансовый 2 5" xfId="1879"/>
    <cellStyle name="Финансовый 2 6" xfId="1880"/>
    <cellStyle name="Финансовый 3" xfId="38"/>
    <cellStyle name="Финансовый 3 10" xfId="1881"/>
    <cellStyle name="Финансовый 3 2" xfId="41"/>
    <cellStyle name="Финансовый 3 2 2" xfId="42"/>
    <cellStyle name="Финансовый 3 2 2 2" xfId="44"/>
    <cellStyle name="Финансовый 3 2 2 3" xfId="47"/>
    <cellStyle name="Финансовый 3 2 3" xfId="1882"/>
    <cellStyle name="Финансовый 3 2 4" xfId="1883"/>
    <cellStyle name="Финансовый 3 3" xfId="1884"/>
    <cellStyle name="Финансовый 3 3 2" xfId="1885"/>
    <cellStyle name="Финансовый 3 3 2 2" xfId="39"/>
    <cellStyle name="Финансовый 3 3 2 2 2" xfId="45"/>
    <cellStyle name="Финансовый 3 3 2 3" xfId="1886"/>
    <cellStyle name="Финансовый 3 3 3" xfId="1887"/>
    <cellStyle name="Финансовый 3 3 3 2" xfId="1888"/>
    <cellStyle name="Финансовый 3 3 4" xfId="1889"/>
    <cellStyle name="Финансовый 3 3 4 2" xfId="1890"/>
    <cellStyle name="Финансовый 3 3 5" xfId="1891"/>
    <cellStyle name="Финансовый 3 3 5 2" xfId="1892"/>
    <cellStyle name="Финансовый 3 3 6" xfId="1893"/>
    <cellStyle name="Финансовый 3 3 6 2" xfId="1894"/>
    <cellStyle name="Финансовый 3 3 7" xfId="1895"/>
    <cellStyle name="Финансовый 3 4" xfId="1896"/>
    <cellStyle name="Финансовый 3 4 2" xfId="1897"/>
    <cellStyle name="Финансовый 3 4 2 2" xfId="1898"/>
    <cellStyle name="Финансовый 3 4 3" xfId="1899"/>
    <cellStyle name="Финансовый 3 5" xfId="1900"/>
    <cellStyle name="Финансовый 3 5 2" xfId="1901"/>
    <cellStyle name="Финансовый 3 6" xfId="1902"/>
    <cellStyle name="Финансовый 3 6 2" xfId="1903"/>
    <cellStyle name="Финансовый 3 7" xfId="1904"/>
    <cellStyle name="Финансовый 3 7 2" xfId="1905"/>
    <cellStyle name="Финансовый 3 8" xfId="1906"/>
    <cellStyle name="Финансовый 3 9" xfId="1907"/>
    <cellStyle name="Финансовый 4" xfId="49"/>
    <cellStyle name="Финансовый 4 2" xfId="1908"/>
    <cellStyle name="Финансовый 4 3" xfId="1909"/>
    <cellStyle name="Финансовый 5" xfId="48"/>
    <cellStyle name="Финансовый 6" xfId="1910"/>
    <cellStyle name="Финансовый 7" xfId="1911"/>
    <cellStyle name="Финансовый 8" xfId="1912"/>
    <cellStyle name="Финансовый 9" xfId="1913"/>
    <cellStyle name="Хороший 2" xfId="1914"/>
    <cellStyle name="Хороший 2 10" xfId="1915"/>
    <cellStyle name="Хороший 2 11" xfId="1916"/>
    <cellStyle name="Хороший 2 12" xfId="1917"/>
    <cellStyle name="Хороший 2 2" xfId="1918"/>
    <cellStyle name="Хороший 2 3" xfId="1919"/>
    <cellStyle name="Хороший 2 4" xfId="1920"/>
    <cellStyle name="Хороший 2 5" xfId="1921"/>
    <cellStyle name="Хороший 2 6" xfId="1922"/>
    <cellStyle name="Хороший 2 7" xfId="1923"/>
    <cellStyle name="Хороший 2 8" xfId="1924"/>
    <cellStyle name="Хороший 2 9" xfId="1925"/>
    <cellStyle name="Хороший 2_касса2012" xfId="1926"/>
    <cellStyle name="Хороший 3" xfId="1927"/>
    <cellStyle name="Хороший 4" xfId="1928"/>
    <cellStyle name="Хороший 5" xfId="1929"/>
    <cellStyle name="Хороший 6" xfId="1930"/>
    <cellStyle name="Элементы осей" xfId="1931"/>
    <cellStyle name="Элементы осей [печать]" xfId="1932"/>
    <cellStyle name="Элементы осей [печать] 2" xfId="1933"/>
    <cellStyle name="Элементы осей 2" xfId="19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55;&#1054;&#1044;&#1043;&#1054;&#1053;_&#1044;&#1050;%20&#1087;&#1077;&#1088;&#1077;&#1089;&#1095;&#1080;&#1090;&#1072;&#1085;&#1072;%2010&#1072;&#1087;&#1088;2014_final_&#1044;&#1040;&#1053;&#1053;&#1067;&#1045;%20&#1052;&#1047;&#1056;&#1060;_new_&#1055;&#1051;&#1070;&#1058;&#1040;%2011.04_&#1086;&#1087;&#1090;&#1080;&#1084;%20&#1085;&#1072;&#1088;%20&#1080;&#1090;&#1086;&#1075;&#1086;&#10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48;&#1088;&#1082;&#1091;&#1090;&#1089;&#1082;_&#1060;&#1054;&#105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3%20&#1075;&#1086;&#1076;/&#1060;&#1086;&#1088;&#1084;&#1072;%202%20&#1084;&#1086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23/&#1047;&#1055;-&#1082;%201%20&#1082;&#1074;.2023%20&#1086;&#1090;&#109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1%20&#1075;&#1086;&#1076;/&#1060;&#1086;&#1088;&#1084;&#1072;%202%20&#1084;&#1086;&#1103;%20-%20&#1086;&#1082;&#1090;&#1103;&#1073;&#1088;&#110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3%20&#1075;&#1086;&#1076;/&#1057;&#1055;&#105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4;&#1090;&#1095;&#1077;&#1090;&#1099;%20&#1089;%20&#1052;&#1054;+&#1054;&#1043;&#1059;/&#1054;&#1058;&#1063;&#1045;&#1058;%20&#1047;&#1055;%20(&#1077;&#1078;&#1077;&#1084;&#1077;&#1089;&#1103;&#1095;&#1085;&#1099;&#1081;,%20&#1052;&#1054;%20+&#1054;&#1043;&#1059;)%202018%20-%202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3%20&#1075;&#1086;&#1076;/&#1044;&#1055;&#1054;-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6;&#1073;&#1088;&#1072;&#1079;&#1086;&#1074;&#1072;&#1085;&#1080;&#1077;%202023/&#1047;&#1055;-&#1086;%201%20&#1082;&#1074;.2023%20&#1086;&#1090;&#10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 refreshError="1">
        <row r="3">
          <cell r="B3" t="str">
            <v>Финансово-экономическое обоснование к распоряжению Правительства Иркутской области "Об утверждении плана мероприятий ("дорожной карты") "Изменения в отраслях социальной сферты, направленные на повышение эффективности здравоохранения Иркутской области"</v>
          </cell>
        </row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Ф2 2022 01.12"/>
      <sheetName val="Ф2 2022 15.06"/>
      <sheetName val="Ф2 2022 10.01"/>
    </sheetNames>
    <sheetDataSet>
      <sheetData sheetId="0">
        <row r="16">
          <cell r="PU16">
            <v>138.1</v>
          </cell>
          <cell r="PV16">
            <v>40414.132085916201</v>
          </cell>
        </row>
        <row r="17">
          <cell r="PU17">
            <v>49.5</v>
          </cell>
          <cell r="PV17">
            <v>42238.356341034523</v>
          </cell>
        </row>
        <row r="19">
          <cell r="PU19">
            <v>160.30000000000001</v>
          </cell>
          <cell r="PV19">
            <v>34308.8593328114</v>
          </cell>
        </row>
        <row r="20">
          <cell r="PU20">
            <v>69.099999999999994</v>
          </cell>
          <cell r="PV20">
            <v>38792.574651473144</v>
          </cell>
        </row>
        <row r="22">
          <cell r="PU22">
            <v>139.19999999999999</v>
          </cell>
          <cell r="PV22">
            <v>48140.397675106375</v>
          </cell>
        </row>
        <row r="23">
          <cell r="PU23">
            <v>106.6</v>
          </cell>
          <cell r="PV23">
            <v>38944.50142370088</v>
          </cell>
        </row>
        <row r="24">
          <cell r="PU24">
            <v>64.8</v>
          </cell>
          <cell r="PV24">
            <v>41902.44195381592</v>
          </cell>
        </row>
        <row r="26">
          <cell r="PU26">
            <v>88.5</v>
          </cell>
          <cell r="PV26">
            <v>42743.044700171544</v>
          </cell>
        </row>
        <row r="27">
          <cell r="PU27">
            <v>13.8</v>
          </cell>
          <cell r="PV27">
            <v>39023.418531875897</v>
          </cell>
        </row>
        <row r="28">
          <cell r="PU28">
            <v>13.200000000000001</v>
          </cell>
          <cell r="PV28">
            <v>37011.390983568395</v>
          </cell>
        </row>
        <row r="29">
          <cell r="PU29">
            <v>12.9</v>
          </cell>
          <cell r="PV29">
            <v>32685.158357922814</v>
          </cell>
        </row>
        <row r="31">
          <cell r="PU31">
            <v>169.6</v>
          </cell>
          <cell r="PV31">
            <v>72329.409761470015</v>
          </cell>
        </row>
        <row r="33">
          <cell r="PU33">
            <v>69.5</v>
          </cell>
          <cell r="PV33">
            <v>43812.30200466355</v>
          </cell>
        </row>
        <row r="34">
          <cell r="PU34">
            <v>39.4</v>
          </cell>
          <cell r="PV34">
            <v>46671.641977979991</v>
          </cell>
        </row>
        <row r="46">
          <cell r="PU46">
            <v>57.6</v>
          </cell>
          <cell r="PV46">
            <v>53795.726259813957</v>
          </cell>
        </row>
        <row r="47">
          <cell r="PU47">
            <v>2</v>
          </cell>
          <cell r="PV47">
            <v>76016.068228366625</v>
          </cell>
        </row>
        <row r="48">
          <cell r="PU48">
            <v>9.5</v>
          </cell>
          <cell r="PV48">
            <v>56893.805750936481</v>
          </cell>
        </row>
        <row r="53">
          <cell r="PU53">
            <v>17.7</v>
          </cell>
          <cell r="PV53">
            <v>50655.496324646119</v>
          </cell>
        </row>
        <row r="60">
          <cell r="PU60">
            <v>3.8</v>
          </cell>
          <cell r="PV60">
            <v>38627.77845150511</v>
          </cell>
        </row>
        <row r="62">
          <cell r="PU62">
            <v>36.4</v>
          </cell>
          <cell r="PV62">
            <v>43155.00726551994</v>
          </cell>
        </row>
        <row r="70">
          <cell r="PU70">
            <v>64.900000000000006</v>
          </cell>
          <cell r="PV70">
            <v>52849.323509246969</v>
          </cell>
        </row>
        <row r="71">
          <cell r="PU71">
            <v>28</v>
          </cell>
          <cell r="PV71">
            <v>48591.154633896564</v>
          </cell>
        </row>
        <row r="73">
          <cell r="PU73">
            <v>18.600000000000001</v>
          </cell>
          <cell r="PV73">
            <v>34319.906925656142</v>
          </cell>
        </row>
        <row r="74">
          <cell r="PU74">
            <v>4</v>
          </cell>
          <cell r="PV74">
            <v>34581.92204301076</v>
          </cell>
        </row>
        <row r="78">
          <cell r="PU78">
            <v>53.1</v>
          </cell>
          <cell r="PV78">
            <v>33621.427462506377</v>
          </cell>
        </row>
        <row r="84">
          <cell r="PU84">
            <v>58.3</v>
          </cell>
          <cell r="PV84">
            <v>52841.143809190071</v>
          </cell>
        </row>
        <row r="86">
          <cell r="PU86">
            <v>2</v>
          </cell>
          <cell r="PV86">
            <v>42000.345622119814</v>
          </cell>
        </row>
        <row r="87">
          <cell r="PU87">
            <v>3.2</v>
          </cell>
          <cell r="PV87">
            <v>42709.013376856121</v>
          </cell>
        </row>
        <row r="89">
          <cell r="PU89">
            <v>6</v>
          </cell>
          <cell r="PV89">
            <v>54012.250384024577</v>
          </cell>
        </row>
        <row r="90">
          <cell r="PU90">
            <v>7.2</v>
          </cell>
          <cell r="PV90">
            <v>57158.545258007616</v>
          </cell>
        </row>
        <row r="91">
          <cell r="PU91">
            <v>4.5</v>
          </cell>
          <cell r="PV91">
            <v>39106.334983216708</v>
          </cell>
        </row>
        <row r="93">
          <cell r="PU93">
            <v>4.2</v>
          </cell>
          <cell r="PV93">
            <v>44364.594762636239</v>
          </cell>
        </row>
        <row r="99">
          <cell r="PU99">
            <v>40.700000000000003</v>
          </cell>
          <cell r="PV99">
            <v>55923.47280250505</v>
          </cell>
        </row>
        <row r="102">
          <cell r="PU102">
            <v>22.7</v>
          </cell>
          <cell r="PV102">
            <v>41238.23283280438</v>
          </cell>
        </row>
        <row r="103">
          <cell r="PU103">
            <v>43.2</v>
          </cell>
          <cell r="PV103">
            <v>37832.711960232118</v>
          </cell>
        </row>
        <row r="104">
          <cell r="PV104">
            <v>45684.886207595671</v>
          </cell>
        </row>
        <row r="105">
          <cell r="PU105">
            <v>20.2</v>
          </cell>
          <cell r="PV105">
            <v>49291.133087963179</v>
          </cell>
        </row>
        <row r="106">
          <cell r="PU106">
            <v>39.200000000000003</v>
          </cell>
          <cell r="PV106">
            <v>43826.352968222614</v>
          </cell>
        </row>
        <row r="108">
          <cell r="PU108">
            <v>22.3</v>
          </cell>
          <cell r="PV108">
            <v>44735.70957868659</v>
          </cell>
        </row>
        <row r="109">
          <cell r="PU109">
            <v>55</v>
          </cell>
          <cell r="PV109">
            <v>45464.785993576319</v>
          </cell>
        </row>
        <row r="110">
          <cell r="PV110">
            <v>51245.90776947124</v>
          </cell>
        </row>
        <row r="111">
          <cell r="PU111">
            <v>32.5</v>
          </cell>
          <cell r="PV111">
            <v>53238.547008547008</v>
          </cell>
        </row>
        <row r="112">
          <cell r="PU112">
            <v>10</v>
          </cell>
          <cell r="PV112">
            <v>49923.517665130566</v>
          </cell>
        </row>
        <row r="118">
          <cell r="PU118">
            <v>53.6</v>
          </cell>
          <cell r="PV118">
            <v>50284.57821300564</v>
          </cell>
        </row>
        <row r="120">
          <cell r="PU120">
            <v>34</v>
          </cell>
          <cell r="PV120">
            <v>33462.613324899852</v>
          </cell>
        </row>
        <row r="121">
          <cell r="PU121">
            <v>6</v>
          </cell>
          <cell r="PV121">
            <v>34604.85364396654</v>
          </cell>
        </row>
        <row r="122">
          <cell r="PU122">
            <v>74.3</v>
          </cell>
          <cell r="PV122">
            <v>31204.482836565068</v>
          </cell>
        </row>
        <row r="123">
          <cell r="PV123">
            <v>42728.561394030912</v>
          </cell>
        </row>
        <row r="124">
          <cell r="PU124">
            <v>16.5</v>
          </cell>
          <cell r="PV124">
            <v>45867.153873605479</v>
          </cell>
        </row>
        <row r="125">
          <cell r="PU125">
            <v>30.7</v>
          </cell>
          <cell r="PV125">
            <v>41041.64144029648</v>
          </cell>
        </row>
        <row r="128">
          <cell r="PU128">
            <v>57</v>
          </cell>
          <cell r="PV128">
            <v>39482.064031045353</v>
          </cell>
        </row>
        <row r="133">
          <cell r="PU133">
            <v>6.3</v>
          </cell>
          <cell r="PV133">
            <v>40176.604572533914</v>
          </cell>
        </row>
        <row r="134">
          <cell r="PU134">
            <v>15.399999999999999</v>
          </cell>
          <cell r="PV134">
            <v>37195.67631549199</v>
          </cell>
        </row>
        <row r="135">
          <cell r="PU135">
            <v>7.9</v>
          </cell>
          <cell r="PV135">
            <v>41312.502025446083</v>
          </cell>
        </row>
        <row r="136">
          <cell r="PU136">
            <v>16.399999999999999</v>
          </cell>
          <cell r="PV136">
            <v>36306.872322755495</v>
          </cell>
        </row>
        <row r="137">
          <cell r="PU137">
            <v>2.1</v>
          </cell>
          <cell r="PV137">
            <v>44777.229171238381</v>
          </cell>
        </row>
        <row r="138">
          <cell r="PU138">
            <v>8.5</v>
          </cell>
          <cell r="PV138">
            <v>33996.972982741492</v>
          </cell>
        </row>
        <row r="139">
          <cell r="PU139">
            <v>15.4</v>
          </cell>
          <cell r="PV139">
            <v>32884.947234025574</v>
          </cell>
        </row>
        <row r="142">
          <cell r="PU142">
            <v>2.7</v>
          </cell>
          <cell r="PV142">
            <v>39208.41156056209</v>
          </cell>
        </row>
        <row r="143">
          <cell r="PU143">
            <v>16.5</v>
          </cell>
          <cell r="PV143">
            <v>34416.568139148789</v>
          </cell>
        </row>
        <row r="144">
          <cell r="PU144">
            <v>4</v>
          </cell>
          <cell r="PV144">
            <v>39920.490911418325</v>
          </cell>
        </row>
        <row r="145">
          <cell r="PU145">
            <v>11.1</v>
          </cell>
          <cell r="PV145">
            <v>38820.125424964135</v>
          </cell>
        </row>
        <row r="146">
          <cell r="PU146">
            <v>7.5</v>
          </cell>
          <cell r="PV146">
            <v>38522.316094896727</v>
          </cell>
        </row>
        <row r="147">
          <cell r="PU147">
            <v>2.5</v>
          </cell>
          <cell r="PV147">
            <v>40027.79313876087</v>
          </cell>
        </row>
        <row r="148">
          <cell r="PU148">
            <v>8.1999999999999993</v>
          </cell>
          <cell r="PV148">
            <v>36082.97740811509</v>
          </cell>
        </row>
        <row r="149">
          <cell r="PU149">
            <v>9.6999999999999993</v>
          </cell>
          <cell r="PV149">
            <v>31318.402563331063</v>
          </cell>
        </row>
        <row r="150">
          <cell r="PU150">
            <v>5</v>
          </cell>
          <cell r="PV150">
            <v>41311.172555043522</v>
          </cell>
        </row>
        <row r="151">
          <cell r="PU151">
            <v>7.3</v>
          </cell>
          <cell r="PV151">
            <v>31914.893840877041</v>
          </cell>
        </row>
        <row r="153">
          <cell r="PU153">
            <v>7</v>
          </cell>
          <cell r="PV153">
            <v>36043.029039572823</v>
          </cell>
        </row>
        <row r="154">
          <cell r="PU154">
            <v>15.6</v>
          </cell>
          <cell r="PV154">
            <v>36886.597870468839</v>
          </cell>
        </row>
        <row r="155">
          <cell r="PV155">
            <v>53477.3955630243</v>
          </cell>
        </row>
        <row r="156">
          <cell r="PU156">
            <v>24.5</v>
          </cell>
          <cell r="PV156">
            <v>60824.131372979304</v>
          </cell>
        </row>
        <row r="158">
          <cell r="PU158">
            <v>11.1</v>
          </cell>
          <cell r="PV158">
            <v>53962.484373774692</v>
          </cell>
        </row>
        <row r="159">
          <cell r="PU159">
            <v>3.5</v>
          </cell>
          <cell r="PV159">
            <v>48124.471509033719</v>
          </cell>
        </row>
        <row r="160">
          <cell r="PU160">
            <v>9</v>
          </cell>
          <cell r="PV160">
            <v>48445.087330033573</v>
          </cell>
        </row>
        <row r="161">
          <cell r="PU161">
            <v>18.399999999999999</v>
          </cell>
          <cell r="PV161">
            <v>46882.503088893347</v>
          </cell>
        </row>
        <row r="163">
          <cell r="PU163">
            <v>33.700000000000003</v>
          </cell>
          <cell r="PV163">
            <v>33866.66674263592</v>
          </cell>
        </row>
        <row r="164">
          <cell r="PU164">
            <v>3.3</v>
          </cell>
          <cell r="PV164">
            <v>33055.92018495244</v>
          </cell>
        </row>
        <row r="165">
          <cell r="PU165">
            <v>42</v>
          </cell>
          <cell r="PV165">
            <v>36513.528027698536</v>
          </cell>
        </row>
        <row r="167">
          <cell r="PU167">
            <v>48.8</v>
          </cell>
          <cell r="PV167">
            <v>37484.47271117154</v>
          </cell>
        </row>
        <row r="168">
          <cell r="PU168">
            <v>86.4</v>
          </cell>
          <cell r="PV168">
            <v>32931.521543304698</v>
          </cell>
        </row>
        <row r="170">
          <cell r="PU170">
            <v>64.5</v>
          </cell>
          <cell r="PV170">
            <v>51058.158567419632</v>
          </cell>
        </row>
        <row r="172">
          <cell r="PU172">
            <v>132.6</v>
          </cell>
          <cell r="PV172">
            <v>46420.999628139092</v>
          </cell>
        </row>
        <row r="180">
          <cell r="PU180">
            <v>4</v>
          </cell>
          <cell r="PV180">
            <v>50713.239247311831</v>
          </cell>
        </row>
        <row r="182">
          <cell r="PU182">
            <v>154.30000000000001</v>
          </cell>
          <cell r="PV182">
            <v>41039.014789882385</v>
          </cell>
        </row>
        <row r="183">
          <cell r="PU183">
            <v>23.7</v>
          </cell>
          <cell r="PV183">
            <v>41894.219862982616</v>
          </cell>
        </row>
        <row r="185">
          <cell r="PU185">
            <v>40.4</v>
          </cell>
          <cell r="PV185">
            <v>42956.718022032619</v>
          </cell>
        </row>
        <row r="186">
          <cell r="PU186">
            <v>29</v>
          </cell>
          <cell r="PV186">
            <v>41832.277045041228</v>
          </cell>
        </row>
        <row r="187">
          <cell r="PU187">
            <v>13.9</v>
          </cell>
          <cell r="PV187">
            <v>41617.904754537391</v>
          </cell>
        </row>
        <row r="188">
          <cell r="PU188">
            <v>58.3</v>
          </cell>
          <cell r="PV188">
            <v>42896.888852001459</v>
          </cell>
        </row>
        <row r="189">
          <cell r="PU189">
            <v>26.1</v>
          </cell>
          <cell r="PV189">
            <v>41681.986451730612</v>
          </cell>
        </row>
        <row r="191">
          <cell r="PU191">
            <v>72.3</v>
          </cell>
          <cell r="PV191">
            <v>67528.33311665777</v>
          </cell>
        </row>
        <row r="192">
          <cell r="PV192">
            <v>48965.046392980134</v>
          </cell>
        </row>
        <row r="193">
          <cell r="PU193">
            <v>6.9</v>
          </cell>
          <cell r="PV193">
            <v>47461.193110561973</v>
          </cell>
        </row>
        <row r="194">
          <cell r="PU194">
            <v>18.600000000000001</v>
          </cell>
          <cell r="PV194">
            <v>49522.982288070729</v>
          </cell>
        </row>
        <row r="197">
          <cell r="PU197">
            <v>76.599999999999994</v>
          </cell>
          <cell r="PV197">
            <v>41076.501940510621</v>
          </cell>
        </row>
        <row r="198">
          <cell r="PU198">
            <v>37.4</v>
          </cell>
          <cell r="PV198">
            <v>38838.81376108605</v>
          </cell>
        </row>
        <row r="199">
          <cell r="PU199">
            <v>32.5</v>
          </cell>
          <cell r="PV199">
            <v>42695.807633226985</v>
          </cell>
        </row>
        <row r="201">
          <cell r="PU201">
            <v>184.8</v>
          </cell>
          <cell r="PV201">
            <v>41205.030056988573</v>
          </cell>
        </row>
        <row r="202">
          <cell r="PU202">
            <v>71.5</v>
          </cell>
          <cell r="PV202">
            <v>41411.436592081751</v>
          </cell>
        </row>
        <row r="204">
          <cell r="PU204">
            <v>15</v>
          </cell>
          <cell r="PV204">
            <v>35535.407919440178</v>
          </cell>
        </row>
        <row r="205">
          <cell r="PU205">
            <v>67.8</v>
          </cell>
          <cell r="PV205">
            <v>38569.883221788739</v>
          </cell>
        </row>
        <row r="206">
          <cell r="PU206">
            <v>120.4</v>
          </cell>
          <cell r="PV206">
            <v>34847.26517513732</v>
          </cell>
        </row>
        <row r="213">
          <cell r="PU213">
            <v>13.6</v>
          </cell>
          <cell r="PV213">
            <v>43769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F9">
            <v>136.69999999999999</v>
          </cell>
          <cell r="Q9">
            <v>40435.991221653261</v>
          </cell>
        </row>
        <row r="10">
          <cell r="F10">
            <v>49.1</v>
          </cell>
          <cell r="Q10">
            <v>42238.968092328585</v>
          </cell>
        </row>
        <row r="11">
          <cell r="F11">
            <v>95.5</v>
          </cell>
          <cell r="Q11">
            <v>42939.267015706806</v>
          </cell>
        </row>
        <row r="12">
          <cell r="F12">
            <v>13.8</v>
          </cell>
          <cell r="Q12">
            <v>38956.521739130432</v>
          </cell>
        </row>
        <row r="13">
          <cell r="F13">
            <v>11.8</v>
          </cell>
          <cell r="Q13">
            <v>37011.299435028246</v>
          </cell>
        </row>
        <row r="14">
          <cell r="F14">
            <v>10.7</v>
          </cell>
          <cell r="Q14">
            <v>33626.168224299072</v>
          </cell>
        </row>
        <row r="15">
          <cell r="F15">
            <v>160.80000000000001</v>
          </cell>
          <cell r="Q15">
            <v>34843.490878938639</v>
          </cell>
        </row>
        <row r="16">
          <cell r="F16">
            <v>68</v>
          </cell>
          <cell r="Q16">
            <v>38846.568627450986</v>
          </cell>
        </row>
        <row r="17">
          <cell r="F17">
            <v>143.19999999999999</v>
          </cell>
          <cell r="Q17">
            <v>48140.363128491619</v>
          </cell>
        </row>
        <row r="18">
          <cell r="F18">
            <v>106.80000000000001</v>
          </cell>
          <cell r="Q18">
            <v>40454.431960049937</v>
          </cell>
        </row>
        <row r="19">
          <cell r="F19">
            <v>65.300000000000011</v>
          </cell>
          <cell r="Q19">
            <v>42157.73353751914</v>
          </cell>
        </row>
        <row r="20">
          <cell r="F20">
            <v>171.3</v>
          </cell>
          <cell r="Q20">
            <v>72329.441525588656</v>
          </cell>
        </row>
        <row r="21">
          <cell r="F21">
            <v>69.5</v>
          </cell>
          <cell r="Q21">
            <v>43812.470023980815</v>
          </cell>
        </row>
        <row r="22">
          <cell r="F22">
            <v>39.299999999999997</v>
          </cell>
          <cell r="Q22">
            <v>46671.755725190851</v>
          </cell>
        </row>
        <row r="27">
          <cell r="F27">
            <v>48.6</v>
          </cell>
          <cell r="Q27">
            <v>55672.839506172844</v>
          </cell>
        </row>
        <row r="28">
          <cell r="F28">
            <v>16.3</v>
          </cell>
          <cell r="Q28">
            <v>48932.51533742332</v>
          </cell>
        </row>
        <row r="29">
          <cell r="F29">
            <v>3.5</v>
          </cell>
          <cell r="Q29">
            <v>71276.190476190473</v>
          </cell>
        </row>
        <row r="31">
          <cell r="F31">
            <v>48.8</v>
          </cell>
          <cell r="Q31">
            <v>37484.97267759563</v>
          </cell>
        </row>
        <row r="32">
          <cell r="F32">
            <v>86.4</v>
          </cell>
          <cell r="Q32">
            <v>32931.712962962956</v>
          </cell>
        </row>
        <row r="35">
          <cell r="F35">
            <v>4.5</v>
          </cell>
          <cell r="Q35">
            <v>39711.111111111117</v>
          </cell>
        </row>
        <row r="36">
          <cell r="F36">
            <v>18.399999999999999</v>
          </cell>
          <cell r="Q36">
            <v>50451.086956521751</v>
          </cell>
        </row>
        <row r="37">
          <cell r="F37">
            <v>36.5</v>
          </cell>
          <cell r="Q37">
            <v>43155.251141552508</v>
          </cell>
        </row>
        <row r="41">
          <cell r="F41">
            <v>65</v>
          </cell>
          <cell r="Q41">
            <v>54197.948717948711</v>
          </cell>
        </row>
        <row r="42">
          <cell r="F42">
            <v>27.400000000000002</v>
          </cell>
          <cell r="Q42">
            <v>48574.209245742088</v>
          </cell>
        </row>
        <row r="45">
          <cell r="F45">
            <v>53</v>
          </cell>
          <cell r="Q45">
            <v>34299.371069182394</v>
          </cell>
        </row>
        <row r="46">
          <cell r="F46">
            <v>18.600000000000001</v>
          </cell>
          <cell r="Q46">
            <v>33001.792114695338</v>
          </cell>
        </row>
        <row r="47">
          <cell r="F47">
            <v>3.7</v>
          </cell>
          <cell r="Q47">
            <v>34558.558558558558</v>
          </cell>
        </row>
        <row r="54">
          <cell r="F54">
            <v>45</v>
          </cell>
          <cell r="Q54">
            <v>54586.666666666664</v>
          </cell>
        </row>
        <row r="55">
          <cell r="F55">
            <v>58.3</v>
          </cell>
          <cell r="Q55">
            <v>52857.0611778159</v>
          </cell>
        </row>
        <row r="59">
          <cell r="F59">
            <v>4.3</v>
          </cell>
          <cell r="Q59">
            <v>44759.689922480618</v>
          </cell>
        </row>
        <row r="61">
          <cell r="F61">
            <v>1.5</v>
          </cell>
          <cell r="Q61">
            <v>58800.000000000007</v>
          </cell>
        </row>
        <row r="62">
          <cell r="F62">
            <v>7</v>
          </cell>
          <cell r="Q62">
            <v>57042.857142857145</v>
          </cell>
        </row>
        <row r="63">
          <cell r="F63">
            <v>4.5</v>
          </cell>
          <cell r="Q63">
            <v>44362.962962962964</v>
          </cell>
        </row>
        <row r="65">
          <cell r="F65">
            <v>3.7</v>
          </cell>
          <cell r="Q65">
            <v>42225.225225225222</v>
          </cell>
        </row>
        <row r="68">
          <cell r="F68">
            <v>5.8</v>
          </cell>
          <cell r="Q68">
            <v>54011.49425287357</v>
          </cell>
        </row>
        <row r="70">
          <cell r="F70">
            <v>43.8</v>
          </cell>
          <cell r="Q70">
            <v>38050.989345509901</v>
          </cell>
        </row>
        <row r="71">
          <cell r="F71">
            <v>23</v>
          </cell>
          <cell r="Q71">
            <v>40823.188405797104</v>
          </cell>
        </row>
        <row r="74">
          <cell r="F74">
            <v>131.29999999999998</v>
          </cell>
          <cell r="Q74">
            <v>46421.172886519431</v>
          </cell>
        </row>
        <row r="75">
          <cell r="F75">
            <v>65.599999999999994</v>
          </cell>
          <cell r="Q75">
            <v>51429.369918699187</v>
          </cell>
        </row>
        <row r="76">
          <cell r="F76">
            <v>4</v>
          </cell>
          <cell r="Q76">
            <v>43300.000000000007</v>
          </cell>
        </row>
        <row r="78">
          <cell r="F78">
            <v>19.900000000000002</v>
          </cell>
          <cell r="Q78">
            <v>49281.407035175871</v>
          </cell>
        </row>
        <row r="79">
          <cell r="F79">
            <v>41.9</v>
          </cell>
          <cell r="Q79">
            <v>43976.133651551318</v>
          </cell>
        </row>
        <row r="81">
          <cell r="F81">
            <v>58</v>
          </cell>
          <cell r="Q81">
            <v>45312.643678160915</v>
          </cell>
        </row>
        <row r="82">
          <cell r="F82">
            <v>21.4</v>
          </cell>
          <cell r="Q82">
            <v>45518.691588785056</v>
          </cell>
        </row>
        <row r="85">
          <cell r="F85">
            <v>32.5</v>
          </cell>
          <cell r="Q85">
            <v>53238.974358974352</v>
          </cell>
        </row>
        <row r="86">
          <cell r="F86">
            <v>10</v>
          </cell>
          <cell r="Q86">
            <v>49923.333333333328</v>
          </cell>
        </row>
        <row r="88">
          <cell r="F88">
            <v>53.9</v>
          </cell>
          <cell r="Q88">
            <v>50289.424860853425</v>
          </cell>
        </row>
        <row r="93">
          <cell r="F93">
            <v>34</v>
          </cell>
          <cell r="Q93">
            <v>33617.647058823532</v>
          </cell>
        </row>
        <row r="94">
          <cell r="F94">
            <v>74.3</v>
          </cell>
          <cell r="Q94">
            <v>32358.456707043515</v>
          </cell>
        </row>
        <row r="95">
          <cell r="F95">
            <v>6</v>
          </cell>
          <cell r="Q95">
            <v>33555.555555555555</v>
          </cell>
        </row>
        <row r="97">
          <cell r="F97">
            <v>16.5</v>
          </cell>
          <cell r="Q97">
            <v>47046.46464646465</v>
          </cell>
        </row>
        <row r="98">
          <cell r="F98">
            <v>31.2</v>
          </cell>
          <cell r="Q98">
            <v>41662.393162393164</v>
          </cell>
        </row>
        <row r="101">
          <cell r="F101">
            <v>56.5</v>
          </cell>
          <cell r="Q101">
            <v>39702.064896755161</v>
          </cell>
        </row>
        <row r="103">
          <cell r="F103">
            <v>10.3</v>
          </cell>
          <cell r="Q103">
            <v>30524.27184466019</v>
          </cell>
        </row>
        <row r="104">
          <cell r="F104">
            <v>16.8</v>
          </cell>
          <cell r="Q104">
            <v>37166.666666666664</v>
          </cell>
        </row>
        <row r="105">
          <cell r="F105">
            <v>2</v>
          </cell>
          <cell r="Q105">
            <v>47400</v>
          </cell>
        </row>
        <row r="107">
          <cell r="F107">
            <v>6.3</v>
          </cell>
          <cell r="Q107">
            <v>36375.661375661373</v>
          </cell>
        </row>
        <row r="109">
          <cell r="F109">
            <v>4</v>
          </cell>
          <cell r="Q109">
            <v>40133.333333333336</v>
          </cell>
        </row>
        <row r="110">
          <cell r="F110">
            <v>17.600000000000001</v>
          </cell>
          <cell r="Q110">
            <v>34513.257575757569</v>
          </cell>
        </row>
        <row r="111">
          <cell r="F111">
            <v>2.8</v>
          </cell>
          <cell r="Q111">
            <v>35964.285714285717</v>
          </cell>
        </row>
        <row r="112">
          <cell r="F112">
            <v>8</v>
          </cell>
          <cell r="Q112">
            <v>39604.166666666664</v>
          </cell>
        </row>
        <row r="113">
          <cell r="F113">
            <v>6.5</v>
          </cell>
          <cell r="Q113">
            <v>48415.384615384617</v>
          </cell>
        </row>
        <row r="114">
          <cell r="F114">
            <v>10.199999999999999</v>
          </cell>
          <cell r="Q114">
            <v>32222.222222222223</v>
          </cell>
        </row>
        <row r="115">
          <cell r="F115">
            <v>2.5</v>
          </cell>
          <cell r="Q115">
            <v>39493.333333333336</v>
          </cell>
        </row>
        <row r="116">
          <cell r="F116">
            <v>16.3</v>
          </cell>
          <cell r="Q116">
            <v>36689.161554192222</v>
          </cell>
        </row>
        <row r="117">
          <cell r="F117">
            <v>5.3</v>
          </cell>
          <cell r="Q117">
            <v>39257.861635220128</v>
          </cell>
        </row>
        <row r="118">
          <cell r="F118">
            <v>11</v>
          </cell>
          <cell r="Q118">
            <v>38357.575757575753</v>
          </cell>
        </row>
        <row r="119">
          <cell r="F119">
            <v>15.7</v>
          </cell>
          <cell r="Q119">
            <v>30583.86411889597</v>
          </cell>
        </row>
        <row r="120">
          <cell r="F120">
            <v>16.899999999999999</v>
          </cell>
          <cell r="Q120">
            <v>36157.790927021699</v>
          </cell>
        </row>
        <row r="121">
          <cell r="F121">
            <v>8.5</v>
          </cell>
          <cell r="Q121">
            <v>35784.313725490203</v>
          </cell>
        </row>
        <row r="123">
          <cell r="F123">
            <v>7.9</v>
          </cell>
          <cell r="Q123">
            <v>34358.649789029536</v>
          </cell>
        </row>
        <row r="124">
          <cell r="F124">
            <v>7</v>
          </cell>
          <cell r="Q124">
            <v>37119.047619047618</v>
          </cell>
        </row>
        <row r="127">
          <cell r="F127">
            <v>24.5</v>
          </cell>
          <cell r="Q127">
            <v>60819.047619047618</v>
          </cell>
        </row>
        <row r="128">
          <cell r="F128">
            <v>11.1</v>
          </cell>
          <cell r="Q128">
            <v>53960.960960960969</v>
          </cell>
        </row>
        <row r="129">
          <cell r="F129">
            <v>20.8</v>
          </cell>
          <cell r="Q129">
            <v>46891.025641025633</v>
          </cell>
        </row>
        <row r="130">
          <cell r="F130">
            <v>9</v>
          </cell>
          <cell r="Q130">
            <v>49207.407407407401</v>
          </cell>
        </row>
        <row r="131">
          <cell r="F131">
            <v>3.5</v>
          </cell>
          <cell r="Q131">
            <v>48123.809523809519</v>
          </cell>
        </row>
        <row r="133">
          <cell r="F133">
            <v>43.599999999999994</v>
          </cell>
          <cell r="Q133">
            <v>36057.339449541287</v>
          </cell>
        </row>
        <row r="134">
          <cell r="F134">
            <v>3</v>
          </cell>
          <cell r="Q134">
            <v>34833.333333333336</v>
          </cell>
        </row>
        <row r="135">
          <cell r="F135">
            <v>32.4</v>
          </cell>
          <cell r="Q135">
            <v>34414.60905349793</v>
          </cell>
        </row>
        <row r="138">
          <cell r="F138">
            <v>24.3</v>
          </cell>
          <cell r="Q138">
            <v>50711.9341563786</v>
          </cell>
        </row>
        <row r="139">
          <cell r="F139">
            <v>12</v>
          </cell>
          <cell r="Q139">
            <v>49119.444444444438</v>
          </cell>
        </row>
        <row r="140">
          <cell r="F140">
            <v>61.4</v>
          </cell>
          <cell r="Q140">
            <v>44922.909880564599</v>
          </cell>
        </row>
        <row r="141">
          <cell r="F141">
            <v>28.2</v>
          </cell>
          <cell r="Q141">
            <v>44070.921985815599</v>
          </cell>
        </row>
        <row r="142">
          <cell r="F142">
            <v>157.19999999999999</v>
          </cell>
          <cell r="Q142">
            <v>40191.687871077185</v>
          </cell>
        </row>
        <row r="143">
          <cell r="F143">
            <v>37.9</v>
          </cell>
          <cell r="Q143">
            <v>47230.430958663157</v>
          </cell>
        </row>
        <row r="144">
          <cell r="F144">
            <v>27.7</v>
          </cell>
          <cell r="Q144">
            <v>35658.243080625754</v>
          </cell>
        </row>
        <row r="146">
          <cell r="F146">
            <v>7</v>
          </cell>
          <cell r="Q146">
            <v>46347.619047619046</v>
          </cell>
        </row>
        <row r="147">
          <cell r="F147">
            <v>18</v>
          </cell>
          <cell r="Q147">
            <v>54172.222222222226</v>
          </cell>
        </row>
        <row r="148">
          <cell r="F148">
            <v>68.400000000000006</v>
          </cell>
          <cell r="Q148">
            <v>67528.265107212472</v>
          </cell>
        </row>
        <row r="152">
          <cell r="F152">
            <v>184.8</v>
          </cell>
          <cell r="Q152">
            <v>41205.086580086579</v>
          </cell>
        </row>
        <row r="153">
          <cell r="F153">
            <v>111.3</v>
          </cell>
          <cell r="Q153">
            <v>34847.259658580413</v>
          </cell>
        </row>
        <row r="154">
          <cell r="F154">
            <v>70</v>
          </cell>
          <cell r="Q154">
            <v>39663.333333333336</v>
          </cell>
        </row>
        <row r="155">
          <cell r="F155">
            <v>71.5</v>
          </cell>
          <cell r="Q155">
            <v>41411.188811188818</v>
          </cell>
        </row>
        <row r="156">
          <cell r="F156">
            <v>32.5</v>
          </cell>
          <cell r="Q156">
            <v>42695.384615384617</v>
          </cell>
        </row>
        <row r="157">
          <cell r="F157">
            <v>37.4</v>
          </cell>
          <cell r="Q157">
            <v>38838.680926916219</v>
          </cell>
        </row>
        <row r="158">
          <cell r="F158">
            <v>76.599999999999994</v>
          </cell>
          <cell r="Q158">
            <v>41076.588337684945</v>
          </cell>
        </row>
        <row r="159">
          <cell r="F159">
            <v>15.2</v>
          </cell>
          <cell r="Q159">
            <v>36609.649122807023</v>
          </cell>
        </row>
        <row r="182">
          <cell r="F182">
            <v>13</v>
          </cell>
          <cell r="Q182">
            <v>46548.717948717953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Ф2 2021 05.10"/>
      <sheetName val="возврат 2020"/>
      <sheetName val="Ф2 2021"/>
      <sheetName val="Лист1"/>
    </sheetNames>
    <sheetDataSet>
      <sheetData sheetId="0">
        <row r="16">
          <cell r="LT16">
            <v>35981.12265947611</v>
          </cell>
        </row>
        <row r="92">
          <cell r="LT92">
            <v>33990.573110964826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доп.асс  2023"/>
      <sheetName val="ФЭО ГКСКТИ 2023"/>
      <sheetName val="ФЭО ТМК2023"/>
      <sheetName val=" разбивка доп. ас 2023"/>
      <sheetName val="Форма 2 2023"/>
      <sheetName val="Лист1"/>
      <sheetName val="ФЭО ГКСКТИ июнь 2022"/>
      <sheetName val="ФЭО ТМК июнь2022"/>
      <sheetName val="доп.асс  2022 июнь"/>
      <sheetName val=" разбивка доп. ас 2022"/>
      <sheetName val="Форма 2 июнь 2022"/>
      <sheetName val="доп.асс  2022"/>
      <sheetName val="ФЭО ТМК февраль 2022"/>
      <sheetName val="ФЭО ГКСКТИ февраль 2022"/>
      <sheetName val="Форма 2 февраль 2022 "/>
      <sheetName val="губ. кол"/>
      <sheetName val="доп.асс  июль"/>
      <sheetName val="ФЭО ТМК 2021 июль"/>
      <sheetName val="ФЭО ГКСКТИ 2021 июль"/>
      <sheetName val="Форма 2 2021июль"/>
      <sheetName val="доп.асс "/>
      <sheetName val="ФЭО ТМК 2021"/>
      <sheetName val="ФЭО ГКСКТИ 2021"/>
      <sheetName val="Форма 2 2021"/>
      <sheetName val=" разбивка доп. ас 2021"/>
      <sheetName val="ФЭО ТМК 2020"/>
      <sheetName val="ФЭО ГКСКТИ 2020"/>
      <sheetName val="СЗП и доп.асс 2020"/>
      <sheetName val="Форма 2"/>
      <sheetName val=" разбивка доп. ас 2020"/>
      <sheetName val="ФЭО ТМК 2019 октябрь"/>
      <sheetName val="ФЭО ГКСКТИ 2019 октябрь"/>
      <sheetName val="СЗП и доп.асс 2019 октябрь"/>
      <sheetName val="Форма 2 октябрь"/>
      <sheetName val=" разбивка доп. асс 2019 октябрь"/>
      <sheetName val=" разбивка доп. асс 2019 апрель"/>
      <sheetName val="СЗП и доп.асс 2019 апрель"/>
      <sheetName val="ФЭО ТМК 2019 апрель"/>
      <sheetName val="ФЭО ГКСКТИ 2019 апрель"/>
      <sheetName val="Форма 2 апрель"/>
      <sheetName val="СЗП и доп.асс 2018 декабрь"/>
      <sheetName val="ФЭО ТМК 2018 декабрь"/>
      <sheetName val="ФЭО ГКСКТИ 2018 декабрь"/>
      <sheetName val=" разбивка доп. асс 2018 декабрь"/>
      <sheetName val="ФЭО ТМК 2018 январь"/>
      <sheetName val="ФЭО ГКСКТИ 2018 январь"/>
      <sheetName val=" разбивка доп. асс 2018 январь"/>
      <sheetName val="СЗП и доп.асс 2017"/>
      <sheetName val="Доп асс 2017"/>
    </sheetNames>
    <sheetDataSet>
      <sheetData sheetId="0"/>
      <sheetData sheetId="1"/>
      <sheetData sheetId="2"/>
      <sheetData sheetId="3"/>
      <sheetData sheetId="4">
        <row r="13">
          <cell r="JO13">
            <v>61</v>
          </cell>
          <cell r="JP13">
            <v>43992.065380708955</v>
          </cell>
        </row>
        <row r="14">
          <cell r="JO14">
            <v>44</v>
          </cell>
          <cell r="JP14">
            <v>43459.813503700592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МО 2018"/>
      <sheetName val="ОГАУК 2018"/>
      <sheetName val="МО 2019"/>
      <sheetName val="ОГАУК 2019"/>
      <sheetName val="МО 2020"/>
      <sheetName val="ОГАУК 2020"/>
      <sheetName val="МО 2021"/>
      <sheetName val="ОГАУК 2021"/>
      <sheetName val="МО 2022 "/>
      <sheetName val="ОГАУК 2022 "/>
      <sheetName val="МО 2023  "/>
      <sheetName val="ОГАУК 2023 "/>
      <sheetName val="МО 2024   "/>
      <sheetName val="ОГАУК 2024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34">
          <cell r="L34">
            <v>55</v>
          </cell>
          <cell r="M34">
            <v>47440</v>
          </cell>
        </row>
        <row r="36">
          <cell r="L36">
            <v>61</v>
          </cell>
          <cell r="M36">
            <v>46684.153005464483</v>
          </cell>
        </row>
        <row r="103">
          <cell r="M103">
            <v>43460.000000000007</v>
          </cell>
        </row>
        <row r="104">
          <cell r="M104">
            <v>43992.349726775952</v>
          </cell>
        </row>
      </sheetData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 разбивка доп. асс 2023"/>
      <sheetName val="форма 2 2023 "/>
      <sheetName val=" разбивка доп. асс 2022 июль"/>
      <sheetName val="ФОРМА 2 2022 июль"/>
      <sheetName val="ФОРМА 2 2022 январь"/>
      <sheetName val=" разбивка доп. асс 2022 январь"/>
      <sheetName val="возврат за 2021"/>
      <sheetName val="возврат Томск"/>
      <sheetName val="ФОРМА 2 2021 июль"/>
      <sheetName val="каргасок"/>
      <sheetName val=" разбивка доп. асс 2021июль"/>
      <sheetName val="ФОРМА 2 2021"/>
      <sheetName val=" разбивка доп. асс 2021"/>
      <sheetName val="возврат за 2020"/>
      <sheetName val=" разбивка доп.асс 2020 (2)"/>
      <sheetName val="возврат за 2019"/>
      <sheetName val=" разбивка доп.асс 2020"/>
      <sheetName val="расчет"/>
      <sheetName val="ФОРМА 2 2020"/>
      <sheetName val="ур.СЗП октябрь"/>
      <sheetName val=" разбивка доп.асс2019 мо октябр"/>
      <sheetName val="ФОРМА 2апрель-октябрь"/>
      <sheetName val="доп.асс2019 октябрь (недейств)1"/>
      <sheetName val="ФОРМА 2октябрь(недейств.) 1"/>
      <sheetName val="Разб Доп ассигн 2019 октябрь"/>
      <sheetName val="ФОРМА 2октябрь(недейств.)"/>
      <sheetName val="ур.СЗП декабрь2018"/>
      <sheetName val="ур.СЗП апрель2019"/>
      <sheetName val=" разбивка доп. асс 2019 огу "/>
      <sheetName val=" разбивка доп. асс 2019 мо"/>
      <sheetName val=" разбивка доп. асс 2019 старая "/>
      <sheetName val="Лист1"/>
    </sheetNames>
    <sheetDataSet>
      <sheetData sheetId="0" refreshError="1"/>
      <sheetData sheetId="1">
        <row r="12">
          <cell r="RA12">
            <v>43959.768334264314</v>
          </cell>
        </row>
        <row r="13">
          <cell r="QZ13">
            <v>19</v>
          </cell>
          <cell r="RA13">
            <v>40713.1</v>
          </cell>
        </row>
        <row r="14">
          <cell r="QZ14">
            <v>10</v>
          </cell>
          <cell r="RA14">
            <v>48491.6</v>
          </cell>
        </row>
        <row r="15">
          <cell r="QZ15">
            <v>11</v>
          </cell>
          <cell r="RA15">
            <v>40559.199999999997</v>
          </cell>
        </row>
        <row r="16">
          <cell r="QZ16">
            <v>15.6</v>
          </cell>
          <cell r="RA16">
            <v>43934.400000000001</v>
          </cell>
        </row>
        <row r="17">
          <cell r="QZ17">
            <v>5</v>
          </cell>
          <cell r="RA17">
            <v>58780.2</v>
          </cell>
        </row>
        <row r="18">
          <cell r="QZ18">
            <v>9.8000000000000007</v>
          </cell>
          <cell r="RA18">
            <v>41925.599999999999</v>
          </cell>
        </row>
        <row r="20">
          <cell r="QA20">
            <v>8</v>
          </cell>
          <cell r="QB20">
            <v>64782.8</v>
          </cell>
        </row>
        <row r="22">
          <cell r="QA22">
            <v>14.4</v>
          </cell>
          <cell r="QB22">
            <v>54608.5</v>
          </cell>
        </row>
        <row r="24">
          <cell r="QA24">
            <v>10</v>
          </cell>
          <cell r="QB24">
            <v>53186.1</v>
          </cell>
        </row>
        <row r="25">
          <cell r="QA25">
            <v>9.6</v>
          </cell>
          <cell r="QB25">
            <v>56119.199999999997</v>
          </cell>
        </row>
        <row r="26">
          <cell r="QA26">
            <v>8.5</v>
          </cell>
          <cell r="QB26">
            <v>48285.3</v>
          </cell>
        </row>
        <row r="30">
          <cell r="QB30">
            <v>39122.5</v>
          </cell>
        </row>
        <row r="31">
          <cell r="QA31">
            <v>8</v>
          </cell>
          <cell r="QB31">
            <v>39122.439836149519</v>
          </cell>
        </row>
        <row r="32">
          <cell r="QA32">
            <v>5.7</v>
          </cell>
          <cell r="QB32">
            <v>39122.836212394788</v>
          </cell>
        </row>
        <row r="33">
          <cell r="QA33">
            <v>11.3</v>
          </cell>
          <cell r="QB33">
            <v>39122.535559089942</v>
          </cell>
        </row>
        <row r="34">
          <cell r="QA34">
            <v>10.9</v>
          </cell>
          <cell r="QB34">
            <v>39122.603663148206</v>
          </cell>
        </row>
        <row r="35">
          <cell r="QB35">
            <v>58063.8</v>
          </cell>
        </row>
        <row r="36">
          <cell r="QA36">
            <v>4</v>
          </cell>
          <cell r="QB36">
            <v>56591.711469534057</v>
          </cell>
        </row>
        <row r="37">
          <cell r="QA37">
            <v>5</v>
          </cell>
          <cell r="QB37">
            <v>59241.838197644647</v>
          </cell>
        </row>
        <row r="41">
          <cell r="QA41">
            <v>42.3</v>
          </cell>
          <cell r="QB41">
            <v>38076.404549465646</v>
          </cell>
        </row>
        <row r="42">
          <cell r="QA42">
            <v>30.2</v>
          </cell>
          <cell r="QB42">
            <v>37991.889282238568</v>
          </cell>
        </row>
        <row r="43">
          <cell r="QA43">
            <v>55.8</v>
          </cell>
          <cell r="QB43">
            <v>37470.561786205217</v>
          </cell>
        </row>
        <row r="44">
          <cell r="QA44">
            <v>26.2</v>
          </cell>
          <cell r="QB44">
            <v>41228.545924649101</v>
          </cell>
        </row>
        <row r="45">
          <cell r="QA45">
            <v>27.1</v>
          </cell>
          <cell r="QB45">
            <v>43384.093541396243</v>
          </cell>
        </row>
        <row r="47">
          <cell r="QA47">
            <v>8.9</v>
          </cell>
          <cell r="QB47">
            <v>39630.541028783133</v>
          </cell>
        </row>
        <row r="48">
          <cell r="QA48">
            <v>16.399999999999999</v>
          </cell>
          <cell r="QB48">
            <v>49810.467479674808</v>
          </cell>
        </row>
        <row r="49">
          <cell r="QA49">
            <v>17.100000000000001</v>
          </cell>
          <cell r="QB49">
            <v>41330.659384422819</v>
          </cell>
        </row>
        <row r="50">
          <cell r="QA50">
            <v>3.3</v>
          </cell>
          <cell r="QB50">
            <v>56964.060730189762</v>
          </cell>
        </row>
        <row r="51">
          <cell r="QA51">
            <v>27.3</v>
          </cell>
          <cell r="QB51">
            <v>59053.2</v>
          </cell>
        </row>
        <row r="53">
          <cell r="QA53">
            <v>21</v>
          </cell>
          <cell r="QB53">
            <v>38965.605417794359</v>
          </cell>
        </row>
        <row r="54">
          <cell r="QA54">
            <v>93.4</v>
          </cell>
          <cell r="QB54">
            <v>42931.795206627699</v>
          </cell>
        </row>
        <row r="55">
          <cell r="QA55">
            <v>13</v>
          </cell>
          <cell r="QB55">
            <v>43063.685060459255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1.3"/>
      <sheetName val="ДПО"/>
      <sheetName val="3.2.2"/>
      <sheetName val="ДШИ"/>
      <sheetName val="3.2.1"/>
      <sheetName val="Свод Образов"/>
      <sheetName val="Свод ЗП-О"/>
      <sheetName val="СЗП"/>
      <sheetName val="Дк"/>
      <sheetName val="УК расш(о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F15">
            <v>19</v>
          </cell>
          <cell r="R15">
            <v>40756.140350877198</v>
          </cell>
        </row>
        <row r="17">
          <cell r="F17">
            <v>10</v>
          </cell>
          <cell r="R17">
            <v>48489.999999999985</v>
          </cell>
        </row>
        <row r="19">
          <cell r="F19">
            <v>10</v>
          </cell>
          <cell r="R19">
            <v>42126.666666666664</v>
          </cell>
        </row>
        <row r="21">
          <cell r="F21">
            <v>15</v>
          </cell>
          <cell r="R21">
            <v>43935.555555555562</v>
          </cell>
        </row>
        <row r="23">
          <cell r="F23">
            <v>5</v>
          </cell>
          <cell r="R23">
            <v>58780</v>
          </cell>
        </row>
        <row r="25">
          <cell r="F25">
            <v>9.8000000000000007</v>
          </cell>
          <cell r="R25">
            <v>41928.57142857142</v>
          </cell>
        </row>
        <row r="28">
          <cell r="F28">
            <v>8</v>
          </cell>
          <cell r="R28">
            <v>64783.333333333328</v>
          </cell>
        </row>
        <row r="37">
          <cell r="F37">
            <v>14.4</v>
          </cell>
          <cell r="R37">
            <v>54608.796296296299</v>
          </cell>
        </row>
        <row r="43">
          <cell r="F43">
            <v>11</v>
          </cell>
          <cell r="R43">
            <v>53184.84848484848</v>
          </cell>
        </row>
        <row r="46">
          <cell r="F46">
            <v>9.6</v>
          </cell>
          <cell r="R46">
            <v>56118.055555555562</v>
          </cell>
        </row>
        <row r="50">
          <cell r="F50">
            <v>8.5</v>
          </cell>
          <cell r="R50">
            <v>48286.274509803916</v>
          </cell>
        </row>
        <row r="60">
          <cell r="F60">
            <v>5.8</v>
          </cell>
          <cell r="R60">
            <v>39511.49425287357</v>
          </cell>
        </row>
        <row r="61">
          <cell r="F61">
            <v>6.3</v>
          </cell>
          <cell r="R61">
            <v>39121.693121693119</v>
          </cell>
        </row>
        <row r="62">
          <cell r="F62">
            <v>11</v>
          </cell>
          <cell r="R62">
            <v>41742.42424242424</v>
          </cell>
        </row>
        <row r="63">
          <cell r="F63">
            <v>10.4</v>
          </cell>
          <cell r="R63">
            <v>39121.794871794868</v>
          </cell>
        </row>
        <row r="67">
          <cell r="F67">
            <v>5</v>
          </cell>
          <cell r="R67">
            <v>59240</v>
          </cell>
        </row>
        <row r="68">
          <cell r="F68">
            <v>4</v>
          </cell>
          <cell r="R68">
            <v>56591.666666666672</v>
          </cell>
        </row>
        <row r="75">
          <cell r="F75">
            <v>19.2</v>
          </cell>
          <cell r="R75">
            <v>30447.916666666668</v>
          </cell>
        </row>
        <row r="76">
          <cell r="F76">
            <v>18.5</v>
          </cell>
          <cell r="R76">
            <v>39727.927927927929</v>
          </cell>
        </row>
        <row r="77">
          <cell r="F77">
            <v>22.4</v>
          </cell>
          <cell r="R77">
            <v>45364.583333333336</v>
          </cell>
        </row>
        <row r="78">
          <cell r="F78">
            <v>58</v>
          </cell>
          <cell r="R78">
            <v>38930.459770114947</v>
          </cell>
        </row>
        <row r="79">
          <cell r="F79">
            <v>37.6</v>
          </cell>
          <cell r="R79">
            <v>47688.829787234048</v>
          </cell>
        </row>
        <row r="80">
          <cell r="F80">
            <v>34.299999999999997</v>
          </cell>
          <cell r="R80">
            <v>38659.863945578232</v>
          </cell>
        </row>
        <row r="81">
          <cell r="F81">
            <v>29</v>
          </cell>
          <cell r="R81">
            <v>49190.80459770115</v>
          </cell>
        </row>
        <row r="82">
          <cell r="F82">
            <v>9</v>
          </cell>
          <cell r="R82">
            <v>41537.037037037036</v>
          </cell>
        </row>
        <row r="83">
          <cell r="F83">
            <v>27.3</v>
          </cell>
          <cell r="R83">
            <v>59053.724053724043</v>
          </cell>
        </row>
        <row r="86">
          <cell r="F86">
            <v>1.6</v>
          </cell>
          <cell r="R86">
            <v>45020.833333333336</v>
          </cell>
        </row>
        <row r="92">
          <cell r="F92">
            <v>93.4</v>
          </cell>
          <cell r="R92">
            <v>42931.834403997134</v>
          </cell>
        </row>
        <row r="93">
          <cell r="F93">
            <v>21</v>
          </cell>
          <cell r="R93">
            <v>38965.079365079371</v>
          </cell>
        </row>
        <row r="94">
          <cell r="F94">
            <v>13</v>
          </cell>
          <cell r="R94">
            <v>43064.102564102563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20"/>
  <sheetViews>
    <sheetView tabSelected="1" view="pageBreakPreview" zoomScale="60" workbookViewId="0">
      <selection activeCell="C29" sqref="C29"/>
    </sheetView>
  </sheetViews>
  <sheetFormatPr defaultRowHeight="15"/>
  <cols>
    <col min="1" max="1" width="50.140625" style="151" customWidth="1"/>
    <col min="2" max="2" width="28.85546875" style="151" customWidth="1"/>
    <col min="3" max="3" width="29.5703125" style="151" customWidth="1"/>
    <col min="4" max="4" width="30.85546875" style="151" customWidth="1"/>
    <col min="5" max="5" width="24.5703125" style="151" customWidth="1"/>
    <col min="6" max="6" width="23.5703125" style="151" customWidth="1"/>
    <col min="7" max="7" width="23.7109375" style="151" customWidth="1"/>
    <col min="8" max="8" width="21.140625" style="151" customWidth="1"/>
    <col min="9" max="9" width="18.7109375" style="151" customWidth="1"/>
    <col min="10" max="10" width="19" style="151" customWidth="1"/>
    <col min="11" max="16384" width="9.140625" style="151"/>
  </cols>
  <sheetData>
    <row r="1" spans="1:10">
      <c r="F1" s="152"/>
      <c r="G1" s="152" t="s">
        <v>163</v>
      </c>
      <c r="H1" s="152"/>
    </row>
    <row r="2" spans="1:10">
      <c r="F2" s="152"/>
      <c r="G2" s="152" t="s">
        <v>164</v>
      </c>
      <c r="H2" s="152"/>
    </row>
    <row r="3" spans="1:10">
      <c r="F3" s="152"/>
      <c r="G3" s="152" t="s">
        <v>165</v>
      </c>
      <c r="H3" s="152"/>
    </row>
    <row r="5" spans="1:10" ht="20.25">
      <c r="A5" s="153" t="s">
        <v>166</v>
      </c>
      <c r="B5" s="153"/>
      <c r="C5" s="153"/>
      <c r="D5" s="153"/>
      <c r="E5" s="153"/>
      <c r="F5" s="153"/>
      <c r="G5" s="153"/>
      <c r="H5" s="153"/>
    </row>
    <row r="6" spans="1:10" ht="18.75">
      <c r="A6" s="154"/>
      <c r="B6" s="154"/>
      <c r="C6" s="154"/>
      <c r="D6" s="154"/>
      <c r="E6" s="154"/>
    </row>
    <row r="7" spans="1:10">
      <c r="D7" s="152"/>
      <c r="E7" s="152"/>
    </row>
    <row r="8" spans="1:10" s="157" customFormat="1" ht="131.25" customHeight="1">
      <c r="A8" s="155" t="s">
        <v>167</v>
      </c>
      <c r="B8" s="156" t="s">
        <v>6</v>
      </c>
      <c r="C8" s="156" t="s">
        <v>8</v>
      </c>
      <c r="D8" s="155" t="s">
        <v>9</v>
      </c>
      <c r="E8" s="155" t="s">
        <v>4</v>
      </c>
      <c r="F8" s="155"/>
      <c r="G8" s="155" t="s">
        <v>1</v>
      </c>
      <c r="H8" s="155" t="s">
        <v>2</v>
      </c>
    </row>
    <row r="9" spans="1:10" s="157" customFormat="1" ht="36" customHeight="1">
      <c r="A9" s="155"/>
      <c r="B9" s="156"/>
      <c r="C9" s="156"/>
      <c r="D9" s="155"/>
      <c r="E9" s="158" t="s">
        <v>5</v>
      </c>
      <c r="F9" s="158" t="s">
        <v>0</v>
      </c>
      <c r="G9" s="155"/>
      <c r="H9" s="155"/>
      <c r="I9" s="159"/>
      <c r="J9" s="159"/>
    </row>
    <row r="10" spans="1:10" s="157" customFormat="1" ht="18.75">
      <c r="A10" s="160">
        <v>1</v>
      </c>
      <c r="B10" s="160">
        <v>2</v>
      </c>
      <c r="C10" s="160">
        <v>3</v>
      </c>
      <c r="D10" s="160">
        <v>4</v>
      </c>
      <c r="E10" s="160">
        <v>5</v>
      </c>
      <c r="F10" s="160">
        <v>6</v>
      </c>
      <c r="G10" s="160">
        <v>7</v>
      </c>
      <c r="H10" s="160" t="s">
        <v>7</v>
      </c>
    </row>
    <row r="11" spans="1:10" s="157" customFormat="1" ht="21" customHeight="1">
      <c r="A11" s="161" t="s">
        <v>168</v>
      </c>
      <c r="B11" s="161"/>
      <c r="C11" s="161"/>
      <c r="D11" s="161"/>
      <c r="E11" s="161"/>
      <c r="F11" s="161"/>
      <c r="G11" s="161"/>
      <c r="H11" s="161"/>
    </row>
    <row r="12" spans="1:10" s="157" customFormat="1" ht="102" customHeight="1">
      <c r="A12" s="162" t="s">
        <v>169</v>
      </c>
      <c r="B12" s="163">
        <f>'[8]Форма 2 2023'!$JO$14</f>
        <v>44</v>
      </c>
      <c r="C12" s="164">
        <f>'[9]ОГАУК 2023 '!$L$34</f>
        <v>55</v>
      </c>
      <c r="D12" s="164">
        <f>F12/48004*100</f>
        <v>98.825097908507615</v>
      </c>
      <c r="E12" s="164">
        <f>'[8]Форма 2 2023'!$JP$14</f>
        <v>43459.813503700592</v>
      </c>
      <c r="F12" s="164">
        <f>'[9]ОГАУК 2023 '!$M$34</f>
        <v>47440</v>
      </c>
      <c r="G12" s="164">
        <f>E12</f>
        <v>43459.813503700592</v>
      </c>
      <c r="H12" s="164">
        <f>F12-G12</f>
        <v>3980.1864962994077</v>
      </c>
    </row>
    <row r="13" spans="1:10" s="157" customFormat="1" ht="100.5" customHeight="1">
      <c r="A13" s="162" t="str">
        <f>'[10]Итого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3" s="163">
        <f>'[8]Форма 2 2023'!$JO$13</f>
        <v>61</v>
      </c>
      <c r="C13" s="164">
        <f>'[9]ОГАУК 2023 '!$L$36</f>
        <v>61</v>
      </c>
      <c r="D13" s="164">
        <f t="shared" ref="D13:D14" si="0">F13/48004*100</f>
        <v>97.250547882394144</v>
      </c>
      <c r="E13" s="164">
        <f>'[8]Форма 2 2023'!$JP$13</f>
        <v>43992.065380708955</v>
      </c>
      <c r="F13" s="164">
        <f>'[9]ОГАУК 2023 '!$M$36</f>
        <v>46684.153005464483</v>
      </c>
      <c r="G13" s="164">
        <f>E13</f>
        <v>43992.065380708955</v>
      </c>
      <c r="H13" s="164">
        <f>F13-G13</f>
        <v>2692.0876247555279</v>
      </c>
      <c r="J13" s="165"/>
    </row>
    <row r="14" spans="1:10" s="168" customFormat="1" ht="26.25" customHeight="1">
      <c r="A14" s="166" t="s">
        <v>170</v>
      </c>
      <c r="B14" s="167">
        <f>SUM(B12:B13)</f>
        <v>105</v>
      </c>
      <c r="C14" s="167">
        <f>SUM(C12:C13)</f>
        <v>116</v>
      </c>
      <c r="D14" s="167">
        <f t="shared" si="0"/>
        <v>97.997101774085877</v>
      </c>
      <c r="E14" s="167">
        <f>(E12*B12+B13*E13)/B14</f>
        <v>43769.026498914973</v>
      </c>
      <c r="F14" s="167">
        <f>(F12*C12+C13*F13)/C14</f>
        <v>47042.528735632186</v>
      </c>
      <c r="G14" s="167">
        <f>(G12*B12+B13*G13)/B14</f>
        <v>43769.026498914973</v>
      </c>
      <c r="H14" s="167">
        <f>F14-G14</f>
        <v>3273.5022367172132</v>
      </c>
    </row>
    <row r="15" spans="1:10" s="170" customFormat="1" ht="22.5" customHeight="1">
      <c r="A15" s="169" t="s">
        <v>171</v>
      </c>
      <c r="B15" s="169"/>
      <c r="C15" s="169"/>
      <c r="D15" s="169"/>
      <c r="E15" s="169"/>
      <c r="F15" s="169"/>
      <c r="G15" s="169"/>
      <c r="H15" s="169"/>
    </row>
    <row r="16" spans="1:10" s="157" customFormat="1" ht="102" customHeight="1">
      <c r="A16" s="162" t="s">
        <v>169</v>
      </c>
      <c r="B16" s="164">
        <f>B12</f>
        <v>44</v>
      </c>
      <c r="C16" s="164">
        <f>C12</f>
        <v>55</v>
      </c>
      <c r="D16" s="164">
        <f t="shared" ref="D16:D18" si="1">F16/48004*100</f>
        <v>90.534122156486973</v>
      </c>
      <c r="E16" s="164">
        <f>E12</f>
        <v>43459.813503700592</v>
      </c>
      <c r="F16" s="164">
        <f>'[9]ОГАУК 2023 '!$M$103</f>
        <v>43460.000000000007</v>
      </c>
      <c r="G16" s="164">
        <f>E16</f>
        <v>43459.813503700592</v>
      </c>
      <c r="H16" s="164">
        <f>F16-G16</f>
        <v>0.18649629941501189</v>
      </c>
    </row>
    <row r="17" spans="1:10" s="157" customFormat="1" ht="99.75" customHeight="1">
      <c r="A17" s="162" t="str">
        <f>'[10]Итого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7" s="164">
        <f>B13</f>
        <v>61</v>
      </c>
      <c r="C17" s="164">
        <f>C13</f>
        <v>61</v>
      </c>
      <c r="D17" s="164">
        <f t="shared" si="1"/>
        <v>91.6430916731438</v>
      </c>
      <c r="E17" s="164">
        <f>E13</f>
        <v>43992.065380708955</v>
      </c>
      <c r="F17" s="164">
        <f>'[9]ОГАУК 2023 '!$M$104</f>
        <v>43992.349726775952</v>
      </c>
      <c r="G17" s="164">
        <f>E17</f>
        <v>43992.065380708955</v>
      </c>
      <c r="H17" s="164">
        <f>F17-G17</f>
        <v>0.28434606699738652</v>
      </c>
      <c r="J17" s="165"/>
    </row>
    <row r="18" spans="1:10" s="172" customFormat="1" ht="24" customHeight="1">
      <c r="A18" s="171" t="s">
        <v>170</v>
      </c>
      <c r="B18" s="167">
        <f>SUM(B16:B17)</f>
        <v>105</v>
      </c>
      <c r="C18" s="167">
        <f>SUM(C16:C17)</f>
        <v>116</v>
      </c>
      <c r="D18" s="167">
        <f t="shared" si="1"/>
        <v>91.117287160935831</v>
      </c>
      <c r="E18" s="167">
        <f>(E16*B16+B17*E17)/B18</f>
        <v>43769.026498914973</v>
      </c>
      <c r="F18" s="167">
        <f>(F16*C16+C17*F17)/C18</f>
        <v>43739.942528735635</v>
      </c>
      <c r="G18" s="167">
        <f>(G16*B16+B17*G17)/B18</f>
        <v>43769.026498914973</v>
      </c>
      <c r="H18" s="167">
        <f>F18-G18</f>
        <v>-29.083970179337484</v>
      </c>
    </row>
    <row r="19" spans="1:10">
      <c r="A19" s="85" t="s">
        <v>172</v>
      </c>
      <c r="B19" s="85"/>
      <c r="C19" s="85"/>
    </row>
    <row r="20" spans="1:10">
      <c r="A20" s="151" t="s">
        <v>3</v>
      </c>
    </row>
  </sheetData>
  <mergeCells count="10">
    <mergeCell ref="A11:H11"/>
    <mergeCell ref="A15:H15"/>
    <mergeCell ref="A5:H5"/>
    <mergeCell ref="A8:A9"/>
    <mergeCell ref="B8:B9"/>
    <mergeCell ref="C8:C9"/>
    <mergeCell ref="D8:D9"/>
    <mergeCell ref="E8:F8"/>
    <mergeCell ref="G8:G9"/>
    <mergeCell ref="H8:H9"/>
  </mergeCells>
  <pageMargins left="0.19685039370078741" right="0.39370078740157483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H76"/>
  <sheetViews>
    <sheetView view="pageBreakPreview" zoomScale="60" zoomScaleNormal="70" workbookViewId="0">
      <pane xSplit="1" ySplit="8" topLeftCell="B60" activePane="bottomRight" state="frozen"/>
      <selection activeCell="AK18" sqref="AK18"/>
      <selection pane="topRight" activeCell="AK18" sqref="AK18"/>
      <selection pane="bottomLeft" activeCell="AK18" sqref="AK18"/>
      <selection pane="bottomRight" activeCell="D68" sqref="D68"/>
    </sheetView>
  </sheetViews>
  <sheetFormatPr defaultRowHeight="15"/>
  <cols>
    <col min="1" max="1" width="52.28515625" style="173" customWidth="1"/>
    <col min="2" max="2" width="32.42578125" style="174" customWidth="1"/>
    <col min="3" max="3" width="29.28515625" style="174" customWidth="1"/>
    <col min="4" max="4" width="34" customWidth="1"/>
    <col min="5" max="5" width="28.5703125" style="174" customWidth="1"/>
    <col min="6" max="6" width="25.42578125" style="174" customWidth="1"/>
    <col min="7" max="7" width="29" style="174" customWidth="1"/>
    <col min="8" max="8" width="29.42578125" customWidth="1"/>
    <col min="9" max="9" width="4.5703125" customWidth="1"/>
  </cols>
  <sheetData>
    <row r="1" spans="1:8">
      <c r="E1" s="75"/>
      <c r="G1" s="131" t="s">
        <v>173</v>
      </c>
      <c r="H1" s="131"/>
    </row>
    <row r="2" spans="1:8">
      <c r="G2" s="131" t="s">
        <v>174</v>
      </c>
      <c r="H2" s="131"/>
    </row>
    <row r="3" spans="1:8">
      <c r="G3" s="175"/>
      <c r="H3" s="117"/>
    </row>
    <row r="4" spans="1:8" ht="18.75" customHeight="1">
      <c r="A4" s="176" t="s">
        <v>166</v>
      </c>
      <c r="B4" s="176"/>
      <c r="C4" s="176"/>
      <c r="D4" s="176"/>
      <c r="E4" s="176"/>
      <c r="F4" s="176"/>
      <c r="G4" s="176"/>
      <c r="H4" s="176"/>
    </row>
    <row r="5" spans="1:8" ht="18.75">
      <c r="A5" s="177"/>
      <c r="B5" s="178"/>
      <c r="C5" s="178"/>
      <c r="D5" s="179"/>
      <c r="E5" s="178"/>
    </row>
    <row r="6" spans="1:8" ht="15" customHeight="1">
      <c r="D6" s="180"/>
      <c r="E6" s="181"/>
    </row>
    <row r="7" spans="1:8" s="2" customFormat="1" ht="131.25" customHeight="1">
      <c r="A7" s="182" t="s">
        <v>175</v>
      </c>
      <c r="B7" s="183" t="s">
        <v>6</v>
      </c>
      <c r="C7" s="183" t="s">
        <v>8</v>
      </c>
      <c r="D7" s="182" t="s">
        <v>9</v>
      </c>
      <c r="E7" s="182" t="s">
        <v>4</v>
      </c>
      <c r="F7" s="182"/>
      <c r="G7" s="184" t="s">
        <v>1</v>
      </c>
      <c r="H7" s="182" t="s">
        <v>2</v>
      </c>
    </row>
    <row r="8" spans="1:8" s="2" customFormat="1" ht="36" customHeight="1">
      <c r="A8" s="182"/>
      <c r="B8" s="183"/>
      <c r="C8" s="183"/>
      <c r="D8" s="182"/>
      <c r="E8" s="185" t="s">
        <v>5</v>
      </c>
      <c r="F8" s="185" t="s">
        <v>0</v>
      </c>
      <c r="G8" s="184"/>
      <c r="H8" s="182"/>
    </row>
    <row r="9" spans="1:8" s="3" customFormat="1" ht="18.75">
      <c r="A9" s="88">
        <v>1</v>
      </c>
      <c r="B9" s="186">
        <v>2</v>
      </c>
      <c r="C9" s="186">
        <v>3</v>
      </c>
      <c r="D9" s="187">
        <v>4</v>
      </c>
      <c r="E9" s="186">
        <v>5</v>
      </c>
      <c r="F9" s="186">
        <v>6</v>
      </c>
      <c r="G9" s="186">
        <v>7</v>
      </c>
      <c r="H9" s="187" t="s">
        <v>7</v>
      </c>
    </row>
    <row r="10" spans="1:8" s="3" customFormat="1" ht="24.75" customHeight="1">
      <c r="A10" s="125" t="s">
        <v>176</v>
      </c>
      <c r="B10" s="126"/>
      <c r="C10" s="126"/>
      <c r="D10" s="126"/>
      <c r="E10" s="126"/>
      <c r="F10" s="126"/>
      <c r="G10" s="126"/>
      <c r="H10" s="127"/>
    </row>
    <row r="11" spans="1:8" s="3" customFormat="1" ht="24.75" customHeight="1">
      <c r="A11" s="125" t="s">
        <v>177</v>
      </c>
      <c r="B11" s="126"/>
      <c r="C11" s="126"/>
      <c r="D11" s="126"/>
      <c r="E11" s="126"/>
      <c r="F11" s="126"/>
      <c r="G11" s="126"/>
      <c r="H11" s="127"/>
    </row>
    <row r="12" spans="1:8" s="3" customFormat="1" ht="24.95" customHeight="1">
      <c r="A12" s="188" t="s">
        <v>178</v>
      </c>
      <c r="B12" s="189">
        <f>'[11]форма 2 2023 '!$QZ$13</f>
        <v>19</v>
      </c>
      <c r="C12" s="189">
        <f>'[12]УК расш(о)'!$F$15</f>
        <v>19</v>
      </c>
      <c r="D12" s="89">
        <f>F12/43769*100</f>
        <v>93.116453085236586</v>
      </c>
      <c r="E12" s="190">
        <f>'[11]форма 2 2023 '!$RA$13</f>
        <v>40713.1</v>
      </c>
      <c r="F12" s="190">
        <f>'[12]УК расш(о)'!$R$15</f>
        <v>40756.140350877198</v>
      </c>
      <c r="G12" s="190">
        <f>E12</f>
        <v>40713.1</v>
      </c>
      <c r="H12" s="191">
        <f>F12-G12</f>
        <v>43.040350877199671</v>
      </c>
    </row>
    <row r="13" spans="1:8" s="3" customFormat="1" ht="24.95" customHeight="1">
      <c r="A13" s="188" t="s">
        <v>179</v>
      </c>
      <c r="B13" s="189">
        <f>'[11]форма 2 2023 '!$QZ$14</f>
        <v>10</v>
      </c>
      <c r="C13" s="189">
        <f>'[12]УК расш(о)'!$F$17</f>
        <v>10</v>
      </c>
      <c r="D13" s="89">
        <f t="shared" ref="D13:D18" si="0">F13/43769*100</f>
        <v>110.78617286207128</v>
      </c>
      <c r="E13" s="190">
        <f>'[11]форма 2 2023 '!$RA$14</f>
        <v>48491.6</v>
      </c>
      <c r="F13" s="190">
        <f>'[12]УК расш(о)'!$R$17</f>
        <v>48489.999999999985</v>
      </c>
      <c r="G13" s="190">
        <f t="shared" ref="G13:G17" si="1">E13</f>
        <v>48491.6</v>
      </c>
      <c r="H13" s="191">
        <f t="shared" ref="H13:H17" si="2">F13-G13</f>
        <v>-1.6000000000130967</v>
      </c>
    </row>
    <row r="14" spans="1:8" s="3" customFormat="1" ht="24.95" customHeight="1">
      <c r="A14" s="188" t="s">
        <v>180</v>
      </c>
      <c r="B14" s="189">
        <f>'[11]форма 2 2023 '!$QZ$15</f>
        <v>11</v>
      </c>
      <c r="C14" s="189">
        <f>'[12]УК расш(о)'!$F$19</f>
        <v>10</v>
      </c>
      <c r="D14" s="89">
        <f t="shared" si="0"/>
        <v>96.247724797611696</v>
      </c>
      <c r="E14" s="190">
        <f>'[11]форма 2 2023 '!$RA$15</f>
        <v>40559.199999999997</v>
      </c>
      <c r="F14" s="190">
        <f>'[12]УК расш(о)'!$R$19</f>
        <v>42126.666666666664</v>
      </c>
      <c r="G14" s="190">
        <f t="shared" si="1"/>
        <v>40559.199999999997</v>
      </c>
      <c r="H14" s="191">
        <f t="shared" si="2"/>
        <v>1567.4666666666672</v>
      </c>
    </row>
    <row r="15" spans="1:8" s="3" customFormat="1" ht="24.95" customHeight="1">
      <c r="A15" s="188" t="s">
        <v>181</v>
      </c>
      <c r="B15" s="189">
        <f>'[11]форма 2 2023 '!$QZ$16</f>
        <v>15.6</v>
      </c>
      <c r="C15" s="189">
        <f>'[12]УК расш(о)'!$F$21</f>
        <v>15</v>
      </c>
      <c r="D15" s="89">
        <f t="shared" si="0"/>
        <v>100.38053315258644</v>
      </c>
      <c r="E15" s="190">
        <f>'[11]форма 2 2023 '!$RA$16</f>
        <v>43934.400000000001</v>
      </c>
      <c r="F15" s="190">
        <f>'[12]УК расш(о)'!$R$21</f>
        <v>43935.555555555562</v>
      </c>
      <c r="G15" s="190">
        <f t="shared" si="1"/>
        <v>43934.400000000001</v>
      </c>
      <c r="H15" s="191">
        <f t="shared" si="2"/>
        <v>1.1555555555605679</v>
      </c>
    </row>
    <row r="16" spans="1:8" s="3" customFormat="1" ht="24.95" customHeight="1">
      <c r="A16" s="188" t="s">
        <v>182</v>
      </c>
      <c r="B16" s="189">
        <f>'[11]форма 2 2023 '!$QZ$17</f>
        <v>5</v>
      </c>
      <c r="C16" s="189">
        <f>'[12]УК расш(о)'!$F$23</f>
        <v>5</v>
      </c>
      <c r="D16" s="89">
        <f t="shared" si="0"/>
        <v>134.29596289611371</v>
      </c>
      <c r="E16" s="190">
        <f>'[11]форма 2 2023 '!$RA$17</f>
        <v>58780.2</v>
      </c>
      <c r="F16" s="190">
        <f>'[12]УК расш(о)'!$R$23</f>
        <v>58780</v>
      </c>
      <c r="G16" s="190">
        <f t="shared" si="1"/>
        <v>58780.2</v>
      </c>
      <c r="H16" s="191">
        <f t="shared" si="2"/>
        <v>-0.19999999999708962</v>
      </c>
    </row>
    <row r="17" spans="1:8" s="3" customFormat="1" ht="24.95" customHeight="1">
      <c r="A17" s="188" t="s">
        <v>183</v>
      </c>
      <c r="B17" s="189">
        <f>'[11]форма 2 2023 '!$QZ$18</f>
        <v>9.8000000000000007</v>
      </c>
      <c r="C17" s="189">
        <f>'[12]УК расш(о)'!$F$25</f>
        <v>9.8000000000000007</v>
      </c>
      <c r="D17" s="89">
        <f t="shared" si="0"/>
        <v>95.795132236449135</v>
      </c>
      <c r="E17" s="190">
        <f>'[11]форма 2 2023 '!$RA$18</f>
        <v>41925.599999999999</v>
      </c>
      <c r="F17" s="190">
        <f>'[12]УК расш(о)'!$R$25</f>
        <v>41928.57142857142</v>
      </c>
      <c r="G17" s="190">
        <f t="shared" si="1"/>
        <v>41925.599999999999</v>
      </c>
      <c r="H17" s="191">
        <f t="shared" si="2"/>
        <v>2.9714285714217112</v>
      </c>
    </row>
    <row r="18" spans="1:8" s="3" customFormat="1" ht="19.5">
      <c r="A18" s="192" t="s">
        <v>184</v>
      </c>
      <c r="B18" s="193">
        <f>B12+B13+B14+B15+B16+B17</f>
        <v>70.400000000000006</v>
      </c>
      <c r="C18" s="193">
        <f>C12+C13+C14+C15+C16+C17</f>
        <v>68.8</v>
      </c>
      <c r="D18" s="194">
        <f t="shared" si="0"/>
        <v>101.09784437358856</v>
      </c>
      <c r="E18" s="195">
        <f>'[11]форма 2 2023 '!$RA$12</f>
        <v>43959.768334264314</v>
      </c>
      <c r="F18" s="195">
        <f>(F12*C12+F13*C13+F14*C14+F15*C15+F16*C16+F17*C17)/C18</f>
        <v>44249.515503875969</v>
      </c>
      <c r="G18" s="195">
        <f>E18</f>
        <v>43959.768334264314</v>
      </c>
      <c r="H18" s="196">
        <f>F18-G18</f>
        <v>289.74716961165541</v>
      </c>
    </row>
    <row r="19" spans="1:8" s="3" customFormat="1" ht="24" customHeight="1">
      <c r="A19" s="126" t="s">
        <v>185</v>
      </c>
      <c r="B19" s="126"/>
      <c r="C19" s="126"/>
      <c r="D19" s="126"/>
      <c r="E19" s="126"/>
      <c r="F19" s="126"/>
      <c r="G19" s="126"/>
      <c r="H19" s="126"/>
    </row>
    <row r="20" spans="1:8" s="3" customFormat="1" ht="24" customHeight="1">
      <c r="A20" s="125" t="s">
        <v>10</v>
      </c>
      <c r="B20" s="126"/>
      <c r="C20" s="126"/>
      <c r="D20" s="126"/>
      <c r="E20" s="126"/>
      <c r="F20" s="126"/>
      <c r="G20" s="126"/>
      <c r="H20" s="127"/>
    </row>
    <row r="21" spans="1:8" s="3" customFormat="1" ht="78" customHeight="1">
      <c r="A21" s="197" t="s">
        <v>186</v>
      </c>
      <c r="B21" s="198">
        <f>'[11]форма 2 2023 '!$QA$20</f>
        <v>8</v>
      </c>
      <c r="C21" s="199">
        <f>'[12]УК расш(о)'!$F$28</f>
        <v>8</v>
      </c>
      <c r="D21" s="89">
        <f>F21/43769*100</f>
        <v>148.01191101769135</v>
      </c>
      <c r="E21" s="200">
        <f>'[11]форма 2 2023 '!$QB$20</f>
        <v>64782.8</v>
      </c>
      <c r="F21" s="200">
        <f>'[12]УК расш(о)'!$R$28</f>
        <v>64783.333333333328</v>
      </c>
      <c r="G21" s="199">
        <f>E21</f>
        <v>64782.8</v>
      </c>
      <c r="H21" s="93">
        <f>F21-G21</f>
        <v>0.53333333332557231</v>
      </c>
    </row>
    <row r="22" spans="1:8" s="3" customFormat="1" ht="42.75" customHeight="1">
      <c r="A22" s="201" t="s">
        <v>187</v>
      </c>
      <c r="B22" s="202">
        <f>SUM(B21:B21)</f>
        <v>8</v>
      </c>
      <c r="C22" s="202">
        <f>SUM(C21:C21)</f>
        <v>8</v>
      </c>
      <c r="D22" s="74">
        <f t="shared" ref="D22" si="3">F22/43769*100</f>
        <v>148.01191101769135</v>
      </c>
      <c r="E22" s="202">
        <f>(B21*E21)/B22</f>
        <v>64782.8</v>
      </c>
      <c r="F22" s="202">
        <f>(C21*F21)/C22</f>
        <v>64783.333333333328</v>
      </c>
      <c r="G22" s="202">
        <f>(B21*G21)/B22</f>
        <v>64782.8</v>
      </c>
      <c r="H22" s="74">
        <f>F22-G22</f>
        <v>0.53333333332557231</v>
      </c>
    </row>
    <row r="23" spans="1:8" s="3" customFormat="1" ht="24" customHeight="1">
      <c r="A23" s="203" t="s">
        <v>13</v>
      </c>
      <c r="B23" s="203"/>
      <c r="C23" s="203"/>
      <c r="D23" s="203"/>
      <c r="E23" s="203"/>
      <c r="F23" s="203"/>
      <c r="G23" s="203"/>
      <c r="H23" s="203"/>
    </row>
    <row r="24" spans="1:8" s="3" customFormat="1" ht="93" customHeight="1">
      <c r="A24" s="197" t="s">
        <v>188</v>
      </c>
      <c r="B24" s="198">
        <f>'[11]форма 2 2023 '!$QA$22</f>
        <v>14.4</v>
      </c>
      <c r="C24" s="199">
        <f>'[12]УК расш(о)'!$F$37</f>
        <v>14.4</v>
      </c>
      <c r="D24" s="89">
        <f t="shared" ref="D24:D25" si="4">F24/43769*100</f>
        <v>124.76592176265461</v>
      </c>
      <c r="E24" s="200">
        <f>'[11]форма 2 2023 '!$QB$22</f>
        <v>54608.5</v>
      </c>
      <c r="F24" s="200">
        <f>'[12]УК расш(о)'!$R$37</f>
        <v>54608.796296296299</v>
      </c>
      <c r="G24" s="199">
        <f>E24</f>
        <v>54608.5</v>
      </c>
      <c r="H24" s="93">
        <f>F24-G24</f>
        <v>0.29629629629926058</v>
      </c>
    </row>
    <row r="25" spans="1:8" s="3" customFormat="1" ht="38.25" customHeight="1">
      <c r="A25" s="201" t="s">
        <v>14</v>
      </c>
      <c r="B25" s="202">
        <f>SUM(B24:B24)</f>
        <v>14.4</v>
      </c>
      <c r="C25" s="202">
        <f>SUM(C24:C24)</f>
        <v>14.4</v>
      </c>
      <c r="D25" s="74">
        <f t="shared" si="4"/>
        <v>124.76592176265461</v>
      </c>
      <c r="E25" s="202">
        <f>(B24*E24)/B25</f>
        <v>54608.5</v>
      </c>
      <c r="F25" s="202">
        <f>(C24*F24)/C25</f>
        <v>54608.796296296299</v>
      </c>
      <c r="G25" s="202">
        <f>(B24*G24)/B25</f>
        <v>54608.5</v>
      </c>
      <c r="H25" s="74">
        <f>F25-G25</f>
        <v>0.29629629629926058</v>
      </c>
    </row>
    <row r="26" spans="1:8" s="3" customFormat="1" ht="24.75" customHeight="1">
      <c r="A26" s="203" t="s">
        <v>16</v>
      </c>
      <c r="B26" s="203"/>
      <c r="C26" s="203"/>
      <c r="D26" s="203"/>
      <c r="E26" s="203"/>
      <c r="F26" s="203"/>
      <c r="G26" s="203"/>
      <c r="H26" s="203"/>
    </row>
    <row r="27" spans="1:8" s="3" customFormat="1" ht="96.75" customHeight="1">
      <c r="A27" s="197" t="s">
        <v>189</v>
      </c>
      <c r="B27" s="198">
        <f>'[11]форма 2 2023 '!$QA$24</f>
        <v>10</v>
      </c>
      <c r="C27" s="199">
        <f>'[12]УК расш(о)'!$F$43</f>
        <v>11</v>
      </c>
      <c r="D27" s="89">
        <f t="shared" ref="D27:D28" si="5">F27/43769*100</f>
        <v>121.51259678048044</v>
      </c>
      <c r="E27" s="200">
        <f>'[11]форма 2 2023 '!$QB$24</f>
        <v>53186.1</v>
      </c>
      <c r="F27" s="199">
        <f>'[12]УК расш(о)'!$R$43</f>
        <v>53184.84848484848</v>
      </c>
      <c r="G27" s="200">
        <f>E27</f>
        <v>53186.1</v>
      </c>
      <c r="H27" s="93">
        <f>F27-G27</f>
        <v>-1.251515151518106</v>
      </c>
    </row>
    <row r="28" spans="1:8" s="3" customFormat="1" ht="39.75" customHeight="1">
      <c r="A28" s="204" t="s">
        <v>17</v>
      </c>
      <c r="B28" s="202">
        <f>SUM(B27:B27)</f>
        <v>10</v>
      </c>
      <c r="C28" s="202">
        <f>SUM(C27:C27)</f>
        <v>11</v>
      </c>
      <c r="D28" s="74">
        <f t="shared" si="5"/>
        <v>121.51259678048044</v>
      </c>
      <c r="E28" s="202">
        <f>(B27*E27)/B28</f>
        <v>53186.1</v>
      </c>
      <c r="F28" s="202">
        <f>(C27*F27)/C28</f>
        <v>53184.84848484848</v>
      </c>
      <c r="G28" s="202">
        <f>(B27*G27)/B28</f>
        <v>53186.1</v>
      </c>
      <c r="H28" s="74">
        <f>F28-G28</f>
        <v>-1.251515151518106</v>
      </c>
    </row>
    <row r="29" spans="1:8" s="3" customFormat="1" ht="24.75" customHeight="1">
      <c r="A29" s="203" t="s">
        <v>18</v>
      </c>
      <c r="B29" s="203"/>
      <c r="C29" s="203"/>
      <c r="D29" s="203"/>
      <c r="E29" s="203"/>
      <c r="F29" s="203"/>
      <c r="G29" s="203"/>
      <c r="H29" s="203"/>
    </row>
    <row r="30" spans="1:8" s="3" customFormat="1" ht="79.5" customHeight="1">
      <c r="A30" s="197" t="s">
        <v>190</v>
      </c>
      <c r="B30" s="198">
        <f>'[11]форма 2 2023 '!$QA$25</f>
        <v>9.6</v>
      </c>
      <c r="C30" s="199">
        <f>'[12]УК расш(о)'!$F$46</f>
        <v>9.6</v>
      </c>
      <c r="D30" s="89">
        <f t="shared" ref="D30:D31" si="6">F30/43769*100</f>
        <v>128.21415969191793</v>
      </c>
      <c r="E30" s="200">
        <f>'[11]форма 2 2023 '!$QB$25</f>
        <v>56119.199999999997</v>
      </c>
      <c r="F30" s="199">
        <f>'[12]УК расш(о)'!$R$46</f>
        <v>56118.055555555562</v>
      </c>
      <c r="G30" s="200">
        <f>E30</f>
        <v>56119.199999999997</v>
      </c>
      <c r="H30" s="93">
        <f>F30-G30</f>
        <v>-1.1444444444350665</v>
      </c>
    </row>
    <row r="31" spans="1:8" s="3" customFormat="1" ht="42" customHeight="1">
      <c r="A31" s="201" t="s">
        <v>19</v>
      </c>
      <c r="B31" s="202">
        <f>SUM(B30:B30)</f>
        <v>9.6</v>
      </c>
      <c r="C31" s="202">
        <f>SUM(C30:C30)</f>
        <v>9.6</v>
      </c>
      <c r="D31" s="74">
        <f t="shared" si="6"/>
        <v>128.21415969191793</v>
      </c>
      <c r="E31" s="202">
        <f>(B30*E30)/B31</f>
        <v>56119.199999999997</v>
      </c>
      <c r="F31" s="202">
        <f>(C30*F30)/C31</f>
        <v>56118.055555555562</v>
      </c>
      <c r="G31" s="202">
        <f>(B30*G30)/B31</f>
        <v>56119.199999999997</v>
      </c>
      <c r="H31" s="74">
        <f>F31-G31</f>
        <v>-1.1444444444350665</v>
      </c>
    </row>
    <row r="32" spans="1:8" s="3" customFormat="1" ht="24.75" customHeight="1">
      <c r="A32" s="203" t="s">
        <v>20</v>
      </c>
      <c r="B32" s="203"/>
      <c r="C32" s="203"/>
      <c r="D32" s="203"/>
      <c r="E32" s="203"/>
      <c r="F32" s="203"/>
      <c r="G32" s="203"/>
      <c r="H32" s="203"/>
    </row>
    <row r="33" spans="1:8" s="3" customFormat="1" ht="94.5" customHeight="1">
      <c r="A33" s="197" t="s">
        <v>191</v>
      </c>
      <c r="B33" s="198">
        <f>'[11]форма 2 2023 '!$QA$26</f>
        <v>8.5</v>
      </c>
      <c r="C33" s="199">
        <f>'[12]УК расш(о)'!$F$50</f>
        <v>8.5</v>
      </c>
      <c r="D33" s="89">
        <f t="shared" ref="D33:D34" si="7">F33/43769*100</f>
        <v>110.32071673971056</v>
      </c>
      <c r="E33" s="200">
        <f>'[11]форма 2 2023 '!$QB$26</f>
        <v>48285.3</v>
      </c>
      <c r="F33" s="199">
        <f>'[12]УК расш(о)'!$R$50</f>
        <v>48286.274509803916</v>
      </c>
      <c r="G33" s="200">
        <f>E33</f>
        <v>48285.3</v>
      </c>
      <c r="H33" s="93">
        <f>F33-G33</f>
        <v>0.97450980391295161</v>
      </c>
    </row>
    <row r="34" spans="1:8" s="3" customFormat="1" ht="39" customHeight="1">
      <c r="A34" s="204" t="s">
        <v>21</v>
      </c>
      <c r="B34" s="202">
        <f>B33</f>
        <v>8.5</v>
      </c>
      <c r="C34" s="202">
        <f>C33</f>
        <v>8.5</v>
      </c>
      <c r="D34" s="74">
        <f t="shared" si="7"/>
        <v>110.32071673971056</v>
      </c>
      <c r="E34" s="202">
        <f>(B33*E33)/B34</f>
        <v>48285.3</v>
      </c>
      <c r="F34" s="202">
        <f>(F33*C33)/C34</f>
        <v>48286.274509803916</v>
      </c>
      <c r="G34" s="202">
        <f>(G33*B33)/B34</f>
        <v>48285.3</v>
      </c>
      <c r="H34" s="74">
        <f>F34-G34</f>
        <v>0.97450980391295161</v>
      </c>
    </row>
    <row r="35" spans="1:8" s="3" customFormat="1" ht="24.75" customHeight="1">
      <c r="A35" s="203" t="s">
        <v>23</v>
      </c>
      <c r="B35" s="203"/>
      <c r="C35" s="203"/>
      <c r="D35" s="203"/>
      <c r="E35" s="203"/>
      <c r="F35" s="203"/>
      <c r="G35" s="203"/>
      <c r="H35" s="203"/>
    </row>
    <row r="36" spans="1:8" s="3" customFormat="1" ht="89.25" customHeight="1">
      <c r="A36" s="78" t="s">
        <v>192</v>
      </c>
      <c r="B36" s="198">
        <f>'[11]форма 2 2023 '!$QA$31</f>
        <v>8</v>
      </c>
      <c r="C36" s="199">
        <f>'[12]УК расш(о)'!$F$61</f>
        <v>6.3</v>
      </c>
      <c r="D36" s="89">
        <f t="shared" ref="D36:D40" si="8">F36/43769*100</f>
        <v>89.382195438993634</v>
      </c>
      <c r="E36" s="200">
        <f>'[11]форма 2 2023 '!$QB$31</f>
        <v>39122.439836149519</v>
      </c>
      <c r="F36" s="200">
        <f>'[12]УК расш(о)'!$R$61</f>
        <v>39121.693121693119</v>
      </c>
      <c r="G36" s="200">
        <f>E36</f>
        <v>39122.439836149519</v>
      </c>
      <c r="H36" s="93">
        <f>F36-G36</f>
        <v>-0.74671445639978629</v>
      </c>
    </row>
    <row r="37" spans="1:8" s="3" customFormat="1" ht="82.5" customHeight="1">
      <c r="A37" s="78" t="s">
        <v>193</v>
      </c>
      <c r="B37" s="198">
        <f>'[11]форма 2 2023 '!$QA$32</f>
        <v>5.7</v>
      </c>
      <c r="C37" s="200">
        <f>'[12]УК расш(о)'!$F$60</f>
        <v>5.8</v>
      </c>
      <c r="D37" s="89">
        <f t="shared" si="8"/>
        <v>90.272782683802617</v>
      </c>
      <c r="E37" s="200">
        <f>'[11]форма 2 2023 '!$QB$32</f>
        <v>39122.836212394788</v>
      </c>
      <c r="F37" s="200">
        <f>'[12]УК расш(о)'!$R$60</f>
        <v>39511.49425287357</v>
      </c>
      <c r="G37" s="200">
        <f t="shared" ref="G37:G39" si="9">E37</f>
        <v>39122.836212394788</v>
      </c>
      <c r="H37" s="93">
        <f>F37-G37</f>
        <v>388.65804047878191</v>
      </c>
    </row>
    <row r="38" spans="1:8" s="3" customFormat="1" ht="97.5" customHeight="1">
      <c r="A38" s="78" t="s">
        <v>194</v>
      </c>
      <c r="B38" s="198">
        <f>'[11]форма 2 2023 '!$QA$33</f>
        <v>11.3</v>
      </c>
      <c r="C38" s="199">
        <f>'[12]УК расш(о)'!$F$63</f>
        <v>10.4</v>
      </c>
      <c r="D38" s="89">
        <f t="shared" si="8"/>
        <v>89.382427909696062</v>
      </c>
      <c r="E38" s="200">
        <f>'[11]форма 2 2023 '!$QB$33</f>
        <v>39122.535559089942</v>
      </c>
      <c r="F38" s="200">
        <f>'[12]УК расш(о)'!$R$63</f>
        <v>39121.794871794868</v>
      </c>
      <c r="G38" s="200">
        <f t="shared" si="9"/>
        <v>39122.535559089942</v>
      </c>
      <c r="H38" s="93">
        <f>F38-G38</f>
        <v>-0.7406872950741672</v>
      </c>
    </row>
    <row r="39" spans="1:8" s="3" customFormat="1" ht="82.5" customHeight="1">
      <c r="A39" s="78" t="s">
        <v>195</v>
      </c>
      <c r="B39" s="198">
        <f>'[11]форма 2 2023 '!$QA$34</f>
        <v>10.9</v>
      </c>
      <c r="C39" s="199">
        <f>'[12]УК расш(о)'!$F$62</f>
        <v>11</v>
      </c>
      <c r="D39" s="89">
        <f t="shared" si="8"/>
        <v>95.369837653188881</v>
      </c>
      <c r="E39" s="200">
        <f>'[11]форма 2 2023 '!$QB$34</f>
        <v>39122.603663148206</v>
      </c>
      <c r="F39" s="200">
        <f>'[12]УК расш(о)'!$R$62</f>
        <v>41742.42424242424</v>
      </c>
      <c r="G39" s="200">
        <f t="shared" si="9"/>
        <v>39122.603663148206</v>
      </c>
      <c r="H39" s="93">
        <f>F39-G39</f>
        <v>2619.8205792760346</v>
      </c>
    </row>
    <row r="40" spans="1:8" s="3" customFormat="1" ht="42.75" customHeight="1">
      <c r="A40" s="201" t="s">
        <v>196</v>
      </c>
      <c r="B40" s="202">
        <f>SUM(B36:B39)</f>
        <v>35.9</v>
      </c>
      <c r="C40" s="202">
        <f>SUM(C36:C39)</f>
        <v>33.5</v>
      </c>
      <c r="D40" s="74">
        <f t="shared" si="8"/>
        <v>91.502550306794959</v>
      </c>
      <c r="E40" s="202">
        <f>'[11]форма 2 2023 '!$QB$30</f>
        <v>39122.5</v>
      </c>
      <c r="F40" s="202">
        <f>(C36*F36+C37*F37+C38*F38+C39*F39)/C40</f>
        <v>40049.751243781087</v>
      </c>
      <c r="G40" s="205">
        <f>E40</f>
        <v>39122.5</v>
      </c>
      <c r="H40" s="74">
        <f>F40-G40</f>
        <v>927.2512437810874</v>
      </c>
    </row>
    <row r="41" spans="1:8" s="3" customFormat="1" ht="22.5" customHeight="1">
      <c r="A41" s="203" t="s">
        <v>24</v>
      </c>
      <c r="B41" s="203"/>
      <c r="C41" s="203"/>
      <c r="D41" s="203"/>
      <c r="E41" s="203"/>
      <c r="F41" s="203"/>
      <c r="G41" s="203"/>
      <c r="H41" s="203"/>
    </row>
    <row r="42" spans="1:8" s="3" customFormat="1" ht="87" customHeight="1">
      <c r="A42" s="197" t="s">
        <v>197</v>
      </c>
      <c r="B42" s="198">
        <f>'[11]форма 2 2023 '!$QA$37</f>
        <v>5</v>
      </c>
      <c r="C42" s="206">
        <f>'[12]УК расш(о)'!$F$67</f>
        <v>5</v>
      </c>
      <c r="D42" s="89">
        <f t="shared" ref="D42:D44" si="10">F42/43769*100</f>
        <v>135.34693504535173</v>
      </c>
      <c r="E42" s="199">
        <f>'[11]форма 2 2023 '!$QB$37</f>
        <v>59241.838197644647</v>
      </c>
      <c r="F42" s="200">
        <f>'[12]УК расш(о)'!$R$67</f>
        <v>59240</v>
      </c>
      <c r="G42" s="200">
        <f>E42</f>
        <v>59241.838197644647</v>
      </c>
      <c r="H42" s="93">
        <f>F42-G42</f>
        <v>-1.8381976446471526</v>
      </c>
    </row>
    <row r="43" spans="1:8" s="3" customFormat="1" ht="99.75" customHeight="1">
      <c r="A43" s="197" t="s">
        <v>198</v>
      </c>
      <c r="B43" s="198">
        <f>'[11]форма 2 2023 '!$QA$36</f>
        <v>4</v>
      </c>
      <c r="C43" s="206">
        <f>'[12]УК расш(о)'!$F$68</f>
        <v>4</v>
      </c>
      <c r="D43" s="89">
        <f t="shared" si="10"/>
        <v>129.29622944702112</v>
      </c>
      <c r="E43" s="199">
        <f>'[11]форма 2 2023 '!$QB$36</f>
        <v>56591.711469534057</v>
      </c>
      <c r="F43" s="200">
        <f>'[12]УК расш(о)'!$R$68</f>
        <v>56591.666666666672</v>
      </c>
      <c r="G43" s="200">
        <f>E43</f>
        <v>56591.711469534057</v>
      </c>
      <c r="H43" s="93">
        <f>F43-G43</f>
        <v>-4.4802867385442369E-2</v>
      </c>
    </row>
    <row r="44" spans="1:8" s="3" customFormat="1" ht="45.75" customHeight="1">
      <c r="A44" s="201" t="s">
        <v>25</v>
      </c>
      <c r="B44" s="202">
        <f>SUM(B42:B43)</f>
        <v>9</v>
      </c>
      <c r="C44" s="207">
        <f>SUM(C42:C43)</f>
        <v>9</v>
      </c>
      <c r="D44" s="74">
        <f t="shared" si="10"/>
        <v>132.65773255720478</v>
      </c>
      <c r="E44" s="207">
        <f>'[11]форма 2 2023 '!$QB$35</f>
        <v>58063.8</v>
      </c>
      <c r="F44" s="207">
        <f>(C42*F42+C43*F43)/C44</f>
        <v>58062.962962962964</v>
      </c>
      <c r="G44" s="207">
        <f>E44</f>
        <v>58063.8</v>
      </c>
      <c r="H44" s="74">
        <f>F44-G44</f>
        <v>-0.83703703703940846</v>
      </c>
    </row>
    <row r="45" spans="1:8" s="3" customFormat="1" ht="22.5" customHeight="1">
      <c r="A45" s="203" t="s">
        <v>199</v>
      </c>
      <c r="B45" s="203"/>
      <c r="C45" s="203"/>
      <c r="D45" s="203"/>
      <c r="E45" s="203"/>
      <c r="F45" s="203"/>
      <c r="G45" s="203"/>
      <c r="H45" s="203"/>
    </row>
    <row r="46" spans="1:8" s="208" customFormat="1" ht="106.5" customHeight="1">
      <c r="A46" s="197" t="s">
        <v>200</v>
      </c>
      <c r="B46" s="198">
        <f>'[11]форма 2 2023 '!$QA$41</f>
        <v>42.3</v>
      </c>
      <c r="C46" s="199">
        <f>'[12]УК расш(о)'!$F$79</f>
        <v>37.6</v>
      </c>
      <c r="D46" s="89">
        <f t="shared" ref="D46:D54" si="11">F46/43769*100</f>
        <v>108.95572160029712</v>
      </c>
      <c r="E46" s="200">
        <f>'[11]форма 2 2023 '!$QB$41</f>
        <v>38076.404549465646</v>
      </c>
      <c r="F46" s="200">
        <f>'[12]УК расш(о)'!$R$79</f>
        <v>47688.829787234048</v>
      </c>
      <c r="G46" s="200">
        <f>E46</f>
        <v>38076.404549465646</v>
      </c>
      <c r="H46" s="93">
        <f t="shared" ref="H46:H54" si="12">F46-G46</f>
        <v>9612.4252377684024</v>
      </c>
    </row>
    <row r="47" spans="1:8" s="208" customFormat="1" ht="90.75" customHeight="1">
      <c r="A47" s="197" t="s">
        <v>201</v>
      </c>
      <c r="B47" s="198">
        <f>'[11]форма 2 2023 '!$QA$42</f>
        <v>30.2</v>
      </c>
      <c r="C47" s="199">
        <f>'[12]УК расш(о)'!$F$80</f>
        <v>34.299999999999997</v>
      </c>
      <c r="D47" s="89">
        <f t="shared" si="11"/>
        <v>88.327044130727757</v>
      </c>
      <c r="E47" s="200">
        <f>'[11]форма 2 2023 '!$QB$42</f>
        <v>37991.889282238568</v>
      </c>
      <c r="F47" s="200">
        <f>'[12]УК расш(о)'!$R$80</f>
        <v>38659.863945578232</v>
      </c>
      <c r="G47" s="200">
        <f t="shared" ref="G47:G53" si="13">E47</f>
        <v>37991.889282238568</v>
      </c>
      <c r="H47" s="93">
        <f t="shared" si="12"/>
        <v>667.9746633396644</v>
      </c>
    </row>
    <row r="48" spans="1:8" s="208" customFormat="1" ht="87" customHeight="1">
      <c r="A48" s="197" t="s">
        <v>202</v>
      </c>
      <c r="B48" s="185">
        <f>'[11]форма 2 2023 '!$QA$43</f>
        <v>55.8</v>
      </c>
      <c r="C48" s="199">
        <f>'[12]УК расш(о)'!$F$78</f>
        <v>58</v>
      </c>
      <c r="D48" s="89">
        <f t="shared" si="11"/>
        <v>88.945280381354266</v>
      </c>
      <c r="E48" s="200">
        <f>'[11]форма 2 2023 '!$QB$43</f>
        <v>37470.561786205217</v>
      </c>
      <c r="F48" s="200">
        <f>'[12]УК расш(о)'!$R$78</f>
        <v>38930.459770114947</v>
      </c>
      <c r="G48" s="200">
        <f t="shared" si="13"/>
        <v>37470.561786205217</v>
      </c>
      <c r="H48" s="93">
        <f t="shared" si="12"/>
        <v>1459.8979839097301</v>
      </c>
    </row>
    <row r="49" spans="1:8" s="208" customFormat="1" ht="86.25" customHeight="1">
      <c r="A49" s="197" t="s">
        <v>203</v>
      </c>
      <c r="B49" s="185">
        <f>'[11]форма 2 2023 '!$QA$44</f>
        <v>26.2</v>
      </c>
      <c r="C49" s="199">
        <f>'[12]УК расш(о)'!$F$77</f>
        <v>22.4</v>
      </c>
      <c r="D49" s="89">
        <f t="shared" si="11"/>
        <v>103.64546444591683</v>
      </c>
      <c r="E49" s="200">
        <f>'[11]форма 2 2023 '!$QB$44</f>
        <v>41228.545924649101</v>
      </c>
      <c r="F49" s="200">
        <f>'[12]УК расш(о)'!$R$77</f>
        <v>45364.583333333336</v>
      </c>
      <c r="G49" s="200">
        <f t="shared" si="13"/>
        <v>41228.545924649101</v>
      </c>
      <c r="H49" s="93">
        <f t="shared" si="12"/>
        <v>4136.0374086842348</v>
      </c>
    </row>
    <row r="50" spans="1:8" s="208" customFormat="1" ht="95.25" customHeight="1">
      <c r="A50" s="197" t="s">
        <v>204</v>
      </c>
      <c r="B50" s="198">
        <f>'[11]форма 2 2023 '!$QA$45</f>
        <v>27.1</v>
      </c>
      <c r="C50" s="199">
        <f>'[12]УК расш(о)'!$F$81</f>
        <v>29</v>
      </c>
      <c r="D50" s="89">
        <f t="shared" si="11"/>
        <v>112.3873165886841</v>
      </c>
      <c r="E50" s="200">
        <f>'[11]форма 2 2023 '!$QB$45</f>
        <v>43384.093541396243</v>
      </c>
      <c r="F50" s="200">
        <f>'[12]УК расш(о)'!$R$81</f>
        <v>49190.80459770115</v>
      </c>
      <c r="G50" s="200">
        <f t="shared" si="13"/>
        <v>43384.093541396243</v>
      </c>
      <c r="H50" s="93">
        <f t="shared" si="12"/>
        <v>5806.7110563049064</v>
      </c>
    </row>
    <row r="51" spans="1:8" s="208" customFormat="1" ht="90" customHeight="1">
      <c r="A51" s="197" t="s">
        <v>205</v>
      </c>
      <c r="B51" s="198">
        <f>'[11]форма 2 2023 '!$QA$47</f>
        <v>8.9</v>
      </c>
      <c r="C51" s="199">
        <f>'[12]УК расш(о)'!$F$82</f>
        <v>9</v>
      </c>
      <c r="D51" s="89">
        <f t="shared" si="11"/>
        <v>94.900584973467602</v>
      </c>
      <c r="E51" s="200">
        <f>'[11]форма 2 2023 '!$QB$47</f>
        <v>39630.541028783133</v>
      </c>
      <c r="F51" s="200">
        <f>'[12]УК расш(о)'!$R$82</f>
        <v>41537.037037037036</v>
      </c>
      <c r="G51" s="200">
        <f t="shared" si="13"/>
        <v>39630.541028783133</v>
      </c>
      <c r="H51" s="93">
        <f t="shared" si="12"/>
        <v>1906.4960082539037</v>
      </c>
    </row>
    <row r="52" spans="1:8" s="208" customFormat="1" ht="93" customHeight="1">
      <c r="A52" s="197" t="s">
        <v>206</v>
      </c>
      <c r="B52" s="198">
        <f>'[11]форма 2 2023 '!$QA$48</f>
        <v>16.399999999999999</v>
      </c>
      <c r="C52" s="199">
        <f>'[12]УК расш(о)'!$F$75</f>
        <v>19.2</v>
      </c>
      <c r="D52" s="89">
        <f t="shared" si="11"/>
        <v>69.565026997799052</v>
      </c>
      <c r="E52" s="200">
        <f>'[11]форма 2 2023 '!$QB$48</f>
        <v>49810.467479674808</v>
      </c>
      <c r="F52" s="200">
        <f>'[12]УК расш(о)'!$R$75</f>
        <v>30447.916666666668</v>
      </c>
      <c r="G52" s="200">
        <f t="shared" si="13"/>
        <v>49810.467479674808</v>
      </c>
      <c r="H52" s="93">
        <f t="shared" si="12"/>
        <v>-19362.55081300814</v>
      </c>
    </row>
    <row r="53" spans="1:8" s="208" customFormat="1" ht="91.5" customHeight="1">
      <c r="A53" s="197" t="s">
        <v>207</v>
      </c>
      <c r="B53" s="185">
        <f>'[11]форма 2 2023 '!$QA$49</f>
        <v>17.100000000000001</v>
      </c>
      <c r="C53" s="199">
        <f>'[12]УК расш(о)'!$F$76</f>
        <v>18.5</v>
      </c>
      <c r="D53" s="89">
        <f t="shared" si="11"/>
        <v>90.767273476496896</v>
      </c>
      <c r="E53" s="200">
        <f>'[11]форма 2 2023 '!$QB$49</f>
        <v>41330.659384422819</v>
      </c>
      <c r="F53" s="200">
        <f>'[12]УК расш(о)'!$R$76</f>
        <v>39727.927927927929</v>
      </c>
      <c r="G53" s="200">
        <f t="shared" si="13"/>
        <v>41330.659384422819</v>
      </c>
      <c r="H53" s="93">
        <f t="shared" si="12"/>
        <v>-1602.7314564948902</v>
      </c>
    </row>
    <row r="54" spans="1:8" s="209" customFormat="1" ht="53.25" customHeight="1">
      <c r="A54" s="201" t="s">
        <v>208</v>
      </c>
      <c r="B54" s="202">
        <f>SUM(B46:B53)</f>
        <v>224</v>
      </c>
      <c r="C54" s="202">
        <f>SUM(C46:C53)</f>
        <v>228</v>
      </c>
      <c r="D54" s="74">
        <f t="shared" si="11"/>
        <v>95.329026031000851</v>
      </c>
      <c r="E54" s="202">
        <f t="shared" ref="E54" si="14">G54</f>
        <v>40094.191571117692</v>
      </c>
      <c r="F54" s="202">
        <f>(C46*F46+C47*F47+C48*F48+C49*F49+C50*F50+C51*F51+C52*F52+C53*F53)/C54</f>
        <v>41724.561403508764</v>
      </c>
      <c r="G54" s="202">
        <f>(G46*B46+B47*G47+G48*B48+B49*G49+G50*B50+G51*B51+B52*G52+G53*B53)/B54</f>
        <v>40094.191571117692</v>
      </c>
      <c r="H54" s="74">
        <f t="shared" si="12"/>
        <v>1630.3698323910721</v>
      </c>
    </row>
    <row r="55" spans="1:8" s="209" customFormat="1" ht="24.75" customHeight="1">
      <c r="A55" s="203" t="s">
        <v>209</v>
      </c>
      <c r="B55" s="203"/>
      <c r="C55" s="203"/>
      <c r="D55" s="203"/>
      <c r="E55" s="203"/>
      <c r="F55" s="203"/>
      <c r="G55" s="203"/>
      <c r="H55" s="203"/>
    </row>
    <row r="56" spans="1:8" s="209" customFormat="1" ht="75">
      <c r="A56" s="210" t="s">
        <v>210</v>
      </c>
      <c r="B56" s="200">
        <f>'[11]форма 2 2023 '!$QA$50</f>
        <v>3.3</v>
      </c>
      <c r="C56" s="200">
        <f>'[12]УК расш(о)'!$F$86</f>
        <v>1.6</v>
      </c>
      <c r="D56" s="89">
        <f t="shared" ref="D56:D57" si="15">F56/43769*100</f>
        <v>102.86009123656774</v>
      </c>
      <c r="E56" s="200">
        <f>'[11]форма 2 2023 '!$QB$50</f>
        <v>56964.060730189762</v>
      </c>
      <c r="F56" s="199">
        <f>'[12]УК расш(о)'!$R$86</f>
        <v>45020.833333333336</v>
      </c>
      <c r="G56" s="200">
        <f>E56</f>
        <v>56964.060730189762</v>
      </c>
      <c r="H56" s="93">
        <f>F56-G56</f>
        <v>-11943.227396856426</v>
      </c>
    </row>
    <row r="57" spans="1:8" s="209" customFormat="1" ht="52.5" customHeight="1">
      <c r="A57" s="211" t="s">
        <v>211</v>
      </c>
      <c r="B57" s="202">
        <f>B56</f>
        <v>3.3</v>
      </c>
      <c r="C57" s="202">
        <f>C56</f>
        <v>1.6</v>
      </c>
      <c r="D57" s="74">
        <f t="shared" si="15"/>
        <v>102.86009123656774</v>
      </c>
      <c r="E57" s="202">
        <f>(B56*E56)/B57</f>
        <v>56964.060730189762</v>
      </c>
      <c r="F57" s="202">
        <f>(C56*F56)/C57</f>
        <v>45020.833333333336</v>
      </c>
      <c r="G57" s="202">
        <f>(B56*G56)/B57</f>
        <v>56964.060730189762</v>
      </c>
      <c r="H57" s="202">
        <f>F57-G57</f>
        <v>-11943.227396856426</v>
      </c>
    </row>
    <row r="58" spans="1:8" s="3" customFormat="1" ht="27.75" customHeight="1">
      <c r="A58" s="203" t="s">
        <v>212</v>
      </c>
      <c r="B58" s="203"/>
      <c r="C58" s="203"/>
      <c r="D58" s="203"/>
      <c r="E58" s="203"/>
      <c r="F58" s="203"/>
      <c r="G58" s="203"/>
      <c r="H58" s="203"/>
    </row>
    <row r="59" spans="1:8" s="3" customFormat="1" ht="76.5" customHeight="1">
      <c r="A59" s="78" t="str">
        <f>'[10]Итого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59" s="198">
        <f>'[11]форма 2 2023 '!$QA$51</f>
        <v>27.3</v>
      </c>
      <c r="C59" s="199">
        <f>'[12]УК расш(о)'!$F$83</f>
        <v>27.3</v>
      </c>
      <c r="D59" s="89">
        <f t="shared" ref="D59:D60" si="16">F59/43769*100</f>
        <v>134.92134628098435</v>
      </c>
      <c r="E59" s="200">
        <f>'[11]форма 2 2023 '!$QB$51</f>
        <v>59053.2</v>
      </c>
      <c r="F59" s="200">
        <f>'[12]УК расш(о)'!$R$83</f>
        <v>59053.724053724043</v>
      </c>
      <c r="G59" s="200">
        <f>E59</f>
        <v>59053.2</v>
      </c>
      <c r="H59" s="93">
        <f>F59-G59</f>
        <v>0.52405372404609807</v>
      </c>
    </row>
    <row r="60" spans="1:8" s="3" customFormat="1" ht="44.25" customHeight="1">
      <c r="A60" s="201" t="s">
        <v>213</v>
      </c>
      <c r="B60" s="202">
        <f>SUM(B59:B59)</f>
        <v>27.3</v>
      </c>
      <c r="C60" s="202">
        <f>SUM(C59:C59)</f>
        <v>27.3</v>
      </c>
      <c r="D60" s="74">
        <f t="shared" si="16"/>
        <v>134.92134628098435</v>
      </c>
      <c r="E60" s="202">
        <f>(B59*E59)/B60</f>
        <v>59053.2</v>
      </c>
      <c r="F60" s="202">
        <f>(C59*F59)/C60</f>
        <v>59053.724053724043</v>
      </c>
      <c r="G60" s="202">
        <f>(B59*G59)/B60</f>
        <v>59053.2</v>
      </c>
      <c r="H60" s="74">
        <f>F60-G60</f>
        <v>0.52405372404609807</v>
      </c>
    </row>
    <row r="61" spans="1:8" s="3" customFormat="1" ht="28.5" customHeight="1">
      <c r="A61" s="212" t="s">
        <v>30</v>
      </c>
      <c r="B61" s="213"/>
      <c r="C61" s="213"/>
      <c r="D61" s="213"/>
      <c r="E61" s="213"/>
      <c r="F61" s="213"/>
      <c r="G61" s="213"/>
      <c r="H61" s="214"/>
    </row>
    <row r="62" spans="1:8" s="3" customFormat="1" ht="76.5" customHeight="1">
      <c r="A62" s="78" t="s">
        <v>214</v>
      </c>
      <c r="B62" s="198">
        <f>'[11]форма 2 2023 '!$QA$54</f>
        <v>93.4</v>
      </c>
      <c r="C62" s="199">
        <f>'[12]УК расш(о)'!$F$92</f>
        <v>93.4</v>
      </c>
      <c r="D62" s="89">
        <f t="shared" ref="D62:D66" si="17">F62/43769*100</f>
        <v>98.087309291958078</v>
      </c>
      <c r="E62" s="200">
        <f>'[11]форма 2 2023 '!$QB$54</f>
        <v>42931.795206627699</v>
      </c>
      <c r="F62" s="200">
        <f>'[12]УК расш(о)'!$R$92</f>
        <v>42931.834403997134</v>
      </c>
      <c r="G62" s="200">
        <f>E62</f>
        <v>42931.795206627699</v>
      </c>
      <c r="H62" s="93">
        <f t="shared" ref="H62:H67" si="18">F62-G62</f>
        <v>3.9197369434987195E-2</v>
      </c>
    </row>
    <row r="63" spans="1:8" s="3" customFormat="1" ht="70.5" customHeight="1">
      <c r="A63" s="78" t="s">
        <v>215</v>
      </c>
      <c r="B63" s="198">
        <f>'[11]форма 2 2023 '!$QA$53</f>
        <v>21</v>
      </c>
      <c r="C63" s="200">
        <f>'[12]УК расш(о)'!$F$93</f>
        <v>21</v>
      </c>
      <c r="D63" s="89">
        <f t="shared" si="17"/>
        <v>89.024376533801032</v>
      </c>
      <c r="E63" s="200">
        <f>'[11]форма 2 2023 '!$QB$53</f>
        <v>38965.605417794359</v>
      </c>
      <c r="F63" s="200">
        <f>'[12]УК расш(о)'!$R$93</f>
        <v>38965.079365079371</v>
      </c>
      <c r="G63" s="200">
        <f t="shared" ref="G63:G64" si="19">E63</f>
        <v>38965.605417794359</v>
      </c>
      <c r="H63" s="93">
        <f t="shared" si="18"/>
        <v>-0.52605271498759976</v>
      </c>
    </row>
    <row r="64" spans="1:8" s="3" customFormat="1" ht="67.5" customHeight="1">
      <c r="A64" s="78" t="s">
        <v>216</v>
      </c>
      <c r="B64" s="198">
        <f>'[11]форма 2 2023 '!$QA$55</f>
        <v>13</v>
      </c>
      <c r="C64" s="199">
        <f>'[12]УК расш(о)'!$F$94</f>
        <v>13</v>
      </c>
      <c r="D64" s="89">
        <f t="shared" si="17"/>
        <v>98.389505275657569</v>
      </c>
      <c r="E64" s="200">
        <f>'[11]форма 2 2023 '!$QB$55</f>
        <v>43063.685060459255</v>
      </c>
      <c r="F64" s="200">
        <f>'[12]УК расш(о)'!$R$94</f>
        <v>43064.102564102563</v>
      </c>
      <c r="G64" s="200">
        <f t="shared" si="19"/>
        <v>43063.685060459255</v>
      </c>
      <c r="H64" s="93">
        <f t="shared" si="18"/>
        <v>0.41750364330800949</v>
      </c>
    </row>
    <row r="65" spans="1:8" s="3" customFormat="1" ht="43.5" customHeight="1">
      <c r="A65" s="201" t="s">
        <v>31</v>
      </c>
      <c r="B65" s="202">
        <f>SUM(B62:B64)</f>
        <v>127.4</v>
      </c>
      <c r="C65" s="202">
        <f>SUM(C62:C64)</f>
        <v>127.4</v>
      </c>
      <c r="D65" s="74">
        <f t="shared" si="17"/>
        <v>96.624255601744537</v>
      </c>
      <c r="E65" s="202">
        <f>G65</f>
        <v>42291.485807367972</v>
      </c>
      <c r="F65" s="202">
        <f>(C62*F62+C63*F63+C64*F64)/C65</f>
        <v>42291.470434327566</v>
      </c>
      <c r="G65" s="202">
        <f>(G62*B62+G63*B63+G64*B64)/B65</f>
        <v>42291.485807367972</v>
      </c>
      <c r="H65" s="74">
        <f t="shared" si="18"/>
        <v>-1.5373040405393112E-2</v>
      </c>
    </row>
    <row r="66" spans="1:8" s="217" customFormat="1" ht="18.75">
      <c r="A66" s="215" t="s">
        <v>217</v>
      </c>
      <c r="B66" s="216">
        <f>(B65+B60+B54+B44+B40+B34+B31+B28+B25+B22+B57)</f>
        <v>477.40000000000003</v>
      </c>
      <c r="C66" s="216">
        <f>(C65+C60+C54+C44+C40+C34+C31+C28+C25+C22+C57)</f>
        <v>478.30000000000007</v>
      </c>
      <c r="D66" s="196">
        <f t="shared" si="17"/>
        <v>101.68947768745828</v>
      </c>
      <c r="E66" s="216">
        <f>(E22*B22+E25*B25+E28*B28+E31*B31+E34*B34+E40*B40+E44*B44+E54*B54+E57*B57+E60*B60+E65*B65)/B66</f>
        <v>43740.877847085605</v>
      </c>
      <c r="F66" s="216">
        <f>(F65*C65+C60*F60+F54*C54+C44*F44+F40*C40+F34*C34+C31*F31+F28*C28+F25*C25+F22*C22+F57*C57)/C66</f>
        <v>44508.467489023613</v>
      </c>
      <c r="G66" s="216">
        <f>(G65*B65+B60*G60+G54*B54+B44*G44+G40*B40+G34*B34+B31*G31+G28*B28+G25*B25+G22*B22+G57*B57)/B66</f>
        <v>43740.877847085605</v>
      </c>
      <c r="H66" s="196">
        <f t="shared" si="18"/>
        <v>767.58964193800784</v>
      </c>
    </row>
    <row r="67" spans="1:8" s="217" customFormat="1" ht="18.75">
      <c r="A67" s="215" t="s">
        <v>218</v>
      </c>
      <c r="B67" s="216">
        <f>B18+B66</f>
        <v>547.80000000000007</v>
      </c>
      <c r="C67" s="216">
        <f>C18+C66</f>
        <v>547.1</v>
      </c>
      <c r="D67" s="196">
        <f>F67/43769*100</f>
        <v>101.61507744619665</v>
      </c>
      <c r="E67" s="216">
        <f>(E66*B66+E18*B18)/B67</f>
        <v>43769.008351461984</v>
      </c>
      <c r="F67" s="216">
        <f>(F18*C18+F66*C66)/C67</f>
        <v>44475.903247425813</v>
      </c>
      <c r="G67" s="216">
        <f>(G66*B66+G18*B18)/B67</f>
        <v>43769.008351461984</v>
      </c>
      <c r="H67" s="196">
        <f t="shared" si="18"/>
        <v>706.89489596382919</v>
      </c>
    </row>
    <row r="68" spans="1:8" s="138" customFormat="1">
      <c r="A68" s="218" t="s">
        <v>219</v>
      </c>
      <c r="B68" s="219"/>
      <c r="C68" s="219"/>
      <c r="D68" s="219"/>
      <c r="E68" s="219"/>
      <c r="F68" s="220"/>
      <c r="G68" s="219"/>
    </row>
    <row r="69" spans="1:8">
      <c r="A69" s="104" t="s">
        <v>3</v>
      </c>
      <c r="B69" s="75"/>
      <c r="C69" s="75"/>
      <c r="D69" s="1"/>
      <c r="E69" s="75"/>
      <c r="F69" s="75"/>
      <c r="G69" s="75"/>
    </row>
    <row r="71" spans="1:8">
      <c r="B71" s="221"/>
    </row>
    <row r="72" spans="1:8">
      <c r="C72" s="221"/>
      <c r="F72" s="222"/>
    </row>
    <row r="74" spans="1:8">
      <c r="E74" s="222"/>
    </row>
    <row r="76" spans="1:8" ht="37.5" customHeight="1">
      <c r="C76" s="221"/>
      <c r="G76" s="222"/>
    </row>
  </sheetData>
  <mergeCells count="24">
    <mergeCell ref="A58:H58"/>
    <mergeCell ref="A61:H61"/>
    <mergeCell ref="A29:H29"/>
    <mergeCell ref="A32:H32"/>
    <mergeCell ref="A35:H35"/>
    <mergeCell ref="A41:H41"/>
    <mergeCell ref="A45:H45"/>
    <mergeCell ref="A55:H55"/>
    <mergeCell ref="A10:H10"/>
    <mergeCell ref="A11:H11"/>
    <mergeCell ref="A19:H19"/>
    <mergeCell ref="A20:H20"/>
    <mergeCell ref="A23:H23"/>
    <mergeCell ref="A26:H26"/>
    <mergeCell ref="G1:H1"/>
    <mergeCell ref="G2:H2"/>
    <mergeCell ref="A4:H4"/>
    <mergeCell ref="A7:A8"/>
    <mergeCell ref="B7:B8"/>
    <mergeCell ref="C7:C8"/>
    <mergeCell ref="D7:D8"/>
    <mergeCell ref="E7:F7"/>
    <mergeCell ref="G7:G8"/>
    <mergeCell ref="H7:H8"/>
  </mergeCells>
  <pageMargins left="0.11811023622047245" right="0.11811023622047245" top="0.55118110236220474" bottom="0.3937007874015748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T166"/>
  <sheetViews>
    <sheetView view="pageBreakPreview" zoomScale="60" zoomScaleNormal="70" workbookViewId="0">
      <pane xSplit="1" ySplit="8" topLeftCell="B127" activePane="bottomRight" state="frozen"/>
      <selection activeCell="H120" sqref="H120"/>
      <selection pane="topRight" activeCell="H120" sqref="H120"/>
      <selection pane="bottomLeft" activeCell="H120" sqref="H120"/>
      <selection pane="bottomRight" activeCell="P132" sqref="P132"/>
    </sheetView>
  </sheetViews>
  <sheetFormatPr defaultRowHeight="15"/>
  <cols>
    <col min="1" max="1" width="65.7109375" style="104" customWidth="1"/>
    <col min="2" max="2" width="29.28515625" style="77" customWidth="1"/>
    <col min="3" max="3" width="32" style="26" customWidth="1"/>
    <col min="4" max="4" width="34" style="26" customWidth="1"/>
    <col min="5" max="5" width="25" style="25" customWidth="1"/>
    <col min="6" max="6" width="24.140625" style="26" customWidth="1"/>
    <col min="7" max="7" width="21.42578125" style="90" customWidth="1"/>
    <col min="8" max="8" width="20.140625" style="26" customWidth="1"/>
    <col min="9" max="9" width="9.140625" style="138" customWidth="1"/>
    <col min="10" max="10" width="10.28515625" style="139" bestFit="1" customWidth="1"/>
    <col min="11" max="20" width="9.140625" style="118"/>
  </cols>
  <sheetData>
    <row r="1" spans="1:10">
      <c r="H1" s="72" t="s">
        <v>112</v>
      </c>
    </row>
    <row r="2" spans="1:10">
      <c r="F2" s="131" t="s">
        <v>113</v>
      </c>
      <c r="G2" s="131"/>
      <c r="H2" s="131"/>
    </row>
    <row r="3" spans="1:10">
      <c r="F3" s="72"/>
      <c r="G3" s="91"/>
      <c r="H3" s="72"/>
    </row>
    <row r="4" spans="1:10" ht="29.25" customHeight="1">
      <c r="A4" s="132" t="s">
        <v>161</v>
      </c>
      <c r="B4" s="132"/>
      <c r="C4" s="132"/>
      <c r="D4" s="132"/>
      <c r="E4" s="132"/>
      <c r="F4" s="132"/>
      <c r="G4" s="132"/>
      <c r="H4" s="132"/>
    </row>
    <row r="5" spans="1:10" ht="19.5" customHeight="1">
      <c r="A5" s="133" t="s">
        <v>32</v>
      </c>
      <c r="B5" s="133"/>
      <c r="C5" s="133"/>
      <c r="D5" s="133"/>
      <c r="E5" s="133"/>
      <c r="F5" s="133"/>
      <c r="G5" s="133"/>
      <c r="H5" s="133"/>
    </row>
    <row r="7" spans="1:10" s="2" customFormat="1" ht="131.25" customHeight="1">
      <c r="A7" s="134" t="s">
        <v>40</v>
      </c>
      <c r="B7" s="135" t="s">
        <v>6</v>
      </c>
      <c r="C7" s="136" t="s">
        <v>8</v>
      </c>
      <c r="D7" s="134" t="s">
        <v>9</v>
      </c>
      <c r="E7" s="134" t="s">
        <v>4</v>
      </c>
      <c r="F7" s="134"/>
      <c r="G7" s="137" t="s">
        <v>1</v>
      </c>
      <c r="H7" s="134" t="s">
        <v>2</v>
      </c>
      <c r="I7" s="140"/>
      <c r="J7" s="140"/>
    </row>
    <row r="8" spans="1:10" s="2" customFormat="1" ht="36" customHeight="1">
      <c r="A8" s="134"/>
      <c r="B8" s="135"/>
      <c r="C8" s="136"/>
      <c r="D8" s="134"/>
      <c r="E8" s="56" t="s">
        <v>5</v>
      </c>
      <c r="F8" s="73" t="s">
        <v>0</v>
      </c>
      <c r="G8" s="137"/>
      <c r="H8" s="134"/>
      <c r="I8" s="140"/>
      <c r="J8" s="140"/>
    </row>
    <row r="9" spans="1:10" s="3" customFormat="1" ht="18.75">
      <c r="A9" s="105">
        <v>1</v>
      </c>
      <c r="B9" s="95">
        <v>2</v>
      </c>
      <c r="C9" s="4">
        <v>3</v>
      </c>
      <c r="D9" s="4">
        <v>4</v>
      </c>
      <c r="E9" s="8">
        <v>5</v>
      </c>
      <c r="F9" s="4">
        <v>6</v>
      </c>
      <c r="G9" s="92">
        <v>7</v>
      </c>
      <c r="H9" s="4" t="s">
        <v>7</v>
      </c>
      <c r="I9" s="9"/>
      <c r="J9" s="9"/>
    </row>
    <row r="10" spans="1:10" s="82" customFormat="1" ht="24" customHeight="1">
      <c r="A10" s="125" t="s">
        <v>41</v>
      </c>
      <c r="B10" s="126"/>
      <c r="C10" s="126"/>
      <c r="D10" s="126"/>
      <c r="E10" s="126"/>
      <c r="F10" s="126"/>
      <c r="G10" s="126"/>
      <c r="H10" s="127"/>
      <c r="I10" s="141"/>
      <c r="J10" s="141"/>
    </row>
    <row r="11" spans="1:10" s="3" customFormat="1" ht="24.75" customHeight="1">
      <c r="A11" s="14" t="s">
        <v>42</v>
      </c>
      <c r="B11" s="111">
        <f>'[4]Ф2 2022 01.12'!$PU$16</f>
        <v>138.1</v>
      </c>
      <c r="C11" s="6">
        <f>'[5]УК расш(к)'!$F$9</f>
        <v>136.69999999999999</v>
      </c>
      <c r="D11" s="5">
        <f>F11/48004*100</f>
        <v>84.234628826042126</v>
      </c>
      <c r="E11" s="11">
        <f>G11</f>
        <v>40414.132085916201</v>
      </c>
      <c r="F11" s="6">
        <f>'[5]УК расш(к)'!$Q$9</f>
        <v>40435.991221653261</v>
      </c>
      <c r="G11" s="11">
        <f>'[4]Ф2 2022 01.12'!$PV$16</f>
        <v>40414.132085916201</v>
      </c>
      <c r="H11" s="6">
        <f>F11-G11</f>
        <v>21.859135737060569</v>
      </c>
      <c r="I11" s="142"/>
      <c r="J11" s="9"/>
    </row>
    <row r="12" spans="1:10" s="3" customFormat="1" ht="24.75" customHeight="1">
      <c r="A12" s="106" t="str">
        <f>'[6]Sheet1 (2)'!$P$26</f>
        <v>ОГАУК "ТОДЮБ"</v>
      </c>
      <c r="B12" s="112">
        <f>'[4]Ф2 2022 01.12'!$PU$17</f>
        <v>49.5</v>
      </c>
      <c r="C12" s="113">
        <f>'[5]УК расш(к)'!$F$10</f>
        <v>49.1</v>
      </c>
      <c r="D12" s="5">
        <f t="shared" ref="D12:D27" si="0">F12/48004*100</f>
        <v>87.990517649213785</v>
      </c>
      <c r="E12" s="11">
        <f t="shared" ref="E12:E25" si="1">G12</f>
        <v>42238.356341034523</v>
      </c>
      <c r="F12" s="6">
        <f>'[5]УК расш(к)'!$Q$10</f>
        <v>42238.968092328585</v>
      </c>
      <c r="G12" s="6">
        <f>'[4]Ф2 2022 01.12'!$PV$17</f>
        <v>42238.356341034523</v>
      </c>
      <c r="H12" s="6">
        <f t="shared" ref="H12:H25" si="2">F12-G12</f>
        <v>0.6117512940618326</v>
      </c>
      <c r="I12" s="142"/>
      <c r="J12" s="9"/>
    </row>
    <row r="13" spans="1:10" s="3" customFormat="1" ht="24.75" customHeight="1">
      <c r="A13" s="79" t="s">
        <v>43</v>
      </c>
      <c r="B13" s="111">
        <f>'[4]Ф2 2022 01.12'!$PU$29</f>
        <v>12.9</v>
      </c>
      <c r="C13" s="6">
        <f>'[5]УК расш(к)'!$F$14</f>
        <v>10.7</v>
      </c>
      <c r="D13" s="5">
        <f t="shared" si="0"/>
        <v>70.048679743977743</v>
      </c>
      <c r="E13" s="11">
        <f t="shared" si="1"/>
        <v>32685.158357922814</v>
      </c>
      <c r="F13" s="6">
        <f>'[5]УК расш(к)'!$Q$14</f>
        <v>33626.168224299072</v>
      </c>
      <c r="G13" s="6">
        <f>'[4]Ф2 2022 01.12'!$PV$29</f>
        <v>32685.158357922814</v>
      </c>
      <c r="H13" s="6">
        <f t="shared" si="2"/>
        <v>941.00986637625829</v>
      </c>
      <c r="I13" s="142"/>
      <c r="J13" s="9"/>
    </row>
    <row r="14" spans="1:10" s="3" customFormat="1" ht="24.75" customHeight="1">
      <c r="A14" s="79" t="s">
        <v>33</v>
      </c>
      <c r="B14" s="111">
        <f>'[4]Ф2 2022 01.12'!$PU$20</f>
        <v>69.099999999999994</v>
      </c>
      <c r="C14" s="111">
        <f>'[5]УК расш(к)'!$F$16</f>
        <v>68</v>
      </c>
      <c r="D14" s="5">
        <f t="shared" si="0"/>
        <v>80.923607673216793</v>
      </c>
      <c r="E14" s="11">
        <f t="shared" si="1"/>
        <v>38792.574651473144</v>
      </c>
      <c r="F14" s="6">
        <f>'[5]УК расш(к)'!$Q$16</f>
        <v>38846.568627450986</v>
      </c>
      <c r="G14" s="6">
        <f>'[4]Ф2 2022 01.12'!$PV$20</f>
        <v>38792.574651473144</v>
      </c>
      <c r="H14" s="6">
        <f t="shared" si="2"/>
        <v>53.993975977842638</v>
      </c>
      <c r="I14" s="142"/>
      <c r="J14" s="9"/>
    </row>
    <row r="15" spans="1:10" s="3" customFormat="1" ht="39.75" customHeight="1">
      <c r="A15" s="79" t="s">
        <v>44</v>
      </c>
      <c r="B15" s="111">
        <f>'[4]Ф2 2022 01.12'!$PU$19</f>
        <v>160.30000000000001</v>
      </c>
      <c r="C15" s="28">
        <f>'[5]УК расш(к)'!$F$15</f>
        <v>160.80000000000001</v>
      </c>
      <c r="D15" s="5">
        <f t="shared" si="0"/>
        <v>72.584557284681779</v>
      </c>
      <c r="E15" s="11">
        <f t="shared" si="1"/>
        <v>34308.8593328114</v>
      </c>
      <c r="F15" s="6">
        <f>'[5]УК расш(к)'!$Q$15</f>
        <v>34843.490878938639</v>
      </c>
      <c r="G15" s="6">
        <f>'[4]Ф2 2022 01.12'!$PV$19</f>
        <v>34308.8593328114</v>
      </c>
      <c r="H15" s="6">
        <f t="shared" si="2"/>
        <v>534.63154612723883</v>
      </c>
      <c r="I15" s="142"/>
      <c r="J15" s="9"/>
    </row>
    <row r="16" spans="1:10" s="3" customFormat="1" ht="24.75" customHeight="1">
      <c r="A16" s="79" t="s">
        <v>45</v>
      </c>
      <c r="B16" s="29">
        <f>'[4]Ф2 2022 01.12'!$PU$26</f>
        <v>88.5</v>
      </c>
      <c r="C16" s="6">
        <f>'[5]УК расш(к)'!$F$11</f>
        <v>95.5</v>
      </c>
      <c r="D16" s="5">
        <f t="shared" si="0"/>
        <v>89.449352170041678</v>
      </c>
      <c r="E16" s="11">
        <f t="shared" si="1"/>
        <v>42743.044700171544</v>
      </c>
      <c r="F16" s="6">
        <f>'[5]УК расш(к)'!$Q$11</f>
        <v>42939.267015706806</v>
      </c>
      <c r="G16" s="6">
        <f>'[4]Ф2 2022 01.12'!$PV$26</f>
        <v>42743.044700171544</v>
      </c>
      <c r="H16" s="6">
        <f t="shared" si="2"/>
        <v>196.22231553526217</v>
      </c>
      <c r="I16" s="142"/>
      <c r="J16" s="9"/>
    </row>
    <row r="17" spans="1:20" s="3" customFormat="1" ht="24.75" customHeight="1">
      <c r="A17" s="79" t="s">
        <v>46</v>
      </c>
      <c r="B17" s="111">
        <f>'[4]Ф2 2022 01.12'!$PU$28</f>
        <v>13.200000000000001</v>
      </c>
      <c r="C17" s="6">
        <f>'[5]УК расш(к)'!$F$13</f>
        <v>11.8</v>
      </c>
      <c r="D17" s="5">
        <f t="shared" si="0"/>
        <v>77.100448785576717</v>
      </c>
      <c r="E17" s="11">
        <f t="shared" si="1"/>
        <v>37011.390983568395</v>
      </c>
      <c r="F17" s="6">
        <f>'[5]УК расш(к)'!$Q$13</f>
        <v>37011.299435028246</v>
      </c>
      <c r="G17" s="6">
        <f>'[4]Ф2 2022 01.12'!$PV$28</f>
        <v>37011.390983568395</v>
      </c>
      <c r="H17" s="6">
        <f t="shared" si="2"/>
        <v>-9.1548540149233304E-2</v>
      </c>
      <c r="I17" s="142"/>
      <c r="J17" s="9"/>
    </row>
    <row r="18" spans="1:20" s="3" customFormat="1" ht="24.75" customHeight="1">
      <c r="A18" s="79" t="s">
        <v>47</v>
      </c>
      <c r="B18" s="111">
        <f>'[4]Ф2 2022 01.12'!$PU$27</f>
        <v>13.8</v>
      </c>
      <c r="C18" s="6">
        <f>'[5]УК расш(к)'!$F$12</f>
        <v>13.8</v>
      </c>
      <c r="D18" s="5">
        <f t="shared" si="0"/>
        <v>81.152657568391035</v>
      </c>
      <c r="E18" s="11">
        <f t="shared" si="1"/>
        <v>39023.418531875897</v>
      </c>
      <c r="F18" s="6">
        <f>'[5]УК расш(к)'!$Q$12</f>
        <v>38956.521739130432</v>
      </c>
      <c r="G18" s="6">
        <f>'[4]Ф2 2022 01.12'!$PV$27</f>
        <v>39023.418531875897</v>
      </c>
      <c r="H18" s="6">
        <f t="shared" si="2"/>
        <v>-66.896792745465063</v>
      </c>
      <c r="I18" s="142"/>
      <c r="J18" s="9"/>
    </row>
    <row r="19" spans="1:20" s="3" customFormat="1" ht="24.75" customHeight="1">
      <c r="A19" s="79" t="s">
        <v>48</v>
      </c>
      <c r="B19" s="111">
        <f>'[4]Ф2 2022 01.12'!$PU$24</f>
        <v>64.8</v>
      </c>
      <c r="C19" s="6">
        <f>'[5]УК расш(к)'!$F$19</f>
        <v>65.300000000000011</v>
      </c>
      <c r="D19" s="5">
        <f t="shared" si="0"/>
        <v>87.821293095406929</v>
      </c>
      <c r="E19" s="11">
        <f t="shared" si="1"/>
        <v>41902.44195381592</v>
      </c>
      <c r="F19" s="6">
        <f>'[5]УК расш(к)'!$Q$19</f>
        <v>42157.73353751914</v>
      </c>
      <c r="G19" s="6">
        <f>'[4]Ф2 2022 01.12'!$PV$24</f>
        <v>41902.44195381592</v>
      </c>
      <c r="H19" s="6">
        <f t="shared" si="2"/>
        <v>255.29158370321966</v>
      </c>
      <c r="I19" s="142"/>
      <c r="J19" s="9"/>
    </row>
    <row r="20" spans="1:20" s="3" customFormat="1" ht="24.75" customHeight="1">
      <c r="A20" s="79" t="str">
        <f>'[6]Sheet1 (2)'!$P$45</f>
        <v>ОГАУК "Театр драмы"</v>
      </c>
      <c r="B20" s="29">
        <f>'[4]Ф2 2022 01.12'!$PU$22</f>
        <v>139.19999999999999</v>
      </c>
      <c r="C20" s="6">
        <f>'[5]УК расш(к)'!$F$17</f>
        <v>143.19999999999999</v>
      </c>
      <c r="D20" s="5">
        <f t="shared" si="0"/>
        <v>100.28406617884265</v>
      </c>
      <c r="E20" s="11">
        <f t="shared" si="1"/>
        <v>48140.397675106375</v>
      </c>
      <c r="F20" s="6">
        <f>'[5]УК расш(к)'!$Q$17</f>
        <v>48140.363128491619</v>
      </c>
      <c r="G20" s="6">
        <f>'[4]Ф2 2022 01.12'!$PV$22</f>
        <v>48140.397675106375</v>
      </c>
      <c r="H20" s="6">
        <f t="shared" si="2"/>
        <v>-3.4546614755527116E-2</v>
      </c>
      <c r="I20" s="142"/>
      <c r="J20" s="9"/>
    </row>
    <row r="21" spans="1:20" s="3" customFormat="1" ht="24.75" customHeight="1">
      <c r="A21" s="79" t="s">
        <v>34</v>
      </c>
      <c r="B21" s="111">
        <f>'[4]Ф2 2022 01.12'!$PU$23</f>
        <v>106.6</v>
      </c>
      <c r="C21" s="6">
        <f>'[5]УК расш(к)'!$F$18</f>
        <v>106.80000000000001</v>
      </c>
      <c r="D21" s="5">
        <f t="shared" si="0"/>
        <v>84.273043829784882</v>
      </c>
      <c r="E21" s="11">
        <f t="shared" si="1"/>
        <v>38944.50142370088</v>
      </c>
      <c r="F21" s="6">
        <f>'[5]УК расш(к)'!$Q$18</f>
        <v>40454.431960049937</v>
      </c>
      <c r="G21" s="6">
        <f>'[4]Ф2 2022 01.12'!$PV$23</f>
        <v>38944.50142370088</v>
      </c>
      <c r="H21" s="6">
        <f t="shared" si="2"/>
        <v>1509.9305363490566</v>
      </c>
      <c r="I21" s="142"/>
      <c r="J21" s="9"/>
    </row>
    <row r="22" spans="1:20" s="3" customFormat="1" ht="24.75" customHeight="1">
      <c r="A22" s="79" t="s">
        <v>49</v>
      </c>
      <c r="B22" s="111">
        <f>'[4]Ф2 2022 01.12'!$PU$31</f>
        <v>169.6</v>
      </c>
      <c r="C22" s="6">
        <f>'[5]УК расш(к)'!$F$20</f>
        <v>171.3</v>
      </c>
      <c r="D22" s="5">
        <f t="shared" si="0"/>
        <v>150.67378036327943</v>
      </c>
      <c r="E22" s="11">
        <f t="shared" si="1"/>
        <v>72329.409761470015</v>
      </c>
      <c r="F22" s="6">
        <f>'[5]УК расш(к)'!$Q$20</f>
        <v>72329.441525588656</v>
      </c>
      <c r="G22" s="6">
        <f>'[4]Ф2 2022 01.12'!$PV$31</f>
        <v>72329.409761470015</v>
      </c>
      <c r="H22" s="6">
        <f t="shared" si="2"/>
        <v>3.1764118641149253E-2</v>
      </c>
      <c r="I22" s="142"/>
      <c r="J22" s="9"/>
    </row>
    <row r="23" spans="1:20" s="3" customFormat="1" ht="24.75" customHeight="1">
      <c r="A23" s="79" t="s">
        <v>35</v>
      </c>
      <c r="B23" s="111">
        <f>'[4]Ф2 2022 01.12'!$PU$33</f>
        <v>69.5</v>
      </c>
      <c r="C23" s="6">
        <f>'[5]УК расш(к)'!$F$21</f>
        <v>69.5</v>
      </c>
      <c r="D23" s="5">
        <f t="shared" si="0"/>
        <v>91.268373518833471</v>
      </c>
      <c r="E23" s="11">
        <f t="shared" si="1"/>
        <v>43812.30200466355</v>
      </c>
      <c r="F23" s="6">
        <f>'[5]УК расш(к)'!$Q$21</f>
        <v>43812.470023980815</v>
      </c>
      <c r="G23" s="6">
        <f>'[4]Ф2 2022 01.12'!$PV$33</f>
        <v>43812.30200466355</v>
      </c>
      <c r="H23" s="6">
        <f t="shared" si="2"/>
        <v>0.1680193172651343</v>
      </c>
      <c r="I23" s="142"/>
      <c r="J23" s="9"/>
    </row>
    <row r="24" spans="1:20" s="3" customFormat="1" ht="24.75" customHeight="1">
      <c r="A24" s="79" t="str">
        <f>'[6]Sheet1 (2)'!$P$314</f>
        <v>ОГКУ ЦДНИ ТО</v>
      </c>
      <c r="B24" s="111">
        <f>'[4]Ф2 2022 01.12'!$PU$34</f>
        <v>39.4</v>
      </c>
      <c r="C24" s="6">
        <f>'[5]УК расш(к)'!$F$22</f>
        <v>39.299999999999997</v>
      </c>
      <c r="D24" s="5">
        <f t="shared" si="0"/>
        <v>97.224722367283661</v>
      </c>
      <c r="E24" s="11">
        <f t="shared" si="1"/>
        <v>46671.641977979991</v>
      </c>
      <c r="F24" s="6">
        <f>'[5]УК расш(к)'!$Q$22</f>
        <v>46671.755725190851</v>
      </c>
      <c r="G24" s="6">
        <f>'[4]Ф2 2022 01.12'!$PV$34</f>
        <v>46671.641977979991</v>
      </c>
      <c r="H24" s="6">
        <f t="shared" si="2"/>
        <v>0.11374721086031059</v>
      </c>
      <c r="I24" s="142"/>
      <c r="J24" s="9"/>
    </row>
    <row r="25" spans="1:20" s="3" customFormat="1" ht="24.75" customHeight="1">
      <c r="A25" s="107" t="s">
        <v>36</v>
      </c>
      <c r="B25" s="111">
        <f>'[4]Ф2 2022 01.12'!$PU$213</f>
        <v>13.6</v>
      </c>
      <c r="C25" s="65">
        <f>'[5]УК расш(к)'!$F$182</f>
        <v>13</v>
      </c>
      <c r="D25" s="5">
        <f t="shared" si="0"/>
        <v>96.96841502524363</v>
      </c>
      <c r="E25" s="11">
        <f t="shared" si="1"/>
        <v>43769</v>
      </c>
      <c r="F25" s="6">
        <f>'[5]УК расш(к)'!$Q$182</f>
        <v>46548.717948717953</v>
      </c>
      <c r="G25" s="6">
        <f>'[4]Ф2 2022 01.12'!$PV$213</f>
        <v>43769</v>
      </c>
      <c r="H25" s="6">
        <f t="shared" si="2"/>
        <v>2779.7179487179528</v>
      </c>
      <c r="I25" s="142"/>
      <c r="J25" s="9"/>
    </row>
    <row r="26" spans="1:20" s="3" customFormat="1" ht="24.75" customHeight="1">
      <c r="A26" s="108" t="s">
        <v>50</v>
      </c>
      <c r="B26" s="63">
        <f>B11+B12+B13+B14+B15+B16+B17+B18+B19+B20+B21+B22+B23+B24</f>
        <v>1134.5000000000002</v>
      </c>
      <c r="C26" s="63">
        <f>C11+C12+C13+C14+C15+C16+C17+C18+C19+C20+C21+C22+C23+C24</f>
        <v>1141.7999999999997</v>
      </c>
      <c r="D26" s="66">
        <f t="shared" si="0"/>
        <v>95.814948509064095</v>
      </c>
      <c r="E26" s="63">
        <f>(E11*B11+E12*B12+E13*B13+E14*B14+E15*B15+E16*B16+E17*B17+E18*B18+E19*B19+E20*B20+E21*B21+E22*B22+E23*B23+E24*B24)/B26</f>
        <v>45661.110533687533</v>
      </c>
      <c r="F26" s="63">
        <f>(F11*C11+F12*C12+F13*C13+F14*C14+F15*C15+F16*C16+F17*C17+F18*C18+F19*C19+F20*C20+F21*C21+F22*C22+F23*C23+F24*C24)/C26</f>
        <v>45995.007882291131</v>
      </c>
      <c r="G26" s="63">
        <f>(G11*B11+G12*B12+G13*B13+G14*B14+G15*B15+G16*B16+G17*B17+G18*B18+G19*B19+G20*B20+G21*B21+G22*B22+G23*B23+G24*B24)/B26</f>
        <v>45661.110533687533</v>
      </c>
      <c r="H26" s="63">
        <f>F26-G26</f>
        <v>333.89734860359749</v>
      </c>
      <c r="I26" s="142"/>
      <c r="J26" s="9"/>
    </row>
    <row r="27" spans="1:20" s="3" customFormat="1" ht="24.75" customHeight="1">
      <c r="A27" s="109" t="s">
        <v>111</v>
      </c>
      <c r="B27" s="57">
        <f>B26+B25</f>
        <v>1148.1000000000001</v>
      </c>
      <c r="C27" s="23">
        <f>C26+C25</f>
        <v>1154.7999999999997</v>
      </c>
      <c r="D27" s="114">
        <f t="shared" si="0"/>
        <v>95.827933497555904</v>
      </c>
      <c r="E27" s="115">
        <f>(E26*B26+E25*B25)/B27</f>
        <v>45638.697239324538</v>
      </c>
      <c r="F27" s="115">
        <f>(F26*C26+F25*C25)/C27</f>
        <v>46001.241196166739</v>
      </c>
      <c r="G27" s="115">
        <f>(G25*B25+G26*B26)/B27</f>
        <v>45638.697239324538</v>
      </c>
      <c r="H27" s="116">
        <f>F27-G27</f>
        <v>362.54395684220071</v>
      </c>
      <c r="I27" s="142"/>
      <c r="J27" s="9"/>
    </row>
    <row r="28" spans="1:20" s="82" customFormat="1" ht="27.75" customHeight="1">
      <c r="A28" s="125" t="s">
        <v>10</v>
      </c>
      <c r="B28" s="126"/>
      <c r="C28" s="126"/>
      <c r="D28" s="126"/>
      <c r="E28" s="126"/>
      <c r="F28" s="126"/>
      <c r="G28" s="126"/>
      <c r="H28" s="127"/>
      <c r="I28" s="142"/>
      <c r="J28" s="141"/>
    </row>
    <row r="29" spans="1:20" s="3" customFormat="1" ht="47.25" customHeight="1">
      <c r="A29" s="78" t="s">
        <v>124</v>
      </c>
      <c r="B29" s="93">
        <f>'[4]Ф2 2022 01.12'!$PU$46</f>
        <v>57.6</v>
      </c>
      <c r="C29" s="88">
        <f>'[5]УК расш(к)'!$F$27</f>
        <v>48.6</v>
      </c>
      <c r="D29" s="30">
        <f t="shared" ref="D29:D32" si="3">F29/48004*100</f>
        <v>115.97541768638622</v>
      </c>
      <c r="E29" s="31">
        <f t="shared" ref="E29:E30" si="4">G29</f>
        <v>53795.726259813957</v>
      </c>
      <c r="F29" s="93">
        <f>'[5]УК расш(к)'!$Q$27</f>
        <v>55672.839506172844</v>
      </c>
      <c r="G29" s="93">
        <f>'[4]Ф2 2022 01.12'!$PV$46</f>
        <v>53795.726259813957</v>
      </c>
      <c r="H29" s="32">
        <f t="shared" ref="H29:H30" si="5">F29-G29</f>
        <v>1877.1132463588874</v>
      </c>
      <c r="I29" s="142"/>
      <c r="J29" s="9"/>
    </row>
    <row r="30" spans="1:20" s="3" customFormat="1" ht="63" customHeight="1">
      <c r="A30" s="78" t="s">
        <v>125</v>
      </c>
      <c r="B30" s="93">
        <f>'[4]Ф2 2022 01.12'!$PU$48</f>
        <v>9.5</v>
      </c>
      <c r="C30" s="88">
        <f>'[5]УК расш(к)'!$F$28</f>
        <v>16.3</v>
      </c>
      <c r="D30" s="30">
        <f t="shared" si="3"/>
        <v>101.93424576581809</v>
      </c>
      <c r="E30" s="31">
        <f t="shared" si="4"/>
        <v>56893.805750936481</v>
      </c>
      <c r="F30" s="93">
        <f>'[5]УК расш(к)'!$Q$28</f>
        <v>48932.51533742332</v>
      </c>
      <c r="G30" s="93">
        <f>'[4]Ф2 2022 01.12'!$PV$48</f>
        <v>56893.805750936481</v>
      </c>
      <c r="H30" s="32">
        <f t="shared" si="5"/>
        <v>-7961.2904135131612</v>
      </c>
      <c r="I30" s="142"/>
      <c r="J30" s="9"/>
    </row>
    <row r="31" spans="1:20" s="33" customFormat="1" ht="51.75" customHeight="1">
      <c r="A31" s="14" t="s">
        <v>126</v>
      </c>
      <c r="B31" s="27">
        <f>'[4]Ф2 2022 01.12'!$PU$47</f>
        <v>2</v>
      </c>
      <c r="C31" s="89">
        <f>'[5]УК расш(к)'!$F$29</f>
        <v>3.5</v>
      </c>
      <c r="D31" s="30">
        <f t="shared" si="3"/>
        <v>148.4796901845481</v>
      </c>
      <c r="E31" s="31">
        <f>G31</f>
        <v>76016.068228366625</v>
      </c>
      <c r="F31" s="93">
        <f>'[5]УК расш(к)'!$Q$29</f>
        <v>71276.190476190473</v>
      </c>
      <c r="G31" s="31">
        <f>'[4]Ф2 2022 01.12'!$PV$47</f>
        <v>76016.068228366625</v>
      </c>
      <c r="H31" s="32">
        <f>F31-G31</f>
        <v>-4739.8777521761513</v>
      </c>
      <c r="I31" s="142"/>
      <c r="J31" s="44"/>
    </row>
    <row r="32" spans="1:20" s="35" customFormat="1" ht="43.5" customHeight="1">
      <c r="A32" s="24" t="s">
        <v>51</v>
      </c>
      <c r="B32" s="34">
        <f>B29+B30+B31</f>
        <v>69.099999999999994</v>
      </c>
      <c r="C32" s="34">
        <f>C29+C30+C31</f>
        <v>68.400000000000006</v>
      </c>
      <c r="D32" s="30">
        <f t="shared" si="3"/>
        <v>114.29257925712169</v>
      </c>
      <c r="E32" s="13">
        <f>G32</f>
        <v>54864.791948710765</v>
      </c>
      <c r="F32" s="13">
        <f>(F29*C29+F30*C30+F31*C31)/C32</f>
        <v>54865.009746588694</v>
      </c>
      <c r="G32" s="13">
        <f>(G29*B29+G30*B30+G31*B31)/B32</f>
        <v>54864.791948710765</v>
      </c>
      <c r="H32" s="7">
        <f>F32-G32</f>
        <v>0.2177978779291152</v>
      </c>
      <c r="I32" s="142"/>
      <c r="J32" s="44"/>
      <c r="K32" s="33"/>
      <c r="L32" s="33"/>
      <c r="M32" s="33"/>
      <c r="N32" s="33"/>
      <c r="O32" s="33"/>
      <c r="P32" s="33"/>
      <c r="Q32" s="33"/>
      <c r="R32" s="33"/>
      <c r="S32" s="33"/>
      <c r="T32" s="33"/>
    </row>
    <row r="33" spans="1:14" s="82" customFormat="1" ht="24" customHeight="1">
      <c r="A33" s="125" t="s">
        <v>37</v>
      </c>
      <c r="B33" s="126"/>
      <c r="C33" s="126"/>
      <c r="D33" s="126"/>
      <c r="E33" s="126"/>
      <c r="F33" s="126"/>
      <c r="G33" s="126"/>
      <c r="H33" s="127"/>
      <c r="I33" s="142"/>
      <c r="J33" s="141"/>
    </row>
    <row r="34" spans="1:14" s="33" customFormat="1" ht="57" customHeight="1">
      <c r="A34" s="14" t="s">
        <v>127</v>
      </c>
      <c r="B34" s="27">
        <f>'[4]Ф2 2022 01.12'!$PU$60</f>
        <v>3.8</v>
      </c>
      <c r="C34" s="6">
        <f>'[5]УК расш(к)'!$F$35</f>
        <v>4.5</v>
      </c>
      <c r="D34" s="30">
        <f t="shared" ref="D34:D37" si="6">F34/48004*100</f>
        <v>82.724587765834343</v>
      </c>
      <c r="E34" s="11">
        <f>G34</f>
        <v>38627.77845150511</v>
      </c>
      <c r="F34" s="36">
        <f>'[5]УК расш(к)'!$Q$35</f>
        <v>39711.111111111117</v>
      </c>
      <c r="G34" s="36">
        <f>'[4]Ф2 2022 01.12'!$PV$60</f>
        <v>38627.77845150511</v>
      </c>
      <c r="H34" s="67">
        <f t="shared" ref="H34:H36" si="7">F34-G34</f>
        <v>1083.3326596060069</v>
      </c>
      <c r="I34" s="142"/>
      <c r="J34" s="143"/>
      <c r="K34" s="120"/>
      <c r="L34" s="121"/>
      <c r="M34" s="122"/>
      <c r="N34" s="123"/>
    </row>
    <row r="35" spans="1:14" s="33" customFormat="1" ht="60.75" customHeight="1">
      <c r="A35" s="14" t="s">
        <v>128</v>
      </c>
      <c r="B35" s="68">
        <f>'[4]Ф2 2022 01.12'!$PU$53</f>
        <v>17.7</v>
      </c>
      <c r="C35" s="6">
        <f>'[5]УК расш(к)'!$F$36</f>
        <v>18.399999999999999</v>
      </c>
      <c r="D35" s="30">
        <f t="shared" si="6"/>
        <v>105.09767302000199</v>
      </c>
      <c r="E35" s="11">
        <f t="shared" ref="E35:E36" si="8">G35</f>
        <v>50655.496324646119</v>
      </c>
      <c r="F35" s="36">
        <f>'[5]УК расш(к)'!$Q$36</f>
        <v>50451.086956521751</v>
      </c>
      <c r="G35" s="36">
        <f>'[4]Ф2 2022 01.12'!$PV$53</f>
        <v>50655.496324646119</v>
      </c>
      <c r="H35" s="7">
        <f t="shared" si="7"/>
        <v>-204.40936812436848</v>
      </c>
      <c r="I35" s="142"/>
      <c r="J35" s="44"/>
    </row>
    <row r="36" spans="1:14" s="33" customFormat="1" ht="57.75" customHeight="1">
      <c r="A36" s="14" t="s">
        <v>52</v>
      </c>
      <c r="B36" s="27">
        <f>'[4]Ф2 2022 01.12'!$PU$62</f>
        <v>36.4</v>
      </c>
      <c r="C36" s="6">
        <f>'[5]УК расш(к)'!$F$37</f>
        <v>36.5</v>
      </c>
      <c r="D36" s="30">
        <f t="shared" si="6"/>
        <v>89.899281604767324</v>
      </c>
      <c r="E36" s="11">
        <f t="shared" si="8"/>
        <v>43155.00726551994</v>
      </c>
      <c r="F36" s="36">
        <f>'[5]УК расш(к)'!$Q$37</f>
        <v>43155.251141552508</v>
      </c>
      <c r="G36" s="36">
        <f>'[4]Ф2 2022 01.12'!$PV$62</f>
        <v>43155.00726551994</v>
      </c>
      <c r="H36" s="7">
        <f t="shared" si="7"/>
        <v>0.24387603256764123</v>
      </c>
      <c r="I36" s="142"/>
      <c r="J36" s="44"/>
    </row>
    <row r="37" spans="1:14" s="3" customFormat="1" ht="45" customHeight="1">
      <c r="A37" s="12" t="s">
        <v>53</v>
      </c>
      <c r="B37" s="7">
        <f>B35+B34+B36</f>
        <v>57.9</v>
      </c>
      <c r="C37" s="7">
        <f>C35+C34+C36</f>
        <v>59.4</v>
      </c>
      <c r="D37" s="30">
        <f t="shared" si="6"/>
        <v>94.063663418994921</v>
      </c>
      <c r="E37" s="13">
        <f>G37</f>
        <v>45150.779059186214</v>
      </c>
      <c r="F37" s="13">
        <f>(F34*C34+F35*C35+F36*C36)/C37</f>
        <v>45154.320987654326</v>
      </c>
      <c r="G37" s="13">
        <f>(G34*B34+G35*B35+G36*B36)/B37</f>
        <v>45150.779059186214</v>
      </c>
      <c r="H37" s="7">
        <f>F37-G37</f>
        <v>3.5419284681120189</v>
      </c>
      <c r="I37" s="142"/>
      <c r="J37" s="9"/>
    </row>
    <row r="38" spans="1:14" s="3" customFormat="1" ht="24" customHeight="1">
      <c r="A38" s="125" t="s">
        <v>38</v>
      </c>
      <c r="B38" s="126"/>
      <c r="C38" s="126"/>
      <c r="D38" s="126"/>
      <c r="E38" s="126"/>
      <c r="F38" s="126"/>
      <c r="G38" s="126"/>
      <c r="H38" s="127"/>
      <c r="I38" s="142"/>
      <c r="J38" s="9"/>
    </row>
    <row r="39" spans="1:14" s="3" customFormat="1" ht="39.75" customHeight="1">
      <c r="A39" s="78" t="s">
        <v>129</v>
      </c>
      <c r="B39" s="93">
        <f>'[4]Ф2 2022 01.12'!$PU$70</f>
        <v>64.900000000000006</v>
      </c>
      <c r="C39" s="89">
        <f>'[5]УК расш(к)'!$F$41</f>
        <v>65</v>
      </c>
      <c r="D39" s="30">
        <f t="shared" ref="D39:D41" si="9">F39/48004*100</f>
        <v>112.90298458034478</v>
      </c>
      <c r="E39" s="11">
        <f>G39</f>
        <v>52849.323509246969</v>
      </c>
      <c r="F39" s="93">
        <f>'[5]УК расш(к)'!$Q$41</f>
        <v>54197.948717948711</v>
      </c>
      <c r="G39" s="93">
        <f>'[4]Ф2 2022 01.12'!$PV$70</f>
        <v>52849.323509246969</v>
      </c>
      <c r="H39" s="7">
        <f>F39-G39</f>
        <v>1348.6252087017419</v>
      </c>
      <c r="I39" s="142"/>
      <c r="J39" s="9"/>
    </row>
    <row r="40" spans="1:14" s="3" customFormat="1" ht="60" customHeight="1">
      <c r="A40" s="14" t="s">
        <v>130</v>
      </c>
      <c r="B40" s="27">
        <f>'[4]Ф2 2022 01.12'!$PU$71</f>
        <v>28</v>
      </c>
      <c r="C40" s="6">
        <f>'[5]УК расш(к)'!$F$42</f>
        <v>27.400000000000002</v>
      </c>
      <c r="D40" s="30">
        <f t="shared" si="9"/>
        <v>101.18783694221749</v>
      </c>
      <c r="E40" s="11">
        <f>G40</f>
        <v>48591.154633896564</v>
      </c>
      <c r="F40" s="6">
        <f>'[5]УК расш(к)'!$Q$42</f>
        <v>48574.209245742088</v>
      </c>
      <c r="G40" s="6">
        <f>'[4]Ф2 2022 01.12'!$PV$71</f>
        <v>48591.154633896564</v>
      </c>
      <c r="H40" s="7">
        <f>F40-G40</f>
        <v>-16.94538815447595</v>
      </c>
      <c r="I40" s="142"/>
      <c r="J40" s="9"/>
    </row>
    <row r="41" spans="1:14" s="3" customFormat="1" ht="42.75" customHeight="1">
      <c r="A41" s="12" t="s">
        <v>54</v>
      </c>
      <c r="B41" s="13">
        <f>B39+B40</f>
        <v>92.9</v>
      </c>
      <c r="C41" s="13">
        <f>C40+C39</f>
        <v>92.4</v>
      </c>
      <c r="D41" s="30">
        <f t="shared" si="9"/>
        <v>109.42901222877887</v>
      </c>
      <c r="E41" s="13">
        <f>G41</f>
        <v>51565.914160379245</v>
      </c>
      <c r="F41" s="7">
        <f>(F39*C39+F40*C40)/C41</f>
        <v>52530.303030303017</v>
      </c>
      <c r="G41" s="7">
        <f>(G39*B39+G40*B40)/B41</f>
        <v>51565.914160379245</v>
      </c>
      <c r="H41" s="7">
        <f>F41-G41</f>
        <v>964.38886992377229</v>
      </c>
      <c r="I41" s="142"/>
      <c r="J41" s="9"/>
    </row>
    <row r="42" spans="1:14" s="3" customFormat="1" ht="24" customHeight="1">
      <c r="A42" s="125" t="s">
        <v>11</v>
      </c>
      <c r="B42" s="126"/>
      <c r="C42" s="126"/>
      <c r="D42" s="126"/>
      <c r="E42" s="126"/>
      <c r="F42" s="126"/>
      <c r="G42" s="126"/>
      <c r="H42" s="127"/>
      <c r="I42" s="142"/>
      <c r="J42" s="9"/>
    </row>
    <row r="43" spans="1:14" s="38" customFormat="1" ht="42.75" customHeight="1">
      <c r="A43" s="18" t="s">
        <v>131</v>
      </c>
      <c r="B43" s="37">
        <f>'[4]Ф2 2022 01.12'!$PU$78</f>
        <v>53.1</v>
      </c>
      <c r="C43" s="103">
        <f>'[5]УК расш(к)'!$F$45</f>
        <v>53</v>
      </c>
      <c r="D43" s="30">
        <f t="shared" ref="D43:D46" si="10">F43/48004*100</f>
        <v>71.451068805062903</v>
      </c>
      <c r="E43" s="6">
        <f>G43</f>
        <v>33621.427462506377</v>
      </c>
      <c r="F43" s="21">
        <f>'[5]УК расш(к)'!$Q$45</f>
        <v>34299.371069182394</v>
      </c>
      <c r="G43" s="10">
        <f>'[4]Ф2 2022 01.12'!$PV$78</f>
        <v>33621.427462506377</v>
      </c>
      <c r="H43" s="7">
        <f t="shared" ref="H43:H45" si="11">F43-G43</f>
        <v>677.94360667601723</v>
      </c>
      <c r="I43" s="142"/>
      <c r="J43" s="144"/>
    </row>
    <row r="44" spans="1:14" s="38" customFormat="1" ht="60" customHeight="1">
      <c r="A44" s="18" t="s">
        <v>132</v>
      </c>
      <c r="B44" s="37">
        <f>'[4]Ф2 2022 01.12'!$PU$73</f>
        <v>18.600000000000001</v>
      </c>
      <c r="C44" s="6">
        <f>'[5]УК расш(к)'!$F$46</f>
        <v>18.600000000000001</v>
      </c>
      <c r="D44" s="30">
        <f t="shared" si="10"/>
        <v>68.748004571900964</v>
      </c>
      <c r="E44" s="6">
        <f t="shared" ref="E44:E45" si="12">G44</f>
        <v>34319.906925656142</v>
      </c>
      <c r="F44" s="21">
        <f>'[5]УК расш(к)'!$Q$46</f>
        <v>33001.792114695338</v>
      </c>
      <c r="G44" s="10">
        <f>'[4]Ф2 2022 01.12'!$PV$73</f>
        <v>34319.906925656142</v>
      </c>
      <c r="H44" s="7">
        <f t="shared" si="11"/>
        <v>-1318.1148109608039</v>
      </c>
      <c r="I44" s="142"/>
      <c r="J44" s="144"/>
    </row>
    <row r="45" spans="1:14" s="38" customFormat="1" ht="42.75" customHeight="1">
      <c r="A45" s="18" t="s">
        <v>133</v>
      </c>
      <c r="B45" s="37">
        <f>'[4]Ф2 2022 01.12'!$PU$74</f>
        <v>4</v>
      </c>
      <c r="C45" s="6">
        <f>'[5]УК расш(к)'!$F$47</f>
        <v>3.7</v>
      </c>
      <c r="D45" s="30">
        <f t="shared" si="10"/>
        <v>71.990997747184721</v>
      </c>
      <c r="E45" s="6">
        <f t="shared" si="12"/>
        <v>34581.92204301076</v>
      </c>
      <c r="F45" s="21">
        <f>'[5]УК расш(к)'!$Q$47</f>
        <v>34558.558558558558</v>
      </c>
      <c r="G45" s="10">
        <f>'[4]Ф2 2022 01.12'!$PV$74</f>
        <v>34581.92204301076</v>
      </c>
      <c r="H45" s="7">
        <f t="shared" si="11"/>
        <v>-23.363484452202101</v>
      </c>
      <c r="I45" s="142"/>
      <c r="J45" s="144"/>
    </row>
    <row r="46" spans="1:14" s="3" customFormat="1" ht="46.5" customHeight="1">
      <c r="A46" s="12" t="s">
        <v>12</v>
      </c>
      <c r="B46" s="13">
        <f>B43+B44+B45</f>
        <v>75.7</v>
      </c>
      <c r="C46" s="13">
        <f>C43+C44+C45</f>
        <v>75.3</v>
      </c>
      <c r="D46" s="30">
        <f t="shared" si="10"/>
        <v>70.809910004917342</v>
      </c>
      <c r="E46" s="22">
        <f>G46</f>
        <v>33843.801258234285</v>
      </c>
      <c r="F46" s="22">
        <f>(C43*F43+F44*C44+F45*C45)/C46</f>
        <v>33991.589198760521</v>
      </c>
      <c r="G46" s="22">
        <f>(G43*B43+G44*B44+G45*B45)/B46</f>
        <v>33843.801258234285</v>
      </c>
      <c r="H46" s="7">
        <f>F46-G46</f>
        <v>147.78794052623562</v>
      </c>
      <c r="I46" s="142"/>
      <c r="J46" s="9"/>
    </row>
    <row r="47" spans="1:14" s="82" customFormat="1" ht="24.75" customHeight="1">
      <c r="A47" s="128" t="s">
        <v>13</v>
      </c>
      <c r="B47" s="129"/>
      <c r="C47" s="129"/>
      <c r="D47" s="129"/>
      <c r="E47" s="129"/>
      <c r="F47" s="129"/>
      <c r="G47" s="129"/>
      <c r="H47" s="130"/>
      <c r="I47" s="142"/>
      <c r="J47" s="141"/>
    </row>
    <row r="48" spans="1:14" s="40" customFormat="1" ht="46.5" customHeight="1">
      <c r="A48" s="97" t="s">
        <v>55</v>
      </c>
      <c r="B48" s="98">
        <f>'[4]Ф2 2022 01.12'!$PU$99</f>
        <v>40.700000000000003</v>
      </c>
      <c r="C48" s="55">
        <f>'[5]УК расш(к)'!$F$54</f>
        <v>45</v>
      </c>
      <c r="D48" s="99">
        <f t="shared" ref="D48:D60" si="13">F48/48004*100</f>
        <v>113.71274616004222</v>
      </c>
      <c r="E48" s="55">
        <f>G48</f>
        <v>55923.47280250505</v>
      </c>
      <c r="F48" s="55">
        <f>'[5]УК расш(к)'!$Q$54</f>
        <v>54586.666666666664</v>
      </c>
      <c r="G48" s="55">
        <f>'[4]Ф2 2022 01.12'!$PV$99</f>
        <v>55923.47280250505</v>
      </c>
      <c r="H48" s="100">
        <f t="shared" ref="H48:H60" si="14">F48-G48</f>
        <v>-1336.8061358383857</v>
      </c>
      <c r="I48" s="142"/>
      <c r="J48" s="145"/>
    </row>
    <row r="49" spans="1:10" s="40" customFormat="1" ht="43.5" customHeight="1">
      <c r="A49" s="97" t="s">
        <v>56</v>
      </c>
      <c r="B49" s="98">
        <f>'[4]Ф2 2022 01.12'!$PU$84</f>
        <v>58.3</v>
      </c>
      <c r="C49" s="55">
        <f>'[5]УК расш(к)'!$F$55</f>
        <v>58.3</v>
      </c>
      <c r="D49" s="99">
        <f t="shared" si="13"/>
        <v>110.10970164531268</v>
      </c>
      <c r="E49" s="55">
        <f t="shared" ref="E49:E60" si="15">G49</f>
        <v>52841.143809190071</v>
      </c>
      <c r="F49" s="55">
        <f>'[5]УК расш(к)'!$Q$55</f>
        <v>52857.0611778159</v>
      </c>
      <c r="G49" s="55">
        <f>'[4]Ф2 2022 01.12'!$PV$84</f>
        <v>52841.143809190071</v>
      </c>
      <c r="H49" s="100">
        <f t="shared" si="14"/>
        <v>15.917368625829113</v>
      </c>
      <c r="I49" s="142"/>
      <c r="J49" s="145"/>
    </row>
    <row r="50" spans="1:10" s="40" customFormat="1" ht="43.5" hidden="1" customHeight="1">
      <c r="A50" s="97" t="s">
        <v>57</v>
      </c>
      <c r="B50" s="98"/>
      <c r="C50" s="55"/>
      <c r="D50" s="99">
        <f t="shared" si="13"/>
        <v>0</v>
      </c>
      <c r="E50" s="55">
        <f t="shared" si="15"/>
        <v>0</v>
      </c>
      <c r="F50" s="55"/>
      <c r="G50" s="55"/>
      <c r="H50" s="100">
        <f t="shared" si="14"/>
        <v>0</v>
      </c>
      <c r="I50" s="142"/>
      <c r="J50" s="145"/>
    </row>
    <row r="51" spans="1:10" s="40" customFormat="1" ht="45.75" hidden="1" customHeight="1">
      <c r="A51" s="97" t="s">
        <v>58</v>
      </c>
      <c r="B51" s="98"/>
      <c r="C51" s="55"/>
      <c r="D51" s="99">
        <f t="shared" si="13"/>
        <v>0</v>
      </c>
      <c r="E51" s="55">
        <f t="shared" si="15"/>
        <v>0</v>
      </c>
      <c r="F51" s="55"/>
      <c r="G51" s="55"/>
      <c r="H51" s="100">
        <f>F51-G51</f>
        <v>0</v>
      </c>
      <c r="I51" s="142"/>
      <c r="J51" s="145"/>
    </row>
    <row r="52" spans="1:10" s="40" customFormat="1" ht="42" customHeight="1">
      <c r="A52" s="97" t="s">
        <v>134</v>
      </c>
      <c r="B52" s="98">
        <f>'[4]Ф2 2022 01.12'!$PU$91</f>
        <v>4.5</v>
      </c>
      <c r="C52" s="55">
        <f>'[5]УК расш(к)'!$F$59</f>
        <v>4.3</v>
      </c>
      <c r="D52" s="99">
        <f t="shared" si="13"/>
        <v>93.241583873178527</v>
      </c>
      <c r="E52" s="55">
        <f t="shared" si="15"/>
        <v>39106.334983216708</v>
      </c>
      <c r="F52" s="55">
        <f>'[5]УК расш(к)'!$Q$59</f>
        <v>44759.689922480618</v>
      </c>
      <c r="G52" s="55">
        <f>'[4]Ф2 2022 01.12'!$PV$91</f>
        <v>39106.334983216708</v>
      </c>
      <c r="H52" s="100">
        <f>F52-G52</f>
        <v>5653.3549392639106</v>
      </c>
      <c r="I52" s="142"/>
      <c r="J52" s="145"/>
    </row>
    <row r="53" spans="1:10" s="40" customFormat="1" ht="65.25" hidden="1" customHeight="1">
      <c r="A53" s="97" t="s">
        <v>135</v>
      </c>
      <c r="B53" s="98"/>
      <c r="C53" s="55"/>
      <c r="D53" s="99">
        <f t="shared" si="13"/>
        <v>0</v>
      </c>
      <c r="E53" s="55">
        <f t="shared" si="15"/>
        <v>0</v>
      </c>
      <c r="F53" s="55"/>
      <c r="G53" s="55"/>
      <c r="H53" s="100">
        <f>F53-G53</f>
        <v>0</v>
      </c>
      <c r="I53" s="142"/>
      <c r="J53" s="145"/>
    </row>
    <row r="54" spans="1:10" s="40" customFormat="1" ht="42.75" customHeight="1">
      <c r="A54" s="97" t="s">
        <v>136</v>
      </c>
      <c r="B54" s="98">
        <f>'[4]Ф2 2022 01.12'!$PU$86</f>
        <v>2</v>
      </c>
      <c r="C54" s="101">
        <f>'[5]УК расш(к)'!$F$61</f>
        <v>1.5</v>
      </c>
      <c r="D54" s="99">
        <f t="shared" si="13"/>
        <v>122.48979251729024</v>
      </c>
      <c r="E54" s="55">
        <f t="shared" si="15"/>
        <v>42000.345622119814</v>
      </c>
      <c r="F54" s="55">
        <f>'[5]УК расш(к)'!$Q$61</f>
        <v>58800.000000000007</v>
      </c>
      <c r="G54" s="55">
        <f>'[4]Ф2 2022 01.12'!$PV$86</f>
        <v>42000.345622119814</v>
      </c>
      <c r="H54" s="100">
        <f>F54-G54</f>
        <v>16799.654377880193</v>
      </c>
      <c r="I54" s="142"/>
      <c r="J54" s="145"/>
    </row>
    <row r="55" spans="1:10" s="40" customFormat="1" ht="60" customHeight="1">
      <c r="A55" s="97" t="s">
        <v>137</v>
      </c>
      <c r="B55" s="98">
        <f>'[4]Ф2 2022 01.12'!$PU$90</f>
        <v>7.2</v>
      </c>
      <c r="C55" s="55">
        <f>'[5]УК расш(к)'!$F$62</f>
        <v>7</v>
      </c>
      <c r="D55" s="99">
        <f t="shared" si="13"/>
        <v>118.82938326568025</v>
      </c>
      <c r="E55" s="55">
        <f t="shared" si="15"/>
        <v>57158.545258007616</v>
      </c>
      <c r="F55" s="55">
        <f>'[5]УК расш(к)'!$Q$62</f>
        <v>57042.857142857145</v>
      </c>
      <c r="G55" s="55">
        <f>'[4]Ф2 2022 01.12'!$PV$90</f>
        <v>57158.545258007616</v>
      </c>
      <c r="H55" s="100">
        <f t="shared" si="14"/>
        <v>-115.68811515047128</v>
      </c>
      <c r="I55" s="142"/>
      <c r="J55" s="145"/>
    </row>
    <row r="56" spans="1:10" s="40" customFormat="1" ht="44.25" customHeight="1">
      <c r="A56" s="97" t="s">
        <v>59</v>
      </c>
      <c r="B56" s="98">
        <f>'[4]Ф2 2022 01.12'!$PU$93</f>
        <v>4.2</v>
      </c>
      <c r="C56" s="55">
        <f>'[5]УК расш(к)'!$F$63</f>
        <v>4.5</v>
      </c>
      <c r="D56" s="99">
        <f t="shared" si="13"/>
        <v>92.415138244652454</v>
      </c>
      <c r="E56" s="55">
        <f t="shared" si="15"/>
        <v>44364.594762636239</v>
      </c>
      <c r="F56" s="55">
        <f>'[5]УК расш(к)'!$Q$63</f>
        <v>44362.962962962964</v>
      </c>
      <c r="G56" s="55">
        <f>'[4]Ф2 2022 01.12'!$PV$93</f>
        <v>44364.594762636239</v>
      </c>
      <c r="H56" s="100">
        <f t="shared" si="14"/>
        <v>-1.6317996732759639</v>
      </c>
      <c r="I56" s="142"/>
      <c r="J56" s="145"/>
    </row>
    <row r="57" spans="1:10" s="40" customFormat="1" ht="62.25" hidden="1" customHeight="1">
      <c r="A57" s="97" t="s">
        <v>60</v>
      </c>
      <c r="B57" s="98"/>
      <c r="C57" s="55"/>
      <c r="D57" s="99">
        <f t="shared" si="13"/>
        <v>0</v>
      </c>
      <c r="E57" s="55">
        <f t="shared" si="15"/>
        <v>0</v>
      </c>
      <c r="F57" s="55"/>
      <c r="G57" s="55"/>
      <c r="H57" s="100">
        <f t="shared" si="14"/>
        <v>0</v>
      </c>
      <c r="I57" s="142"/>
      <c r="J57" s="145"/>
    </row>
    <row r="58" spans="1:10" s="40" customFormat="1" ht="48.75" customHeight="1">
      <c r="A58" s="97" t="s">
        <v>138</v>
      </c>
      <c r="B58" s="98">
        <f>'[4]Ф2 2022 01.12'!$PU$87</f>
        <v>3.2</v>
      </c>
      <c r="C58" s="55">
        <f>'[5]УК расш(к)'!$F$65</f>
        <v>3.7</v>
      </c>
      <c r="D58" s="99">
        <f t="shared" si="13"/>
        <v>87.961889061797393</v>
      </c>
      <c r="E58" s="55">
        <f t="shared" si="15"/>
        <v>42709.013376856121</v>
      </c>
      <c r="F58" s="55">
        <f>'[5]УК расш(к)'!$Q$65</f>
        <v>42225.225225225222</v>
      </c>
      <c r="G58" s="55">
        <f>'[4]Ф2 2022 01.12'!$PV$87</f>
        <v>42709.013376856121</v>
      </c>
      <c r="H58" s="100">
        <f t="shared" si="14"/>
        <v>-483.78815163089894</v>
      </c>
      <c r="I58" s="142"/>
      <c r="J58" s="145"/>
    </row>
    <row r="59" spans="1:10" s="40" customFormat="1" ht="45.75" hidden="1" customHeight="1">
      <c r="A59" s="97" t="s">
        <v>139</v>
      </c>
      <c r="B59" s="98"/>
      <c r="C59" s="55"/>
      <c r="D59" s="99">
        <f t="shared" si="13"/>
        <v>0</v>
      </c>
      <c r="E59" s="55">
        <f>G59</f>
        <v>33990.573110964826</v>
      </c>
      <c r="F59" s="55"/>
      <c r="G59" s="55">
        <f>'[7]Ф2 2021 05.10'!$LT$92</f>
        <v>33990.573110964826</v>
      </c>
      <c r="H59" s="100">
        <f t="shared" si="14"/>
        <v>-33990.573110964826</v>
      </c>
      <c r="I59" s="142"/>
      <c r="J59" s="145"/>
    </row>
    <row r="60" spans="1:10" s="40" customFormat="1" ht="45" customHeight="1">
      <c r="A60" s="97" t="s">
        <v>61</v>
      </c>
      <c r="B60" s="98">
        <f>'[4]Ф2 2022 01.12'!$PU$89</f>
        <v>6</v>
      </c>
      <c r="C60" s="10">
        <f>'[5]УК расш(к)'!$F$68</f>
        <v>5.8</v>
      </c>
      <c r="D60" s="99">
        <f t="shared" si="13"/>
        <v>112.51457014597443</v>
      </c>
      <c r="E60" s="55">
        <f t="shared" si="15"/>
        <v>54012.250384024577</v>
      </c>
      <c r="F60" s="55">
        <f>'[5]УК расш(к)'!$Q$68</f>
        <v>54011.49425287357</v>
      </c>
      <c r="G60" s="55">
        <f>'[4]Ф2 2022 01.12'!$PV$89</f>
        <v>54012.250384024577</v>
      </c>
      <c r="H60" s="100">
        <f t="shared" si="14"/>
        <v>-0.75613115100713912</v>
      </c>
      <c r="I60" s="142"/>
      <c r="J60" s="145"/>
    </row>
    <row r="61" spans="1:10" s="3" customFormat="1" ht="41.25" customHeight="1">
      <c r="A61" s="71" t="s">
        <v>14</v>
      </c>
      <c r="B61" s="16">
        <f>B48+B49+B50+B51+B52+B53+B54+B55+B56+B57+B58+B59+B60</f>
        <v>126.10000000000001</v>
      </c>
      <c r="C61" s="16">
        <f>C48+C49+C50+C51+C52+C53+C54+C55+C56+C57+C58+C59+C60</f>
        <v>130.1</v>
      </c>
      <c r="D61" s="99">
        <f>F61/48004*100</f>
        <v>110.27563400376812</v>
      </c>
      <c r="E61" s="102">
        <f>G61</f>
        <v>52936.704161596084</v>
      </c>
      <c r="F61" s="102">
        <f>(F48*C48+F49*C49+F50*C50+F51*C51+F52*C52+F53*C53+F54*C54+F55*C55+F56*C56+F57*C57+F58*C58+F59*C59+F60*C60)/C61</f>
        <v>52936.715347168851</v>
      </c>
      <c r="G61" s="102">
        <f>(G48*B48+G49*B49+G52*B52+G54*B54+G55*B55+G56*B56+G58*B58+G59*B59+G60*B60)/B61</f>
        <v>52936.704161596084</v>
      </c>
      <c r="H61" s="100">
        <f>F61-G61</f>
        <v>1.1185572766407859E-2</v>
      </c>
      <c r="I61" s="142"/>
      <c r="J61" s="9"/>
    </row>
    <row r="62" spans="1:10" s="82" customFormat="1" ht="26.25" customHeight="1">
      <c r="A62" s="125" t="s">
        <v>15</v>
      </c>
      <c r="B62" s="126"/>
      <c r="C62" s="126"/>
      <c r="D62" s="126"/>
      <c r="E62" s="126"/>
      <c r="F62" s="126"/>
      <c r="G62" s="126"/>
      <c r="H62" s="127"/>
      <c r="I62" s="142"/>
      <c r="J62" s="141"/>
    </row>
    <row r="63" spans="1:10" s="44" customFormat="1" ht="60.75" customHeight="1">
      <c r="A63" s="41" t="s">
        <v>140</v>
      </c>
      <c r="B63" s="27">
        <f>'[4]Ф2 2022 01.12'!$PU$103</f>
        <v>43.2</v>
      </c>
      <c r="C63" s="10">
        <f>'[5]УК расш(к)'!$F$70</f>
        <v>43.8</v>
      </c>
      <c r="D63" s="30">
        <f t="shared" ref="D63:D65" si="16">F63/48004*100</f>
        <v>79.266288945733493</v>
      </c>
      <c r="E63" s="11">
        <f>G63</f>
        <v>37832.711960232118</v>
      </c>
      <c r="F63" s="42">
        <f>'[5]УК расш(к)'!$Q$70</f>
        <v>38050.989345509901</v>
      </c>
      <c r="G63" s="42">
        <f>'[4]Ф2 2022 01.12'!$PV$103</f>
        <v>37832.711960232118</v>
      </c>
      <c r="H63" s="43">
        <f t="shared" ref="H63:H64" si="17">F63-G63</f>
        <v>218.27738527778274</v>
      </c>
      <c r="I63" s="142"/>
    </row>
    <row r="64" spans="1:10" s="44" customFormat="1" ht="60" customHeight="1">
      <c r="A64" s="41" t="s">
        <v>141</v>
      </c>
      <c r="B64" s="27">
        <f>'[4]Ф2 2022 01.12'!$PU$102</f>
        <v>22.7</v>
      </c>
      <c r="C64" s="10">
        <f>'[5]УК расш(к)'!$F$71</f>
        <v>23</v>
      </c>
      <c r="D64" s="30">
        <f t="shared" si="16"/>
        <v>85.041222410209784</v>
      </c>
      <c r="E64" s="11">
        <f>G64</f>
        <v>41238.23283280438</v>
      </c>
      <c r="F64" s="42">
        <f>'[5]УК расш(к)'!$Q$71</f>
        <v>40823.188405797104</v>
      </c>
      <c r="G64" s="42">
        <f>'[4]Ф2 2022 01.12'!$PV$102</f>
        <v>41238.23283280438</v>
      </c>
      <c r="H64" s="43">
        <f t="shared" si="17"/>
        <v>-415.04442700727668</v>
      </c>
      <c r="I64" s="142"/>
    </row>
    <row r="65" spans="1:10" s="9" customFormat="1" ht="43.5" customHeight="1">
      <c r="A65" s="52" t="s">
        <v>62</v>
      </c>
      <c r="B65" s="13">
        <f>B63+B64</f>
        <v>65.900000000000006</v>
      </c>
      <c r="C65" s="13">
        <f>C63+C64</f>
        <v>66.8</v>
      </c>
      <c r="D65" s="30">
        <f t="shared" si="16"/>
        <v>81.254664240388479</v>
      </c>
      <c r="E65" s="16">
        <f>G65</f>
        <v>39005.782124228936</v>
      </c>
      <c r="F65" s="16">
        <f>(F63*C63+F64*C64)/C65</f>
        <v>39005.489021956091</v>
      </c>
      <c r="G65" s="43">
        <f>(G63*B63+G64*B64)/B65</f>
        <v>39005.782124228936</v>
      </c>
      <c r="H65" s="43">
        <f>F65-G65</f>
        <v>-0.29310227284440771</v>
      </c>
      <c r="I65" s="142"/>
    </row>
    <row r="66" spans="1:10" s="82" customFormat="1" ht="26.25" customHeight="1">
      <c r="A66" s="125" t="s">
        <v>39</v>
      </c>
      <c r="B66" s="126"/>
      <c r="C66" s="126"/>
      <c r="D66" s="126"/>
      <c r="E66" s="126"/>
      <c r="F66" s="126"/>
      <c r="G66" s="126"/>
      <c r="H66" s="127"/>
      <c r="I66" s="142"/>
      <c r="J66" s="141"/>
    </row>
    <row r="67" spans="1:10" s="3" customFormat="1" ht="56.25">
      <c r="A67" s="79" t="s">
        <v>63</v>
      </c>
      <c r="B67" s="27">
        <f>'[4]Ф2 2022 01.12'!$PU$105</f>
        <v>20.2</v>
      </c>
      <c r="C67" s="6">
        <f>'[5]УК расш(к)'!$F$78</f>
        <v>19.900000000000002</v>
      </c>
      <c r="D67" s="30">
        <f t="shared" ref="D67:D69" si="18">F67/48004*100</f>
        <v>102.66104290304115</v>
      </c>
      <c r="E67" s="10">
        <f>G67</f>
        <v>49291.133087963179</v>
      </c>
      <c r="F67" s="6">
        <f>'[5]УК расш(к)'!$Q$78</f>
        <v>49281.407035175871</v>
      </c>
      <c r="G67" s="6">
        <f>'[4]Ф2 2022 01.12'!$PV$105</f>
        <v>49291.133087963179</v>
      </c>
      <c r="H67" s="7">
        <f>F67-G67</f>
        <v>-9.7260527873077081</v>
      </c>
      <c r="I67" s="142"/>
      <c r="J67" s="9"/>
    </row>
    <row r="68" spans="1:10" s="3" customFormat="1" ht="56.25">
      <c r="A68" s="79" t="s">
        <v>64</v>
      </c>
      <c r="B68" s="27">
        <f>'[4]Ф2 2022 01.12'!$PU$106</f>
        <v>39.200000000000003</v>
      </c>
      <c r="C68" s="6">
        <f>'[5]УК расш(к)'!$F$79</f>
        <v>41.9</v>
      </c>
      <c r="D68" s="30">
        <f t="shared" si="18"/>
        <v>91.609310998148729</v>
      </c>
      <c r="E68" s="10">
        <f>G68</f>
        <v>43826.352968222614</v>
      </c>
      <c r="F68" s="6">
        <f>'[5]УК расш(к)'!$Q$79</f>
        <v>43976.133651551318</v>
      </c>
      <c r="G68" s="6">
        <f>'[4]Ф2 2022 01.12'!$PV$106</f>
        <v>43826.352968222614</v>
      </c>
      <c r="H68" s="7">
        <f>F68-G68</f>
        <v>149.78068332870316</v>
      </c>
      <c r="I68" s="142"/>
      <c r="J68" s="9"/>
    </row>
    <row r="69" spans="1:10" s="3" customFormat="1" ht="37.5">
      <c r="A69" s="12" t="s">
        <v>65</v>
      </c>
      <c r="B69" s="13">
        <f>B67+B68</f>
        <v>59.400000000000006</v>
      </c>
      <c r="C69" s="13">
        <f>C67+C68</f>
        <v>61.8</v>
      </c>
      <c r="D69" s="30">
        <f t="shared" si="18"/>
        <v>95.168040203769436</v>
      </c>
      <c r="E69" s="7">
        <f>G69</f>
        <v>45684.886207595671</v>
      </c>
      <c r="F69" s="7">
        <f>(F67*C67+F68*C68)/C69</f>
        <v>45684.466019417479</v>
      </c>
      <c r="G69" s="7">
        <f>'[4]Ф2 2022 01.12'!$PV$104</f>
        <v>45684.886207595671</v>
      </c>
      <c r="H69" s="7">
        <f>F69-G69</f>
        <v>-0.4201881781918928</v>
      </c>
      <c r="I69" s="142"/>
      <c r="J69" s="9"/>
    </row>
    <row r="70" spans="1:10" s="82" customFormat="1" ht="24" customHeight="1">
      <c r="A70" s="125" t="s">
        <v>16</v>
      </c>
      <c r="B70" s="126"/>
      <c r="C70" s="126"/>
      <c r="D70" s="126"/>
      <c r="E70" s="126"/>
      <c r="F70" s="126"/>
      <c r="G70" s="126"/>
      <c r="H70" s="127"/>
      <c r="I70" s="142"/>
      <c r="J70" s="141"/>
    </row>
    <row r="71" spans="1:10" s="3" customFormat="1" ht="60" customHeight="1">
      <c r="A71" s="87" t="s">
        <v>66</v>
      </c>
      <c r="B71" s="55">
        <f>'[4]Ф2 2022 01.12'!$PU$109</f>
        <v>55</v>
      </c>
      <c r="C71" s="69">
        <f>'[5]УК расш(к)'!$F$81</f>
        <v>58</v>
      </c>
      <c r="D71" s="30">
        <f t="shared" ref="D71:D73" si="19">F71/48004*100</f>
        <v>94.393474873262477</v>
      </c>
      <c r="E71" s="69">
        <f>G71</f>
        <v>45464.785993576319</v>
      </c>
      <c r="F71" s="69">
        <f>'[5]УК расш(к)'!$Q$81</f>
        <v>45312.643678160915</v>
      </c>
      <c r="G71" s="69">
        <f>'[4]Ф2 2022 01.12'!$PV$109</f>
        <v>45464.785993576319</v>
      </c>
      <c r="H71" s="70">
        <f t="shared" ref="H71:H72" si="20">F71-G71</f>
        <v>-152.14231541540357</v>
      </c>
      <c r="I71" s="142"/>
      <c r="J71" s="9"/>
    </row>
    <row r="72" spans="1:10" s="3" customFormat="1" ht="57.75" customHeight="1">
      <c r="A72" s="41" t="s">
        <v>67</v>
      </c>
      <c r="B72" s="55">
        <f>'[4]Ф2 2022 01.12'!$PU$108</f>
        <v>22.3</v>
      </c>
      <c r="C72" s="69">
        <f>'[5]УК расш(к)'!$F$82</f>
        <v>21.4</v>
      </c>
      <c r="D72" s="30">
        <f t="shared" si="19"/>
        <v>94.822705584503481</v>
      </c>
      <c r="E72" s="69">
        <f>G72</f>
        <v>44735.70957868659</v>
      </c>
      <c r="F72" s="69">
        <f>'[5]УК расш(к)'!$Q$82</f>
        <v>45518.691588785056</v>
      </c>
      <c r="G72" s="69">
        <f>'[4]Ф2 2022 01.12'!$PV$108</f>
        <v>44735.70957868659</v>
      </c>
      <c r="H72" s="70">
        <f t="shared" si="20"/>
        <v>782.98201009846525</v>
      </c>
      <c r="I72" s="142"/>
      <c r="J72" s="9"/>
    </row>
    <row r="73" spans="1:10" s="45" customFormat="1" ht="46.5" customHeight="1">
      <c r="A73" s="71" t="s">
        <v>17</v>
      </c>
      <c r="B73" s="13">
        <f>B71+B72</f>
        <v>77.3</v>
      </c>
      <c r="C73" s="13">
        <f>C71+C72</f>
        <v>79.400000000000006</v>
      </c>
      <c r="D73" s="30">
        <f t="shared" si="19"/>
        <v>94.509161740020105</v>
      </c>
      <c r="E73" s="70">
        <f>G73</f>
        <v>45254.457351247198</v>
      </c>
      <c r="F73" s="70">
        <f>(F71*C71+F72*C72)/C73</f>
        <v>45368.178001679255</v>
      </c>
      <c r="G73" s="7">
        <f>(G71*B71+G72*B72)/B73</f>
        <v>45254.457351247198</v>
      </c>
      <c r="H73" s="70">
        <f>F73-G73</f>
        <v>113.72065043205657</v>
      </c>
      <c r="I73" s="142"/>
      <c r="J73" s="9"/>
    </row>
    <row r="74" spans="1:10" s="82" customFormat="1" ht="22.5" customHeight="1">
      <c r="A74" s="125" t="s">
        <v>18</v>
      </c>
      <c r="B74" s="126"/>
      <c r="C74" s="126"/>
      <c r="D74" s="126"/>
      <c r="E74" s="126"/>
      <c r="F74" s="126"/>
      <c r="G74" s="126"/>
      <c r="H74" s="127"/>
      <c r="I74" s="142"/>
      <c r="J74" s="141"/>
    </row>
    <row r="75" spans="1:10" s="33" customFormat="1" ht="41.25" customHeight="1">
      <c r="A75" s="14" t="s">
        <v>68</v>
      </c>
      <c r="B75" s="27">
        <f>'[4]Ф2 2022 01.12'!$PU$111</f>
        <v>32.5</v>
      </c>
      <c r="C75" s="20">
        <f>'[5]УК расш(к)'!$F$85</f>
        <v>32.5</v>
      </c>
      <c r="D75" s="30">
        <f t="shared" ref="D75:D78" si="21">F75/48004*100</f>
        <v>110.90528780721263</v>
      </c>
      <c r="E75" s="27">
        <f>G75</f>
        <v>53238.547008547008</v>
      </c>
      <c r="F75" s="46">
        <f>'[5]УК расш(к)'!$Q$85</f>
        <v>53238.974358974352</v>
      </c>
      <c r="G75" s="46">
        <f>'[4]Ф2 2022 01.12'!$PV$111</f>
        <v>53238.547008547008</v>
      </c>
      <c r="H75" s="32">
        <f t="shared" ref="H75:H77" si="22">F75-G75</f>
        <v>0.42735042734420858</v>
      </c>
      <c r="I75" s="142"/>
      <c r="J75" s="44"/>
    </row>
    <row r="76" spans="1:10" s="33" customFormat="1" ht="42.75" customHeight="1">
      <c r="A76" s="14" t="s">
        <v>69</v>
      </c>
      <c r="B76" s="27">
        <f>'[4]Ф2 2022 01.12'!$PU$112</f>
        <v>10</v>
      </c>
      <c r="C76" s="20">
        <f>'[5]УК расш(к)'!$F$86</f>
        <v>10</v>
      </c>
      <c r="D76" s="30">
        <f t="shared" si="21"/>
        <v>103.99827792128433</v>
      </c>
      <c r="E76" s="27">
        <f t="shared" ref="E76:E77" si="23">G76</f>
        <v>49923.517665130566</v>
      </c>
      <c r="F76" s="46">
        <f>'[5]УК расш(к)'!$Q$86</f>
        <v>49923.333333333328</v>
      </c>
      <c r="G76" s="46">
        <f>'[4]Ф2 2022 01.12'!$PV$112</f>
        <v>49923.517665130566</v>
      </c>
      <c r="H76" s="32">
        <f t="shared" si="22"/>
        <v>-0.18433179723797366</v>
      </c>
      <c r="I76" s="142"/>
      <c r="J76" s="44"/>
    </row>
    <row r="77" spans="1:10" s="33" customFormat="1" ht="41.25" customHeight="1">
      <c r="A77" s="14" t="s">
        <v>70</v>
      </c>
      <c r="B77" s="27">
        <f>'[4]Ф2 2022 01.12'!$PU$118</f>
        <v>53.6</v>
      </c>
      <c r="C77" s="20">
        <f>'[5]УК расш(к)'!$F$88</f>
        <v>53.9</v>
      </c>
      <c r="D77" s="30">
        <f t="shared" si="21"/>
        <v>104.76090505135703</v>
      </c>
      <c r="E77" s="27">
        <f t="shared" si="23"/>
        <v>50284.57821300564</v>
      </c>
      <c r="F77" s="46">
        <f>'[5]УК расш(к)'!$Q$88</f>
        <v>50289.424860853425</v>
      </c>
      <c r="G77" s="46">
        <f>'[4]Ф2 2022 01.12'!$PV$118</f>
        <v>50284.57821300564</v>
      </c>
      <c r="H77" s="32">
        <f t="shared" si="22"/>
        <v>4.8466478477857891</v>
      </c>
      <c r="I77" s="142"/>
      <c r="J77" s="44"/>
    </row>
    <row r="78" spans="1:10" s="3" customFormat="1" ht="42.75" customHeight="1">
      <c r="A78" s="12" t="s">
        <v>19</v>
      </c>
      <c r="B78" s="17">
        <f>B75+B76+B77</f>
        <v>96.1</v>
      </c>
      <c r="C78" s="17">
        <f>C75+C76+C77</f>
        <v>96.4</v>
      </c>
      <c r="D78" s="30">
        <f t="shared" si="21"/>
        <v>106.75329268895641</v>
      </c>
      <c r="E78" s="19">
        <f>G78</f>
        <v>51245.90776947124</v>
      </c>
      <c r="F78" s="19">
        <f>(F75*C75+F76*C76+F77*C77)/C78</f>
        <v>51245.850622406637</v>
      </c>
      <c r="G78" s="32">
        <f>'[4]Ф2 2022 01.12'!$PV$110</f>
        <v>51245.90776947124</v>
      </c>
      <c r="H78" s="32">
        <f>F78-G78</f>
        <v>-5.7147064602759201E-2</v>
      </c>
      <c r="I78" s="142"/>
      <c r="J78" s="9"/>
    </row>
    <row r="79" spans="1:10" s="82" customFormat="1" ht="24" customHeight="1">
      <c r="A79" s="125" t="s">
        <v>20</v>
      </c>
      <c r="B79" s="126"/>
      <c r="C79" s="126"/>
      <c r="D79" s="126"/>
      <c r="E79" s="126"/>
      <c r="F79" s="126"/>
      <c r="G79" s="126"/>
      <c r="H79" s="127"/>
      <c r="I79" s="142"/>
      <c r="J79" s="141"/>
    </row>
    <row r="80" spans="1:10" s="3" customFormat="1" ht="60" customHeight="1">
      <c r="A80" s="14" t="s">
        <v>158</v>
      </c>
      <c r="B80" s="27">
        <f>'[4]Ф2 2022 01.12'!$PU$120</f>
        <v>34</v>
      </c>
      <c r="C80" s="6">
        <f>'[5]УК расш(к)'!$F$93</f>
        <v>34</v>
      </c>
      <c r="D80" s="30">
        <f t="shared" ref="D80:D83" si="24">F80/48004*100</f>
        <v>70.030928795149421</v>
      </c>
      <c r="E80" s="11">
        <f>G80</f>
        <v>33462.613324899852</v>
      </c>
      <c r="F80" s="6">
        <f>'[5]УК расш(к)'!$Q$93</f>
        <v>33617.647058823532</v>
      </c>
      <c r="G80" s="6">
        <f>'[4]Ф2 2022 01.12'!$PV$120</f>
        <v>33462.613324899852</v>
      </c>
      <c r="H80" s="7">
        <f t="shared" ref="H80:H82" si="25">F80-G80</f>
        <v>155.03373392367939</v>
      </c>
      <c r="I80" s="142"/>
      <c r="J80" s="9"/>
    </row>
    <row r="81" spans="1:10" s="3" customFormat="1" ht="60" customHeight="1">
      <c r="A81" s="14" t="s">
        <v>159</v>
      </c>
      <c r="B81" s="27">
        <f>'[4]Ф2 2022 01.12'!$PU$122</f>
        <v>74.3</v>
      </c>
      <c r="C81" s="6">
        <f>'[5]УК расш(к)'!$F$94</f>
        <v>74.3</v>
      </c>
      <c r="D81" s="30">
        <f t="shared" si="24"/>
        <v>67.407834153494534</v>
      </c>
      <c r="E81" s="11">
        <f t="shared" ref="E81:E82" si="26">G81</f>
        <v>31204.482836565068</v>
      </c>
      <c r="F81" s="6">
        <f>'[5]УК расш(к)'!$Q$94</f>
        <v>32358.456707043515</v>
      </c>
      <c r="G81" s="6">
        <f>'[4]Ф2 2022 01.12'!$PV$122</f>
        <v>31204.482836565068</v>
      </c>
      <c r="H81" s="7">
        <f t="shared" si="25"/>
        <v>1153.9738704784468</v>
      </c>
      <c r="I81" s="142"/>
      <c r="J81" s="9"/>
    </row>
    <row r="82" spans="1:10" s="3" customFormat="1" ht="42.75" customHeight="1">
      <c r="A82" s="14" t="s">
        <v>160</v>
      </c>
      <c r="B82" s="27">
        <f>'[4]Ф2 2022 01.12'!$PU$121</f>
        <v>6</v>
      </c>
      <c r="C82" s="6">
        <f>'[5]УК расш(к)'!$F$95</f>
        <v>6</v>
      </c>
      <c r="D82" s="30">
        <f t="shared" si="24"/>
        <v>69.901582275551107</v>
      </c>
      <c r="E82" s="11">
        <f t="shared" si="26"/>
        <v>34604.85364396654</v>
      </c>
      <c r="F82" s="6">
        <f>'[5]УК расш(к)'!$Q$95</f>
        <v>33555.555555555555</v>
      </c>
      <c r="G82" s="6">
        <f>'[4]Ф2 2022 01.12'!$PV$121</f>
        <v>34604.85364396654</v>
      </c>
      <c r="H82" s="7">
        <f t="shared" si="25"/>
        <v>-1049.2980884109857</v>
      </c>
      <c r="I82" s="142"/>
      <c r="J82" s="9"/>
    </row>
    <row r="83" spans="1:10" s="3" customFormat="1" ht="45" customHeight="1">
      <c r="A83" s="12" t="s">
        <v>21</v>
      </c>
      <c r="B83" s="13">
        <f>B80+B81+B82</f>
        <v>114.3</v>
      </c>
      <c r="C83" s="13">
        <f>C80+C81+C82</f>
        <v>114.3</v>
      </c>
      <c r="D83" s="30">
        <f t="shared" si="24"/>
        <v>68.319012688477969</v>
      </c>
      <c r="E83" s="7">
        <f>G83</f>
        <v>32054.689848356771</v>
      </c>
      <c r="F83" s="7">
        <f>(F80*C80+C81*F81+F82*C82)/C83</f>
        <v>32795.858850976962</v>
      </c>
      <c r="G83" s="7">
        <f>(G80*B80+G81*B81+G82*B82)/B83</f>
        <v>32054.689848356771</v>
      </c>
      <c r="H83" s="7">
        <f>F83-G83</f>
        <v>741.16900262019044</v>
      </c>
      <c r="I83" s="142"/>
      <c r="J83" s="9"/>
    </row>
    <row r="84" spans="1:10" s="82" customFormat="1" ht="24.75" customHeight="1">
      <c r="A84" s="125" t="s">
        <v>22</v>
      </c>
      <c r="B84" s="126"/>
      <c r="C84" s="126"/>
      <c r="D84" s="126"/>
      <c r="E84" s="126"/>
      <c r="F84" s="126"/>
      <c r="G84" s="126"/>
      <c r="H84" s="127"/>
      <c r="I84" s="142"/>
      <c r="J84" s="141"/>
    </row>
    <row r="85" spans="1:10" s="3" customFormat="1" ht="42.75" customHeight="1">
      <c r="A85" s="80" t="s">
        <v>71</v>
      </c>
      <c r="B85" s="31">
        <f>'[4]Ф2 2022 01.12'!$PU$124</f>
        <v>16.5</v>
      </c>
      <c r="C85" s="20">
        <f>'[5]УК расш(к)'!$F$97</f>
        <v>16.5</v>
      </c>
      <c r="D85" s="30">
        <f t="shared" ref="D85:D87" si="27">F85/48004*100</f>
        <v>98.005300905059272</v>
      </c>
      <c r="E85" s="27">
        <f>G85</f>
        <v>45867.153873605479</v>
      </c>
      <c r="F85" s="20">
        <f>'[5]УК расш(к)'!$Q$97</f>
        <v>47046.46464646465</v>
      </c>
      <c r="G85" s="20">
        <f>'[4]Ф2 2022 01.12'!$PV$124</f>
        <v>45867.153873605479</v>
      </c>
      <c r="H85" s="19">
        <f>F85-G85</f>
        <v>1179.3107728591713</v>
      </c>
      <c r="I85" s="142"/>
      <c r="J85" s="9"/>
    </row>
    <row r="86" spans="1:10" s="3" customFormat="1" ht="45" customHeight="1">
      <c r="A86" s="80" t="s">
        <v>72</v>
      </c>
      <c r="B86" s="31">
        <f>'[4]Ф2 2022 01.12'!$PU$125</f>
        <v>30.7</v>
      </c>
      <c r="C86" s="20">
        <f>'[5]УК расш(к)'!$F$98</f>
        <v>31.2</v>
      </c>
      <c r="D86" s="30">
        <f t="shared" si="27"/>
        <v>86.789419969988259</v>
      </c>
      <c r="E86" s="27">
        <f>G86</f>
        <v>41041.64144029648</v>
      </c>
      <c r="F86" s="20">
        <f>'[5]УК расш(к)'!$Q$98</f>
        <v>41662.393162393164</v>
      </c>
      <c r="G86" s="20">
        <f>'[4]Ф2 2022 01.12'!$PV$125</f>
        <v>41041.64144029648</v>
      </c>
      <c r="H86" s="19">
        <f>F86-G86</f>
        <v>620.75172209668381</v>
      </c>
      <c r="I86" s="142"/>
      <c r="J86" s="9"/>
    </row>
    <row r="87" spans="1:10" s="3" customFormat="1" ht="43.5" customHeight="1">
      <c r="A87" s="15" t="s">
        <v>73</v>
      </c>
      <c r="B87" s="17">
        <f>B85+B86</f>
        <v>47.2</v>
      </c>
      <c r="C87" s="17">
        <f>C85+C86</f>
        <v>47.7</v>
      </c>
      <c r="D87" s="30">
        <f t="shared" si="27"/>
        <v>90.669127211679481</v>
      </c>
      <c r="E87" s="19">
        <f>G87</f>
        <v>42728.561394030912</v>
      </c>
      <c r="F87" s="19">
        <f>(F85*C85+F86*C86)/C87</f>
        <v>43524.807826694618</v>
      </c>
      <c r="G87" s="19">
        <f>'[4]Ф2 2022 01.12'!$PV$123</f>
        <v>42728.561394030912</v>
      </c>
      <c r="H87" s="19">
        <f>F87-G87</f>
        <v>796.24643266370549</v>
      </c>
      <c r="I87" s="142"/>
      <c r="J87" s="9"/>
    </row>
    <row r="88" spans="1:10" s="82" customFormat="1" ht="25.5" customHeight="1">
      <c r="A88" s="125" t="s">
        <v>23</v>
      </c>
      <c r="B88" s="126"/>
      <c r="C88" s="126"/>
      <c r="D88" s="126"/>
      <c r="E88" s="126"/>
      <c r="F88" s="126"/>
      <c r="G88" s="126"/>
      <c r="H88" s="127"/>
      <c r="I88" s="142"/>
      <c r="J88" s="141"/>
    </row>
    <row r="89" spans="1:10" s="3" customFormat="1" ht="62.25" customHeight="1">
      <c r="A89" s="49" t="s">
        <v>74</v>
      </c>
      <c r="B89" s="31">
        <f>'[4]Ф2 2022 01.12'!$PU$128</f>
        <v>57</v>
      </c>
      <c r="C89" s="6">
        <f>'[5]УК расш(к)'!$F$101</f>
        <v>56.5</v>
      </c>
      <c r="D89" s="30">
        <f t="shared" ref="D89:D109" si="28">F89/48004*100</f>
        <v>82.705743056318553</v>
      </c>
      <c r="E89" s="58">
        <f>G89</f>
        <v>39482.064031045353</v>
      </c>
      <c r="F89" s="11">
        <f>'[5]УК расш(к)'!$Q$101</f>
        <v>39702.064896755161</v>
      </c>
      <c r="G89" s="11">
        <f>'[4]Ф2 2022 01.12'!$PV$128</f>
        <v>39482.064031045353</v>
      </c>
      <c r="H89" s="13">
        <f t="shared" ref="H89:H108" si="29">F89-G89</f>
        <v>220.00086570980784</v>
      </c>
      <c r="I89" s="142"/>
      <c r="J89" s="9"/>
    </row>
    <row r="90" spans="1:10" s="3" customFormat="1" ht="45" customHeight="1">
      <c r="A90" s="49" t="s">
        <v>114</v>
      </c>
      <c r="B90" s="31">
        <f>'[4]Ф2 2022 01.12'!$PU$149</f>
        <v>9.6999999999999993</v>
      </c>
      <c r="C90" s="6">
        <f>'[5]УК расш(к)'!$F$103</f>
        <v>10.3</v>
      </c>
      <c r="D90" s="30">
        <f t="shared" si="28"/>
        <v>63.586934098533852</v>
      </c>
      <c r="E90" s="58">
        <f t="shared" ref="E90:E108" si="30">G90</f>
        <v>31318.402563331063</v>
      </c>
      <c r="F90" s="11">
        <f>'[5]УК расш(к)'!$Q$103</f>
        <v>30524.27184466019</v>
      </c>
      <c r="G90" s="11">
        <f>'[4]Ф2 2022 01.12'!$PV$149</f>
        <v>31318.402563331063</v>
      </c>
      <c r="H90" s="13">
        <f t="shared" si="29"/>
        <v>-794.13071867087274</v>
      </c>
      <c r="I90" s="142"/>
      <c r="J90" s="9"/>
    </row>
    <row r="91" spans="1:10" s="3" customFormat="1" ht="64.5" customHeight="1">
      <c r="A91" s="81" t="s">
        <v>142</v>
      </c>
      <c r="B91" s="31">
        <f>'[4]Ф2 2022 01.12'!$PU$136</f>
        <v>16.399999999999999</v>
      </c>
      <c r="C91" s="6">
        <f>'[5]УК расш(к)'!$F$104</f>
        <v>16.8</v>
      </c>
      <c r="D91" s="30">
        <f t="shared" si="28"/>
        <v>77.424103546926631</v>
      </c>
      <c r="E91" s="58">
        <f t="shared" si="30"/>
        <v>36306.872322755495</v>
      </c>
      <c r="F91" s="11">
        <f>'[5]УК расш(к)'!$Q$104</f>
        <v>37166.666666666664</v>
      </c>
      <c r="G91" s="11">
        <f>'[4]Ф2 2022 01.12'!$PV$136</f>
        <v>36306.872322755495</v>
      </c>
      <c r="H91" s="13">
        <f t="shared" si="29"/>
        <v>859.79434391116956</v>
      </c>
      <c r="I91" s="142"/>
      <c r="J91" s="9"/>
    </row>
    <row r="92" spans="1:10" s="3" customFormat="1" ht="42.75" customHeight="1">
      <c r="A92" s="49" t="s">
        <v>143</v>
      </c>
      <c r="B92" s="31">
        <f>'[4]Ф2 2022 01.12'!$PU$137</f>
        <v>2.1</v>
      </c>
      <c r="C92" s="6">
        <f>'[5]УК расш(к)'!$F$105</f>
        <v>2</v>
      </c>
      <c r="D92" s="30">
        <f t="shared" si="28"/>
        <v>98.741771519040071</v>
      </c>
      <c r="E92" s="58">
        <f t="shared" si="30"/>
        <v>44777.229171238381</v>
      </c>
      <c r="F92" s="11">
        <f>'[5]УК расш(к)'!$Q$105</f>
        <v>47400</v>
      </c>
      <c r="G92" s="11">
        <f>'[4]Ф2 2022 01.12'!$PV$137</f>
        <v>44777.229171238381</v>
      </c>
      <c r="H92" s="13">
        <f t="shared" si="29"/>
        <v>2622.7708287616188</v>
      </c>
      <c r="I92" s="142"/>
      <c r="J92" s="9"/>
    </row>
    <row r="93" spans="1:10" s="3" customFormat="1" ht="39.75" customHeight="1">
      <c r="A93" s="47" t="s">
        <v>115</v>
      </c>
      <c r="B93" s="37">
        <f>'[4]Ф2 2022 01.12'!$PU$133</f>
        <v>6.3</v>
      </c>
      <c r="C93" s="6">
        <f>'[5]УК расш(к)'!$F$107</f>
        <v>6.3</v>
      </c>
      <c r="D93" s="30">
        <f t="shared" si="28"/>
        <v>75.776313173196769</v>
      </c>
      <c r="E93" s="58">
        <f t="shared" si="30"/>
        <v>40176.604572533914</v>
      </c>
      <c r="F93" s="11">
        <f>'[5]УК расш(к)'!$Q$107</f>
        <v>36375.661375661373</v>
      </c>
      <c r="G93" s="11">
        <f>'[4]Ф2 2022 01.12'!$PV$133</f>
        <v>40176.604572533914</v>
      </c>
      <c r="H93" s="13">
        <f t="shared" si="29"/>
        <v>-3800.9431968725403</v>
      </c>
      <c r="I93" s="142"/>
      <c r="J93" s="9"/>
    </row>
    <row r="94" spans="1:10" s="3" customFormat="1" ht="78" customHeight="1">
      <c r="A94" s="47" t="s">
        <v>116</v>
      </c>
      <c r="B94" s="37">
        <f>'[4]Ф2 2022 01.12'!$PU$144</f>
        <v>4</v>
      </c>
      <c r="C94" s="6">
        <f>'[5]УК расш(к)'!$F$109</f>
        <v>4</v>
      </c>
      <c r="D94" s="30">
        <f t="shared" si="28"/>
        <v>83.604144099102868</v>
      </c>
      <c r="E94" s="58">
        <f t="shared" si="30"/>
        <v>39920.490911418325</v>
      </c>
      <c r="F94" s="11">
        <f>'[5]УК расш(к)'!$Q$109</f>
        <v>40133.333333333336</v>
      </c>
      <c r="G94" s="11">
        <f>'[4]Ф2 2022 01.12'!$PV$144</f>
        <v>39920.490911418325</v>
      </c>
      <c r="H94" s="13">
        <f t="shared" si="29"/>
        <v>212.84242191501107</v>
      </c>
      <c r="I94" s="142"/>
      <c r="J94" s="9"/>
    </row>
    <row r="95" spans="1:10" s="3" customFormat="1" ht="43.5" customHeight="1">
      <c r="A95" s="47" t="s">
        <v>144</v>
      </c>
      <c r="B95" s="37">
        <f>'[4]Ф2 2022 01.12'!$PU$143</f>
        <v>16.5</v>
      </c>
      <c r="C95" s="6">
        <f>'[5]УК расш(к)'!$F$110</f>
        <v>17.600000000000001</v>
      </c>
      <c r="D95" s="30">
        <f t="shared" si="28"/>
        <v>71.896628563781277</v>
      </c>
      <c r="E95" s="58">
        <f t="shared" si="30"/>
        <v>34416.568139148789</v>
      </c>
      <c r="F95" s="11">
        <f>'[5]УК расш(к)'!$Q$110</f>
        <v>34513.257575757569</v>
      </c>
      <c r="G95" s="11">
        <f>'[4]Ф2 2022 01.12'!$PV$143</f>
        <v>34416.568139148789</v>
      </c>
      <c r="H95" s="13">
        <f t="shared" si="29"/>
        <v>96.689436608779943</v>
      </c>
      <c r="I95" s="142"/>
      <c r="J95" s="9"/>
    </row>
    <row r="96" spans="1:10" s="3" customFormat="1" ht="42.75" customHeight="1">
      <c r="A96" s="47" t="s">
        <v>145</v>
      </c>
      <c r="B96" s="37">
        <f>'[4]Ф2 2022 01.12'!$PU$142</f>
        <v>2.7</v>
      </c>
      <c r="C96" s="6">
        <f>'[5]УК расш(к)'!$F$111</f>
        <v>2.8</v>
      </c>
      <c r="D96" s="30">
        <f t="shared" si="28"/>
        <v>74.919351958765347</v>
      </c>
      <c r="E96" s="58">
        <f t="shared" si="30"/>
        <v>39208.41156056209</v>
      </c>
      <c r="F96" s="11">
        <f>'[5]УК расш(к)'!$Q$111</f>
        <v>35964.285714285717</v>
      </c>
      <c r="G96" s="11">
        <f>'[4]Ф2 2022 01.12'!$PV$142</f>
        <v>39208.41156056209</v>
      </c>
      <c r="H96" s="13">
        <f t="shared" si="29"/>
        <v>-3244.1258462763726</v>
      </c>
      <c r="I96" s="142"/>
      <c r="J96" s="9"/>
    </row>
    <row r="97" spans="1:10" s="3" customFormat="1" ht="45" customHeight="1">
      <c r="A97" s="47" t="s">
        <v>146</v>
      </c>
      <c r="B97" s="37">
        <f>'[4]Ф2 2022 01.12'!$PU$146</f>
        <v>7.5</v>
      </c>
      <c r="C97" s="6">
        <f>'[5]УК расш(к)'!$F$112</f>
        <v>8</v>
      </c>
      <c r="D97" s="30">
        <f t="shared" si="28"/>
        <v>82.501805405105117</v>
      </c>
      <c r="E97" s="58">
        <f t="shared" si="30"/>
        <v>38522.316094896727</v>
      </c>
      <c r="F97" s="11">
        <f>'[5]УК расш(к)'!$Q$112</f>
        <v>39604.166666666664</v>
      </c>
      <c r="G97" s="11">
        <f>'[4]Ф2 2022 01.12'!$PV$146</f>
        <v>38522.316094896727</v>
      </c>
      <c r="H97" s="13">
        <f t="shared" si="29"/>
        <v>1081.8505717699372</v>
      </c>
      <c r="I97" s="142"/>
      <c r="J97" s="9"/>
    </row>
    <row r="98" spans="1:10" s="3" customFormat="1" ht="45" customHeight="1">
      <c r="A98" s="47" t="s">
        <v>117</v>
      </c>
      <c r="B98" s="37">
        <f>'[4]Ф2 2022 01.12'!$PU$135</f>
        <v>7.9</v>
      </c>
      <c r="C98" s="6">
        <f>'[5]УК расш(к)'!$F$113</f>
        <v>6.5</v>
      </c>
      <c r="D98" s="30">
        <f t="shared" si="28"/>
        <v>100.85697986706236</v>
      </c>
      <c r="E98" s="58">
        <f t="shared" si="30"/>
        <v>41312.502025446083</v>
      </c>
      <c r="F98" s="11">
        <f>'[5]УК расш(к)'!$Q$113</f>
        <v>48415.384615384617</v>
      </c>
      <c r="G98" s="11">
        <f>'[4]Ф2 2022 01.12'!$PV$135</f>
        <v>41312.502025446083</v>
      </c>
      <c r="H98" s="13">
        <f t="shared" si="29"/>
        <v>7102.8825899385338</v>
      </c>
      <c r="I98" s="142"/>
      <c r="J98" s="9"/>
    </row>
    <row r="99" spans="1:10" s="3" customFormat="1" ht="42.75" customHeight="1">
      <c r="A99" s="47" t="s">
        <v>147</v>
      </c>
      <c r="B99" s="37">
        <f>'[4]Ф2 2022 01.12'!$PU$138</f>
        <v>8.5</v>
      </c>
      <c r="C99" s="6">
        <f>'[5]УК расш(к)'!$F$114</f>
        <v>10.199999999999999</v>
      </c>
      <c r="D99" s="30">
        <f t="shared" si="28"/>
        <v>67.124035959966307</v>
      </c>
      <c r="E99" s="58">
        <f t="shared" si="30"/>
        <v>33996.972982741492</v>
      </c>
      <c r="F99" s="11">
        <f>'[5]УК расш(к)'!$Q$114</f>
        <v>32222.222222222223</v>
      </c>
      <c r="G99" s="11">
        <f>'[4]Ф2 2022 01.12'!$PV$138</f>
        <v>33996.972982741492</v>
      </c>
      <c r="H99" s="13">
        <f t="shared" si="29"/>
        <v>-1774.7507605192695</v>
      </c>
      <c r="I99" s="142"/>
      <c r="J99" s="9"/>
    </row>
    <row r="100" spans="1:10" s="3" customFormat="1" ht="47.25" customHeight="1">
      <c r="A100" s="47" t="s">
        <v>118</v>
      </c>
      <c r="B100" s="37">
        <f>'[4]Ф2 2022 01.12'!$PU$147</f>
        <v>2.5</v>
      </c>
      <c r="C100" s="6">
        <f>'[5]УК расш(к)'!$F$115</f>
        <v>2.5</v>
      </c>
      <c r="D100" s="30">
        <f t="shared" si="28"/>
        <v>82.27092186762215</v>
      </c>
      <c r="E100" s="58">
        <f t="shared" si="30"/>
        <v>40027.79313876087</v>
      </c>
      <c r="F100" s="11">
        <f>'[5]УК расш(к)'!$Q$115</f>
        <v>39493.333333333336</v>
      </c>
      <c r="G100" s="11">
        <f>'[4]Ф2 2022 01.12'!$PV$147</f>
        <v>40027.79313876087</v>
      </c>
      <c r="H100" s="13">
        <f t="shared" si="29"/>
        <v>-534.45980542753387</v>
      </c>
      <c r="I100" s="142"/>
      <c r="J100" s="9"/>
    </row>
    <row r="101" spans="1:10" s="3" customFormat="1" ht="62.25" customHeight="1">
      <c r="A101" s="47" t="s">
        <v>119</v>
      </c>
      <c r="B101" s="37">
        <f>'[4]Ф2 2022 01.12'!$PU$154</f>
        <v>15.6</v>
      </c>
      <c r="C101" s="6">
        <f>'[5]УК расш(к)'!$F$116</f>
        <v>16.3</v>
      </c>
      <c r="D101" s="30">
        <f t="shared" si="28"/>
        <v>76.429384122556925</v>
      </c>
      <c r="E101" s="58">
        <f t="shared" si="30"/>
        <v>36886.597870468839</v>
      </c>
      <c r="F101" s="11">
        <f>'[5]УК расш(к)'!$Q$116</f>
        <v>36689.161554192222</v>
      </c>
      <c r="G101" s="11">
        <f>'[4]Ф2 2022 01.12'!$PV$154</f>
        <v>36886.597870468839</v>
      </c>
      <c r="H101" s="13">
        <f t="shared" si="29"/>
        <v>-197.43631627661671</v>
      </c>
      <c r="I101" s="142"/>
      <c r="J101" s="9"/>
    </row>
    <row r="102" spans="1:10" s="3" customFormat="1" ht="45.75" customHeight="1">
      <c r="A102" s="47" t="s">
        <v>148</v>
      </c>
      <c r="B102" s="37">
        <f>'[4]Ф2 2022 01.12'!$PU$150</f>
        <v>5</v>
      </c>
      <c r="C102" s="6">
        <f>'[5]УК расш(к)'!$F$117</f>
        <v>5.3</v>
      </c>
      <c r="D102" s="30">
        <f t="shared" si="28"/>
        <v>81.780396706983012</v>
      </c>
      <c r="E102" s="58">
        <f t="shared" si="30"/>
        <v>41311.172555043522</v>
      </c>
      <c r="F102" s="11">
        <f>'[5]УК расш(к)'!$Q$117</f>
        <v>39257.861635220128</v>
      </c>
      <c r="G102" s="11">
        <f>'[4]Ф2 2022 01.12'!$PV$150</f>
        <v>41311.172555043522</v>
      </c>
      <c r="H102" s="13">
        <f t="shared" si="29"/>
        <v>-2053.3109198233942</v>
      </c>
      <c r="I102" s="142"/>
      <c r="J102" s="9"/>
    </row>
    <row r="103" spans="1:10" s="3" customFormat="1" ht="43.5" customHeight="1">
      <c r="A103" s="47" t="s">
        <v>120</v>
      </c>
      <c r="B103" s="37">
        <f>'[4]Ф2 2022 01.12'!$PU$145</f>
        <v>11.1</v>
      </c>
      <c r="C103" s="6">
        <f>'[5]УК расш(к)'!$F$118</f>
        <v>11</v>
      </c>
      <c r="D103" s="30">
        <f t="shared" si="28"/>
        <v>79.904957415164887</v>
      </c>
      <c r="E103" s="58">
        <f t="shared" si="30"/>
        <v>38820.125424964135</v>
      </c>
      <c r="F103" s="11">
        <f>'[5]УК расш(к)'!$Q$118</f>
        <v>38357.575757575753</v>
      </c>
      <c r="G103" s="11">
        <f>'[4]Ф2 2022 01.12'!$PV$145</f>
        <v>38820.125424964135</v>
      </c>
      <c r="H103" s="13">
        <f t="shared" si="29"/>
        <v>-462.54966738838266</v>
      </c>
      <c r="I103" s="142"/>
      <c r="J103" s="9"/>
    </row>
    <row r="104" spans="1:10" s="3" customFormat="1" ht="37.5">
      <c r="A104" s="47" t="s">
        <v>149</v>
      </c>
      <c r="B104" s="37">
        <f>'[4]Ф2 2022 01.12'!$PU$139</f>
        <v>15.4</v>
      </c>
      <c r="C104" s="6">
        <f>'[5]УК расш(к)'!$F$119</f>
        <v>15.7</v>
      </c>
      <c r="D104" s="30">
        <f t="shared" si="28"/>
        <v>63.711074324839537</v>
      </c>
      <c r="E104" s="58">
        <f t="shared" si="30"/>
        <v>32884.947234025574</v>
      </c>
      <c r="F104" s="11">
        <f>'[5]УК расш(к)'!$Q$119</f>
        <v>30583.86411889597</v>
      </c>
      <c r="G104" s="11">
        <f>'[4]Ф2 2022 01.12'!$PV$139</f>
        <v>32884.947234025574</v>
      </c>
      <c r="H104" s="13">
        <f t="shared" si="29"/>
        <v>-2301.0831151296043</v>
      </c>
      <c r="I104" s="142"/>
      <c r="J104" s="9"/>
    </row>
    <row r="105" spans="1:10" s="3" customFormat="1" ht="43.5" customHeight="1">
      <c r="A105" s="47" t="s">
        <v>75</v>
      </c>
      <c r="B105" s="37">
        <f>'[4]Ф2 2022 01.12'!$PU$134</f>
        <v>15.399999999999999</v>
      </c>
      <c r="C105" s="6">
        <f>'[5]УК расш(к)'!$F$120</f>
        <v>16.899999999999999</v>
      </c>
      <c r="D105" s="30">
        <f t="shared" si="28"/>
        <v>75.322454226776301</v>
      </c>
      <c r="E105" s="58">
        <f t="shared" si="30"/>
        <v>37195.67631549199</v>
      </c>
      <c r="F105" s="11">
        <f>'[5]УК расш(к)'!$Q$120</f>
        <v>36157.790927021699</v>
      </c>
      <c r="G105" s="11">
        <f>'[4]Ф2 2022 01.12'!$PV$134</f>
        <v>37195.67631549199</v>
      </c>
      <c r="H105" s="13">
        <f t="shared" si="29"/>
        <v>-1037.8853884702912</v>
      </c>
      <c r="I105" s="142"/>
      <c r="J105" s="9"/>
    </row>
    <row r="106" spans="1:10" s="3" customFormat="1" ht="47.25" customHeight="1">
      <c r="A106" s="47" t="s">
        <v>121</v>
      </c>
      <c r="B106" s="37">
        <f>'[4]Ф2 2022 01.12'!$PU$148</f>
        <v>8.1999999999999993</v>
      </c>
      <c r="C106" s="6">
        <f>'[5]УК расш(к)'!$F$121</f>
        <v>8.5</v>
      </c>
      <c r="D106" s="30">
        <f t="shared" si="28"/>
        <v>74.544441557974764</v>
      </c>
      <c r="E106" s="58">
        <f t="shared" si="30"/>
        <v>36082.97740811509</v>
      </c>
      <c r="F106" s="11">
        <f>'[5]УК расш(к)'!$Q$121</f>
        <v>35784.313725490203</v>
      </c>
      <c r="G106" s="11">
        <f>'[4]Ф2 2022 01.12'!$PV$148</f>
        <v>36082.97740811509</v>
      </c>
      <c r="H106" s="13">
        <f t="shared" si="29"/>
        <v>-298.66368262488686</v>
      </c>
      <c r="I106" s="142"/>
      <c r="J106" s="9"/>
    </row>
    <row r="107" spans="1:10" s="3" customFormat="1" ht="42.75" customHeight="1">
      <c r="A107" s="39" t="s">
        <v>122</v>
      </c>
      <c r="B107" s="37">
        <f>'[4]Ф2 2022 01.12'!$PU$151</f>
        <v>7.3</v>
      </c>
      <c r="C107" s="6">
        <f>'[5]УК расш(к)'!$F$123</f>
        <v>7.9</v>
      </c>
      <c r="D107" s="30">
        <f t="shared" si="28"/>
        <v>71.574555847490899</v>
      </c>
      <c r="E107" s="58">
        <f t="shared" si="30"/>
        <v>31914.893840877041</v>
      </c>
      <c r="F107" s="11">
        <f>'[5]УК расш(к)'!$Q$123</f>
        <v>34358.649789029536</v>
      </c>
      <c r="G107" s="11">
        <f>'[4]Ф2 2022 01.12'!$PV$151</f>
        <v>31914.893840877041</v>
      </c>
      <c r="H107" s="13">
        <f t="shared" si="29"/>
        <v>2443.755948152495</v>
      </c>
      <c r="I107" s="142"/>
      <c r="J107" s="9"/>
    </row>
    <row r="108" spans="1:10" s="3" customFormat="1" ht="43.5" customHeight="1">
      <c r="A108" s="39" t="s">
        <v>123</v>
      </c>
      <c r="B108" s="37">
        <f>'[4]Ф2 2022 01.12'!$PU$153</f>
        <v>7</v>
      </c>
      <c r="C108" s="6">
        <f>'[5]УК расш(к)'!$F$124</f>
        <v>7</v>
      </c>
      <c r="D108" s="30">
        <f t="shared" si="28"/>
        <v>77.324905464227186</v>
      </c>
      <c r="E108" s="58">
        <f t="shared" si="30"/>
        <v>36043.029039572823</v>
      </c>
      <c r="F108" s="11">
        <f>'[5]УК расш(к)'!$Q$124</f>
        <v>37119.047619047618</v>
      </c>
      <c r="G108" s="11">
        <f>'[4]Ф2 2022 01.12'!$PV$153</f>
        <v>36043.029039572823</v>
      </c>
      <c r="H108" s="13">
        <f t="shared" si="29"/>
        <v>1076.0185794747958</v>
      </c>
      <c r="I108" s="142"/>
      <c r="J108" s="9"/>
    </row>
    <row r="109" spans="1:10" s="3" customFormat="1" ht="43.5" customHeight="1">
      <c r="A109" s="12" t="s">
        <v>76</v>
      </c>
      <c r="B109" s="13">
        <f>B89+B90+B91+B92+B93+B94+B95+B96+B97+B98+B99+B100+B101+B102+B103+B104+B105+B106+B107+B108</f>
        <v>226.1</v>
      </c>
      <c r="C109" s="13">
        <f>C89+C90+C91+C92+C93+C94+C95+C96+C97+C98+C99+C100+C101+C102+C103+C104+C105+C106+C107+C108</f>
        <v>232.10000000000002</v>
      </c>
      <c r="D109" s="30">
        <f t="shared" si="28"/>
        <v>77.081697067156412</v>
      </c>
      <c r="E109" s="59">
        <f>G109</f>
        <v>37186.57106306019</v>
      </c>
      <c r="F109" s="59">
        <f>(F89*C89+F90*C90+C91*F91+F92*C92+F93*C93+F94*C94+C95*F95+F96*C96+C97*F97+F98*C98+C99*F99+F100*C100+C101*F101+F102*C102+C103*F103+F104*C104+C105*F105+F106*C106+F107*C107+C108*F108)/C109</f>
        <v>37002.297860117767</v>
      </c>
      <c r="G109" s="13">
        <f>(G89*B89+G90*B90+G91*B91+G92*B92+G93*B93+G94*B94+G95*B95+G96*B96+G97*B97+G98*B98+G99*B99+G100*B100+G101*B101+G102*B102+G103*B103+G104*B104+G105*B105+G106*B106+G107*B107+G108*B108)/B109</f>
        <v>37186.57106306019</v>
      </c>
      <c r="H109" s="13">
        <f>F109-G109</f>
        <v>-184.27320294242236</v>
      </c>
      <c r="I109" s="142"/>
      <c r="J109" s="9"/>
    </row>
    <row r="110" spans="1:10" s="82" customFormat="1" ht="27.75" customHeight="1">
      <c r="A110" s="125" t="s">
        <v>24</v>
      </c>
      <c r="B110" s="126"/>
      <c r="C110" s="126"/>
      <c r="D110" s="126"/>
      <c r="E110" s="126"/>
      <c r="F110" s="126"/>
      <c r="G110" s="126"/>
      <c r="H110" s="127"/>
      <c r="I110" s="142"/>
      <c r="J110" s="141"/>
    </row>
    <row r="111" spans="1:10" s="48" customFormat="1" ht="60" customHeight="1">
      <c r="A111" s="80" t="s">
        <v>77</v>
      </c>
      <c r="B111" s="31">
        <f>'[4]Ф2 2022 01.12'!$PU$156</f>
        <v>24.5</v>
      </c>
      <c r="C111" s="46">
        <f>'[5]УК расш(к)'!$F$127</f>
        <v>24.5</v>
      </c>
      <c r="D111" s="30">
        <f t="shared" ref="D111:D116" si="31">F111/48004*100</f>
        <v>126.69579122374724</v>
      </c>
      <c r="E111" s="31">
        <f>G111</f>
        <v>60824.131372979304</v>
      </c>
      <c r="F111" s="31">
        <f>'[5]УК расш(к)'!$Q$127</f>
        <v>60819.047619047618</v>
      </c>
      <c r="G111" s="31">
        <f>'[4]Ф2 2022 01.12'!$PV$156</f>
        <v>60824.131372979304</v>
      </c>
      <c r="H111" s="34">
        <f t="shared" ref="H111:H115" si="32">F111-G111</f>
        <v>-5.0837539316853508</v>
      </c>
      <c r="I111" s="142"/>
      <c r="J111" s="146"/>
    </row>
    <row r="112" spans="1:10" s="48" customFormat="1" ht="45.75" customHeight="1">
      <c r="A112" s="80" t="s">
        <v>78</v>
      </c>
      <c r="B112" s="31">
        <f>'[4]Ф2 2022 01.12'!$PU$158</f>
        <v>11.1</v>
      </c>
      <c r="C112" s="46">
        <f>'[5]УК расш(к)'!$F$128</f>
        <v>11.1</v>
      </c>
      <c r="D112" s="30">
        <f t="shared" si="31"/>
        <v>112.40930122689979</v>
      </c>
      <c r="E112" s="31">
        <f t="shared" ref="E112:E115" si="33">G112</f>
        <v>53962.484373774692</v>
      </c>
      <c r="F112" s="31">
        <f>'[5]УК расш(к)'!$Q$128</f>
        <v>53960.960960960969</v>
      </c>
      <c r="G112" s="31">
        <f>'[4]Ф2 2022 01.12'!$PV$158</f>
        <v>53962.484373774692</v>
      </c>
      <c r="H112" s="34">
        <f t="shared" si="32"/>
        <v>-1.523412813723553</v>
      </c>
      <c r="I112" s="142"/>
      <c r="J112" s="146"/>
    </row>
    <row r="113" spans="1:10" s="48" customFormat="1" ht="58.5" customHeight="1">
      <c r="A113" s="80" t="s">
        <v>79</v>
      </c>
      <c r="B113" s="31">
        <f>'[4]Ф2 2022 01.12'!$PU$161</f>
        <v>18.399999999999999</v>
      </c>
      <c r="C113" s="46">
        <f>'[5]УК расш(к)'!$F$129</f>
        <v>20.8</v>
      </c>
      <c r="D113" s="30">
        <f t="shared" si="31"/>
        <v>97.681496627417786</v>
      </c>
      <c r="E113" s="31">
        <f t="shared" si="33"/>
        <v>46882.503088893347</v>
      </c>
      <c r="F113" s="31">
        <f>'[5]УК расш(к)'!$Q$129</f>
        <v>46891.025641025633</v>
      </c>
      <c r="G113" s="31">
        <f>'[4]Ф2 2022 01.12'!$PV$161</f>
        <v>46882.503088893347</v>
      </c>
      <c r="H113" s="34">
        <f t="shared" si="32"/>
        <v>8.5225521322863642</v>
      </c>
      <c r="I113" s="142"/>
      <c r="J113" s="146"/>
    </row>
    <row r="114" spans="1:10" s="48" customFormat="1" ht="66" customHeight="1">
      <c r="A114" s="49" t="s">
        <v>80</v>
      </c>
      <c r="B114" s="31">
        <f>'[4]Ф2 2022 01.12'!$PU$160</f>
        <v>9</v>
      </c>
      <c r="C114" s="46">
        <f>'[5]УК расш(к)'!$F$130</f>
        <v>9</v>
      </c>
      <c r="D114" s="30">
        <f t="shared" si="31"/>
        <v>102.50688985794392</v>
      </c>
      <c r="E114" s="31">
        <f t="shared" si="33"/>
        <v>48445.087330033573</v>
      </c>
      <c r="F114" s="31">
        <f>'[5]УК расш(к)'!$Q$130</f>
        <v>49207.407407407401</v>
      </c>
      <c r="G114" s="31">
        <f>'[4]Ф2 2022 01.12'!$PV$160</f>
        <v>48445.087330033573</v>
      </c>
      <c r="H114" s="34">
        <f t="shared" si="32"/>
        <v>762.3200773738281</v>
      </c>
      <c r="I114" s="142"/>
      <c r="J114" s="146"/>
    </row>
    <row r="115" spans="1:10" s="48" customFormat="1" ht="59.25" customHeight="1">
      <c r="A115" s="80" t="s">
        <v>81</v>
      </c>
      <c r="B115" s="31">
        <f>'[4]Ф2 2022 01.12'!$PU$159</f>
        <v>3.5</v>
      </c>
      <c r="C115" s="46">
        <f>'[5]УК расш(к)'!$F$131</f>
        <v>3.5</v>
      </c>
      <c r="D115" s="30">
        <f t="shared" si="31"/>
        <v>100.24958237607183</v>
      </c>
      <c r="E115" s="31">
        <f t="shared" si="33"/>
        <v>48124.471509033719</v>
      </c>
      <c r="F115" s="31">
        <f>'[5]УК расш(к)'!$Q$131</f>
        <v>48123.809523809519</v>
      </c>
      <c r="G115" s="31">
        <f>'[4]Ф2 2022 01.12'!$PV$159</f>
        <v>48124.471509033719</v>
      </c>
      <c r="H115" s="34">
        <f t="shared" si="32"/>
        <v>-0.6619852242001798</v>
      </c>
      <c r="I115" s="142"/>
      <c r="J115" s="146"/>
    </row>
    <row r="116" spans="1:10" s="3" customFormat="1" ht="42.75" customHeight="1">
      <c r="A116" s="12" t="s">
        <v>25</v>
      </c>
      <c r="B116" s="13">
        <f>B111+B112+B113+B114+B115</f>
        <v>66.5</v>
      </c>
      <c r="C116" s="13">
        <f>C111+C112+C113+C114+C115</f>
        <v>68.900000000000006</v>
      </c>
      <c r="D116" s="30">
        <f t="shared" si="31"/>
        <v>111.13208716238654</v>
      </c>
      <c r="E116" s="7">
        <f>G116</f>
        <v>53477.3955630243</v>
      </c>
      <c r="F116" s="7">
        <f>(C111*F111+F112*C112+C113*F113+F114*C114+C115*F115)/C116</f>
        <v>53347.847121432031</v>
      </c>
      <c r="G116" s="34">
        <f>'[4]Ф2 2022 01.12'!$PV$155</f>
        <v>53477.3955630243</v>
      </c>
      <c r="H116" s="34">
        <f>F116-G116</f>
        <v>-129.54844159226923</v>
      </c>
      <c r="I116" s="142"/>
      <c r="J116" s="9"/>
    </row>
    <row r="117" spans="1:10" s="82" customFormat="1" ht="24" customHeight="1">
      <c r="A117" s="125" t="s">
        <v>26</v>
      </c>
      <c r="B117" s="126"/>
      <c r="C117" s="126"/>
      <c r="D117" s="126"/>
      <c r="E117" s="126"/>
      <c r="F117" s="126"/>
      <c r="G117" s="126"/>
      <c r="H117" s="127"/>
      <c r="I117" s="142"/>
      <c r="J117" s="141"/>
    </row>
    <row r="118" spans="1:10" s="3" customFormat="1" ht="42.75" customHeight="1">
      <c r="A118" s="14" t="s">
        <v>150</v>
      </c>
      <c r="B118" s="27">
        <f>'[4]Ф2 2022 01.12'!$PU$165</f>
        <v>42</v>
      </c>
      <c r="C118" s="6">
        <f>'[5]УК расш(к)'!$F$133</f>
        <v>43.599999999999994</v>
      </c>
      <c r="D118" s="30">
        <f t="shared" ref="D118:D121" si="34">F118/48004*100</f>
        <v>75.113197753398225</v>
      </c>
      <c r="E118" s="11">
        <f>G118</f>
        <v>36513.528027698536</v>
      </c>
      <c r="F118" s="6">
        <f>'[5]УК расш(к)'!$Q$133</f>
        <v>36057.339449541287</v>
      </c>
      <c r="G118" s="6">
        <f>'[4]Ф2 2022 01.12'!$PV$165</f>
        <v>36513.528027698536</v>
      </c>
      <c r="H118" s="7">
        <f t="shared" ref="H118:H120" si="35">F118-G118</f>
        <v>-456.18857815724914</v>
      </c>
      <c r="I118" s="142"/>
      <c r="J118" s="9"/>
    </row>
    <row r="119" spans="1:10" s="3" customFormat="1" ht="47.25" customHeight="1">
      <c r="A119" s="14" t="s">
        <v>151</v>
      </c>
      <c r="B119" s="27">
        <f>'[4]Ф2 2022 01.12'!$PU$164</f>
        <v>3.3</v>
      </c>
      <c r="C119" s="6">
        <f>'[5]УК расш(к)'!$F$134</f>
        <v>3</v>
      </c>
      <c r="D119" s="30">
        <f t="shared" si="34"/>
        <v>72.563397494653231</v>
      </c>
      <c r="E119" s="11">
        <f t="shared" ref="E119:E120" si="36">G119</f>
        <v>33055.92018495244</v>
      </c>
      <c r="F119" s="6">
        <f>'[5]УК расш(к)'!$Q$134</f>
        <v>34833.333333333336</v>
      </c>
      <c r="G119" s="6">
        <f>'[4]Ф2 2022 01.12'!$PV$164</f>
        <v>33055.92018495244</v>
      </c>
      <c r="H119" s="7">
        <f t="shared" si="35"/>
        <v>1777.413148380896</v>
      </c>
      <c r="I119" s="142"/>
      <c r="J119" s="9"/>
    </row>
    <row r="120" spans="1:10" s="3" customFormat="1" ht="63.75" customHeight="1">
      <c r="A120" s="14" t="s">
        <v>82</v>
      </c>
      <c r="B120" s="27">
        <f>'[4]Ф2 2022 01.12'!$PU$163</f>
        <v>33.700000000000003</v>
      </c>
      <c r="C120" s="6">
        <f>'[5]УК расш(к)'!$F$135</f>
        <v>32.4</v>
      </c>
      <c r="D120" s="30">
        <f t="shared" si="34"/>
        <v>71.691127934126172</v>
      </c>
      <c r="E120" s="11">
        <f t="shared" si="36"/>
        <v>33866.66674263592</v>
      </c>
      <c r="F120" s="6">
        <f>'[5]УК расш(к)'!$Q$135</f>
        <v>34414.60905349793</v>
      </c>
      <c r="G120" s="6">
        <f>'[4]Ф2 2022 01.12'!$PV$163</f>
        <v>33866.66674263592</v>
      </c>
      <c r="H120" s="7">
        <f t="shared" si="35"/>
        <v>547.94231086201034</v>
      </c>
      <c r="I120" s="142"/>
      <c r="J120" s="9"/>
    </row>
    <row r="121" spans="1:10" s="3" customFormat="1" ht="41.25" customHeight="1">
      <c r="A121" s="12" t="s">
        <v>27</v>
      </c>
      <c r="B121" s="13">
        <f>B118+B119+B120</f>
        <v>79</v>
      </c>
      <c r="C121" s="13">
        <f>C118+C119+C120</f>
        <v>79</v>
      </c>
      <c r="D121" s="30">
        <f t="shared" si="34"/>
        <v>73.612888096174828</v>
      </c>
      <c r="E121" s="7">
        <f>G121</f>
        <v>35239.9921898799</v>
      </c>
      <c r="F121" s="7">
        <f>(C118*F118+F119*C119+C120*F120)/C121</f>
        <v>35337.130801687759</v>
      </c>
      <c r="G121" s="7">
        <f>(G118*B118+G119*B119+G120*B120)/B121</f>
        <v>35239.9921898799</v>
      </c>
      <c r="H121" s="7">
        <f>F121-G121</f>
        <v>97.138611807858979</v>
      </c>
      <c r="I121" s="142"/>
      <c r="J121" s="9"/>
    </row>
    <row r="122" spans="1:10" s="82" customFormat="1" ht="22.5" customHeight="1">
      <c r="A122" s="125" t="s">
        <v>28</v>
      </c>
      <c r="B122" s="126"/>
      <c r="C122" s="126"/>
      <c r="D122" s="126"/>
      <c r="E122" s="126"/>
      <c r="F122" s="126"/>
      <c r="G122" s="126"/>
      <c r="H122" s="127"/>
      <c r="I122" s="142"/>
      <c r="J122" s="141"/>
    </row>
    <row r="123" spans="1:10" s="3" customFormat="1" ht="57.75" customHeight="1">
      <c r="A123" s="50" t="s">
        <v>83</v>
      </c>
      <c r="B123" s="51">
        <f>'[4]Ф2 2022 01.12'!$PU$167</f>
        <v>48.8</v>
      </c>
      <c r="C123" s="20">
        <f>'[5]УК расш(к)'!$F$31</f>
        <v>48.8</v>
      </c>
      <c r="D123" s="30">
        <f t="shared" ref="D123:D125" si="37">F123/48004*100</f>
        <v>78.08718581283982</v>
      </c>
      <c r="E123" s="27">
        <f>G123</f>
        <v>37484.47271117154</v>
      </c>
      <c r="F123" s="20">
        <f>'[5]УК расш(к)'!$Q$31</f>
        <v>37484.97267759563</v>
      </c>
      <c r="G123" s="20">
        <f>'[4]Ф2 2022 01.12'!$PV$167</f>
        <v>37484.47271117154</v>
      </c>
      <c r="H123" s="19">
        <f t="shared" ref="H123:H124" si="38">F123-G123</f>
        <v>0.4999664240895072</v>
      </c>
      <c r="I123" s="142"/>
      <c r="J123" s="9"/>
    </row>
    <row r="124" spans="1:10" s="3" customFormat="1" ht="77.25" customHeight="1">
      <c r="A124" s="50" t="s">
        <v>152</v>
      </c>
      <c r="B124" s="51">
        <f>'[4]Ф2 2022 01.12'!$PU$168</f>
        <v>86.4</v>
      </c>
      <c r="C124" s="20">
        <f>'[5]УК расш(к)'!$F$32</f>
        <v>86.4</v>
      </c>
      <c r="D124" s="30">
        <f t="shared" si="37"/>
        <v>68.602018504630763</v>
      </c>
      <c r="E124" s="27">
        <f>G124</f>
        <v>32931.521543304698</v>
      </c>
      <c r="F124" s="20">
        <f>'[5]УК расш(к)'!$Q$32</f>
        <v>32931.712962962956</v>
      </c>
      <c r="G124" s="20">
        <f>'[4]Ф2 2022 01.12'!$PV$168</f>
        <v>32931.521543304698</v>
      </c>
      <c r="H124" s="19">
        <f t="shared" si="38"/>
        <v>0.1914196582583827</v>
      </c>
      <c r="I124" s="142"/>
      <c r="J124" s="9"/>
    </row>
    <row r="125" spans="1:10" s="3" customFormat="1" ht="43.5" customHeight="1">
      <c r="A125" s="15" t="s">
        <v>29</v>
      </c>
      <c r="B125" s="17">
        <f>B123+B124</f>
        <v>135.19999999999999</v>
      </c>
      <c r="C125" s="19">
        <f>C123+C124</f>
        <v>135.19999999999999</v>
      </c>
      <c r="D125" s="30">
        <f t="shared" si="37"/>
        <v>72.025658775641148</v>
      </c>
      <c r="E125" s="19">
        <f>G125</f>
        <v>34574.894450049534</v>
      </c>
      <c r="F125" s="19">
        <f>(F123*C123+F124*C124)/C125</f>
        <v>34575.197238658773</v>
      </c>
      <c r="G125" s="19">
        <f>(G123*B123+G124*B124)/B125</f>
        <v>34574.894450049534</v>
      </c>
      <c r="H125" s="19">
        <f>F125-G125</f>
        <v>0.30278860923863249</v>
      </c>
      <c r="I125" s="142"/>
      <c r="J125" s="9"/>
    </row>
    <row r="126" spans="1:10" s="82" customFormat="1" ht="24.75" customHeight="1">
      <c r="A126" s="125" t="s">
        <v>84</v>
      </c>
      <c r="B126" s="126"/>
      <c r="C126" s="126"/>
      <c r="D126" s="126"/>
      <c r="E126" s="126"/>
      <c r="F126" s="126"/>
      <c r="G126" s="126"/>
      <c r="H126" s="127"/>
      <c r="I126" s="142"/>
      <c r="J126" s="141"/>
    </row>
    <row r="127" spans="1:10" ht="37.5">
      <c r="A127" s="50" t="s">
        <v>85</v>
      </c>
      <c r="B127" s="51">
        <f>'[4]Ф2 2022 01.12'!$PU$172</f>
        <v>132.6</v>
      </c>
      <c r="C127" s="20">
        <f>'[5]УК расш(к)'!$F$74</f>
        <v>131.29999999999998</v>
      </c>
      <c r="D127" s="30">
        <f t="shared" ref="D127:D130" si="39">F127/48004*100</f>
        <v>96.702718287058232</v>
      </c>
      <c r="E127" s="27">
        <f>G127</f>
        <v>46420.999628139092</v>
      </c>
      <c r="F127" s="20">
        <f>'[5]УК расш(к)'!$Q$74</f>
        <v>46421.172886519431</v>
      </c>
      <c r="G127" s="20">
        <f>'[4]Ф2 2022 01.12'!$PV$172</f>
        <v>46420.999628139092</v>
      </c>
      <c r="H127" s="7">
        <f t="shared" ref="H127:H129" si="40">F127-G127</f>
        <v>0.17325838033866603</v>
      </c>
      <c r="I127" s="142"/>
    </row>
    <row r="128" spans="1:10" ht="37.5">
      <c r="A128" s="50" t="s">
        <v>86</v>
      </c>
      <c r="B128" s="51">
        <f>'[4]Ф2 2022 01.12'!$PU$170</f>
        <v>64.5</v>
      </c>
      <c r="C128" s="20">
        <f>'[5]УК расш(к)'!$F$75</f>
        <v>65.599999999999994</v>
      </c>
      <c r="D128" s="30">
        <f t="shared" si="39"/>
        <v>107.13559269789847</v>
      </c>
      <c r="E128" s="27">
        <f t="shared" ref="E128:E129" si="41">G128</f>
        <v>51058.158567419632</v>
      </c>
      <c r="F128" s="20">
        <f>'[5]УК расш(к)'!$Q$75</f>
        <v>51429.369918699187</v>
      </c>
      <c r="G128" s="20">
        <f>'[4]Ф2 2022 01.12'!$PV$170</f>
        <v>51058.158567419632</v>
      </c>
      <c r="H128" s="7">
        <f t="shared" si="40"/>
        <v>371.21135127955495</v>
      </c>
      <c r="I128" s="142"/>
    </row>
    <row r="129" spans="1:15" ht="30" customHeight="1">
      <c r="A129" s="50" t="s">
        <v>87</v>
      </c>
      <c r="B129" s="51">
        <f>'[4]Ф2 2022 01.12'!$PU$180</f>
        <v>4</v>
      </c>
      <c r="C129" s="20">
        <f>'[5]УК расш(к)'!$F$76</f>
        <v>4</v>
      </c>
      <c r="D129" s="30">
        <f t="shared" si="39"/>
        <v>90.200816598616797</v>
      </c>
      <c r="E129" s="27">
        <f t="shared" si="41"/>
        <v>50713.239247311831</v>
      </c>
      <c r="F129" s="20">
        <f>'[5]УК расш(к)'!$Q$76</f>
        <v>43300.000000000007</v>
      </c>
      <c r="G129" s="20">
        <f>'[4]Ф2 2022 01.12'!$PV$180</f>
        <v>50713.239247311831</v>
      </c>
      <c r="H129" s="7">
        <f t="shared" si="40"/>
        <v>-7413.2392473118234</v>
      </c>
      <c r="I129" s="142"/>
    </row>
    <row r="130" spans="1:15" s="3" customFormat="1" ht="43.5" customHeight="1">
      <c r="A130" s="12" t="s">
        <v>88</v>
      </c>
      <c r="B130" s="13">
        <f>B127+B128+B129</f>
        <v>201.1</v>
      </c>
      <c r="C130" s="13">
        <f>C127+C128+C129</f>
        <v>200.89999999999998</v>
      </c>
      <c r="D130" s="30">
        <f t="shared" si="39"/>
        <v>99.979915671813615</v>
      </c>
      <c r="E130" s="17">
        <f>G130</f>
        <v>47993.678444948069</v>
      </c>
      <c r="F130" s="17">
        <f>(F127*C127+C128*F128+F129*C129)/C130</f>
        <v>47994.358719097407</v>
      </c>
      <c r="G130" s="19">
        <f>(G127*B127+G128*B128+G129*B129)/B130</f>
        <v>47993.678444948069</v>
      </c>
      <c r="H130" s="7">
        <f>F130-G130</f>
        <v>0.68027414933749242</v>
      </c>
      <c r="I130" s="142"/>
      <c r="J130" s="9"/>
    </row>
    <row r="131" spans="1:15" s="82" customFormat="1" ht="24" customHeight="1">
      <c r="A131" s="125" t="s">
        <v>89</v>
      </c>
      <c r="B131" s="126"/>
      <c r="C131" s="126"/>
      <c r="D131" s="126"/>
      <c r="E131" s="126"/>
      <c r="F131" s="126"/>
      <c r="G131" s="126"/>
      <c r="H131" s="127"/>
      <c r="I131" s="142"/>
      <c r="J131" s="141"/>
    </row>
    <row r="132" spans="1:15" s="84" customFormat="1" ht="45.75" customHeight="1">
      <c r="A132" s="79" t="s">
        <v>153</v>
      </c>
      <c r="B132" s="27">
        <f>'[4]Ф2 2022 01.12'!$PU$183</f>
        <v>23.7</v>
      </c>
      <c r="C132" s="6">
        <f>'[5]УК расш(к)'!$F$138</f>
        <v>24.3</v>
      </c>
      <c r="D132" s="30">
        <f t="shared" ref="D132:D139" si="42">F132/48004*100</f>
        <v>105.64105940417174</v>
      </c>
      <c r="E132" s="11">
        <f>G132</f>
        <v>41894.219862982616</v>
      </c>
      <c r="F132" s="6">
        <f>'[5]УК расш(к)'!$Q$138</f>
        <v>50711.9341563786</v>
      </c>
      <c r="G132" s="6">
        <f>'[4]Ф2 2022 01.12'!$PV$183</f>
        <v>41894.219862982616</v>
      </c>
      <c r="H132" s="74">
        <f t="shared" ref="H132:H138" si="43">F132-G132</f>
        <v>8817.714293395984</v>
      </c>
      <c r="I132" s="142"/>
      <c r="J132" s="147"/>
      <c r="K132" s="83"/>
      <c r="L132" s="83"/>
      <c r="M132" s="83"/>
      <c r="N132" s="83"/>
      <c r="O132" s="83"/>
    </row>
    <row r="133" spans="1:15" s="84" customFormat="1" ht="45.75" customHeight="1">
      <c r="A133" s="79" t="s">
        <v>90</v>
      </c>
      <c r="B133" s="27">
        <f>'[4]Ф2 2022 01.12'!$PU$187</f>
        <v>13.9</v>
      </c>
      <c r="C133" s="6">
        <f>'[5]УК расш(к)'!$F$139</f>
        <v>12</v>
      </c>
      <c r="D133" s="30">
        <f t="shared" si="42"/>
        <v>102.32364895517965</v>
      </c>
      <c r="E133" s="11">
        <f t="shared" ref="E133:E138" si="44">G133</f>
        <v>41617.904754537391</v>
      </c>
      <c r="F133" s="6">
        <f>'[5]УК расш(к)'!$Q$139</f>
        <v>49119.444444444438</v>
      </c>
      <c r="G133" s="6">
        <f>'[4]Ф2 2022 01.12'!$PV$187</f>
        <v>41617.904754537391</v>
      </c>
      <c r="H133" s="74">
        <f t="shared" si="43"/>
        <v>7501.5396899070474</v>
      </c>
      <c r="I133" s="142"/>
      <c r="J133" s="122"/>
      <c r="K133" s="119"/>
      <c r="L133" s="120"/>
      <c r="M133" s="123"/>
      <c r="N133" s="123"/>
      <c r="O133" s="123"/>
    </row>
    <row r="134" spans="1:15" s="84" customFormat="1" ht="45.75" customHeight="1">
      <c r="A134" s="79" t="s">
        <v>154</v>
      </c>
      <c r="B134" s="27">
        <f>'[4]Ф2 2022 01.12'!$PU$188</f>
        <v>58.3</v>
      </c>
      <c r="C134" s="6">
        <f>'[5]УК расш(к)'!$F$140</f>
        <v>61.4</v>
      </c>
      <c r="D134" s="30">
        <f t="shared" si="42"/>
        <v>93.581597118083067</v>
      </c>
      <c r="E134" s="11">
        <f t="shared" si="44"/>
        <v>42896.888852001459</v>
      </c>
      <c r="F134" s="6">
        <f>'[5]УК расш(к)'!$Q$140</f>
        <v>44922.909880564599</v>
      </c>
      <c r="G134" s="6">
        <f>'[4]Ф2 2022 01.12'!$PV$188</f>
        <v>42896.888852001459</v>
      </c>
      <c r="H134" s="74">
        <f t="shared" si="43"/>
        <v>2026.0210285631401</v>
      </c>
      <c r="I134" s="142"/>
      <c r="J134" s="148"/>
      <c r="K134" s="83"/>
      <c r="L134" s="83"/>
      <c r="M134" s="83"/>
      <c r="N134" s="83"/>
      <c r="O134" s="83"/>
    </row>
    <row r="135" spans="1:15" s="84" customFormat="1" ht="46.5" customHeight="1">
      <c r="A135" s="79" t="s">
        <v>155</v>
      </c>
      <c r="B135" s="27">
        <f>'[4]Ф2 2022 01.12'!$PU$186</f>
        <v>29</v>
      </c>
      <c r="C135" s="6">
        <f>'[5]УК расш(к)'!$F$141</f>
        <v>28.2</v>
      </c>
      <c r="D135" s="30">
        <f t="shared" si="42"/>
        <v>91.806770239595863</v>
      </c>
      <c r="E135" s="11">
        <f t="shared" si="44"/>
        <v>41832.277045041228</v>
      </c>
      <c r="F135" s="6">
        <f>'[5]УК расш(к)'!$Q$141</f>
        <v>44070.921985815599</v>
      </c>
      <c r="G135" s="6">
        <f>'[4]Ф2 2022 01.12'!$PV$186</f>
        <v>41832.277045041228</v>
      </c>
      <c r="H135" s="7">
        <f t="shared" si="43"/>
        <v>2238.6449407743712</v>
      </c>
      <c r="I135" s="142"/>
      <c r="J135" s="148"/>
    </row>
    <row r="136" spans="1:15" s="84" customFormat="1" ht="61.5" customHeight="1">
      <c r="A136" s="79" t="s">
        <v>156</v>
      </c>
      <c r="B136" s="27">
        <f>'[4]Ф2 2022 01.12'!$PU$182</f>
        <v>154.30000000000001</v>
      </c>
      <c r="C136" s="6">
        <f>'[5]УК расш(к)'!$F$142</f>
        <v>157.19999999999999</v>
      </c>
      <c r="D136" s="30">
        <f t="shared" si="42"/>
        <v>83.725705922583927</v>
      </c>
      <c r="E136" s="11">
        <f t="shared" si="44"/>
        <v>41039.014789882385</v>
      </c>
      <c r="F136" s="6">
        <f>'[5]УК расш(к)'!$Q$142</f>
        <v>40191.687871077185</v>
      </c>
      <c r="G136" s="6">
        <f>'[4]Ф2 2022 01.12'!$PV$182</f>
        <v>41039.014789882385</v>
      </c>
      <c r="H136" s="7">
        <f t="shared" si="43"/>
        <v>-847.32691880519997</v>
      </c>
      <c r="I136" s="142"/>
      <c r="J136" s="148"/>
    </row>
    <row r="137" spans="1:15" s="84" customFormat="1" ht="48" customHeight="1">
      <c r="A137" s="79" t="s">
        <v>91</v>
      </c>
      <c r="B137" s="27">
        <f>'[4]Ф2 2022 01.12'!$PU$185</f>
        <v>40.4</v>
      </c>
      <c r="C137" s="6">
        <f>'[5]УК расш(к)'!$F$143</f>
        <v>37.9</v>
      </c>
      <c r="D137" s="30">
        <f t="shared" si="42"/>
        <v>98.388532119538283</v>
      </c>
      <c r="E137" s="11">
        <f t="shared" si="44"/>
        <v>42956.718022032619</v>
      </c>
      <c r="F137" s="6">
        <f>'[5]УК расш(к)'!$Q$143</f>
        <v>47230.430958663157</v>
      </c>
      <c r="G137" s="6">
        <f>'[4]Ф2 2022 01.12'!$PV$185</f>
        <v>42956.718022032619</v>
      </c>
      <c r="H137" s="7">
        <f t="shared" si="43"/>
        <v>4273.712936630538</v>
      </c>
      <c r="I137" s="142"/>
      <c r="J137" s="148"/>
    </row>
    <row r="138" spans="1:15" s="84" customFormat="1" ht="45.75" customHeight="1">
      <c r="A138" s="79" t="s">
        <v>92</v>
      </c>
      <c r="B138" s="27">
        <f>'[4]Ф2 2022 01.12'!$PU$189</f>
        <v>26.1</v>
      </c>
      <c r="C138" s="6">
        <f>'[5]УК расш(к)'!$F$144</f>
        <v>27.7</v>
      </c>
      <c r="D138" s="30">
        <f t="shared" si="42"/>
        <v>74.281816266614769</v>
      </c>
      <c r="E138" s="11">
        <f t="shared" si="44"/>
        <v>41681.986451730612</v>
      </c>
      <c r="F138" s="6">
        <f>'[5]УК расш(к)'!$Q$144</f>
        <v>35658.243080625754</v>
      </c>
      <c r="G138" s="6">
        <f>'[4]Ф2 2022 01.12'!$PV$189</f>
        <v>41681.986451730612</v>
      </c>
      <c r="H138" s="7">
        <f t="shared" si="43"/>
        <v>-6023.7433711048579</v>
      </c>
      <c r="I138" s="142"/>
      <c r="J138" s="148"/>
    </row>
    <row r="139" spans="1:15" s="3" customFormat="1" ht="41.25" customHeight="1">
      <c r="A139" s="12" t="s">
        <v>93</v>
      </c>
      <c r="B139" s="13">
        <f>B132+B133+B134+B135+B136+B137+B138</f>
        <v>345.70000000000005</v>
      </c>
      <c r="C139" s="13">
        <f>C132+C133+C134+C135+C136+C137+C138</f>
        <v>348.69999999999993</v>
      </c>
      <c r="D139" s="30">
        <f t="shared" si="42"/>
        <v>89.125423469275489</v>
      </c>
      <c r="E139" s="7">
        <f>G139</f>
        <v>41773.438755504125</v>
      </c>
      <c r="F139" s="7">
        <f>(F132*C132+F133*C133+F134*C134+F135*C135+F136*C136+F137*C137+F138*C138)/C139</f>
        <v>42783.768282191006</v>
      </c>
      <c r="G139" s="7">
        <f>(G132*B132+G133*B133+G134*B134+G135*B135+G136*B136+G137*B137+G138*B138)/B139</f>
        <v>41773.438755504125</v>
      </c>
      <c r="H139" s="7">
        <f>F139-G139</f>
        <v>1010.3295266868809</v>
      </c>
      <c r="I139" s="142"/>
      <c r="J139" s="147"/>
    </row>
    <row r="140" spans="1:15" s="82" customFormat="1" ht="24" customHeight="1">
      <c r="A140" s="125" t="s">
        <v>94</v>
      </c>
      <c r="B140" s="126"/>
      <c r="C140" s="126"/>
      <c r="D140" s="126"/>
      <c r="E140" s="126"/>
      <c r="F140" s="126"/>
      <c r="G140" s="126"/>
      <c r="H140" s="127"/>
      <c r="I140" s="142"/>
      <c r="J140" s="141"/>
    </row>
    <row r="141" spans="1:15" s="9" customFormat="1" ht="48.75" customHeight="1">
      <c r="A141" s="87" t="s">
        <v>95</v>
      </c>
      <c r="B141" s="55">
        <f>'[4]Ф2 2022 01.12'!$PU$191</f>
        <v>72.3</v>
      </c>
      <c r="C141" s="10">
        <f>'[5]УК расш(к)'!$F$148</f>
        <v>68.400000000000006</v>
      </c>
      <c r="D141" s="30">
        <f t="shared" ref="D141:D142" si="45">F141/48004*100</f>
        <v>140.67216295977934</v>
      </c>
      <c r="E141" s="10">
        <f>G141</f>
        <v>67528.33311665777</v>
      </c>
      <c r="F141" s="10">
        <f>'[5]УК расш(к)'!$Q$148</f>
        <v>67528.265107212472</v>
      </c>
      <c r="G141" s="10">
        <f>'[4]Ф2 2022 01.12'!$PV$191</f>
        <v>67528.33311665777</v>
      </c>
      <c r="H141" s="16">
        <f>F141-G141</f>
        <v>-6.8009445298230276E-2</v>
      </c>
      <c r="I141" s="142"/>
    </row>
    <row r="142" spans="1:15" s="9" customFormat="1" ht="37.5">
      <c r="A142" s="52" t="s">
        <v>96</v>
      </c>
      <c r="B142" s="16">
        <f>B141</f>
        <v>72.3</v>
      </c>
      <c r="C142" s="16">
        <f>C141</f>
        <v>68.400000000000006</v>
      </c>
      <c r="D142" s="30">
        <f t="shared" si="45"/>
        <v>140.67216295977934</v>
      </c>
      <c r="E142" s="16">
        <f>G142</f>
        <v>67528.33311665777</v>
      </c>
      <c r="F142" s="16">
        <f>(F141*C141)/C142</f>
        <v>67528.265107212472</v>
      </c>
      <c r="G142" s="16">
        <f>(G141*B141)/B142</f>
        <v>67528.33311665777</v>
      </c>
      <c r="H142" s="16">
        <f>F142-G142</f>
        <v>-6.8009445298230276E-2</v>
      </c>
      <c r="I142" s="142"/>
    </row>
    <row r="143" spans="1:15" s="82" customFormat="1" ht="24.75" customHeight="1">
      <c r="A143" s="125" t="s">
        <v>97</v>
      </c>
      <c r="B143" s="126"/>
      <c r="C143" s="126"/>
      <c r="D143" s="126"/>
      <c r="E143" s="126"/>
      <c r="F143" s="126"/>
      <c r="G143" s="126"/>
      <c r="H143" s="127"/>
      <c r="I143" s="142"/>
      <c r="J143" s="141"/>
    </row>
    <row r="144" spans="1:15" s="3" customFormat="1" ht="42.75" customHeight="1">
      <c r="A144" s="14" t="s">
        <v>98</v>
      </c>
      <c r="B144" s="27">
        <f>'[4]Ф2 2022 01.12'!$PU$193</f>
        <v>6.9</v>
      </c>
      <c r="C144" s="20">
        <f>'[5]УК расш(к)'!$F$146</f>
        <v>7</v>
      </c>
      <c r="D144" s="30">
        <f t="shared" ref="D144:D146" si="46">F144/48004*100</f>
        <v>96.54949389138207</v>
      </c>
      <c r="E144" s="27">
        <f>G144</f>
        <v>47461.193110561973</v>
      </c>
      <c r="F144" s="20">
        <f>'[5]УК расш(к)'!$Q$146</f>
        <v>46347.619047619046</v>
      </c>
      <c r="G144" s="20">
        <f>'[4]Ф2 2022 01.12'!$PV$193</f>
        <v>47461.193110561973</v>
      </c>
      <c r="H144" s="19">
        <f t="shared" ref="H144:H145" si="47">F144-G144</f>
        <v>-1113.5740629429274</v>
      </c>
      <c r="I144" s="142"/>
      <c r="J144" s="9"/>
    </row>
    <row r="145" spans="1:20" s="3" customFormat="1" ht="28.5" customHeight="1">
      <c r="A145" s="14" t="s">
        <v>99</v>
      </c>
      <c r="B145" s="27">
        <f>'[4]Ф2 2022 01.12'!$PU$194</f>
        <v>18.600000000000001</v>
      </c>
      <c r="C145" s="20">
        <f>'[5]УК расш(к)'!$F$147</f>
        <v>18</v>
      </c>
      <c r="D145" s="30">
        <f t="shared" si="46"/>
        <v>112.84939218028127</v>
      </c>
      <c r="E145" s="27">
        <f>G145</f>
        <v>49522.982288070729</v>
      </c>
      <c r="F145" s="20">
        <f>'[5]УК расш(к)'!$Q$147</f>
        <v>54172.222222222226</v>
      </c>
      <c r="G145" s="20">
        <f>'[4]Ф2 2022 01.12'!$PV$194</f>
        <v>49522.982288070729</v>
      </c>
      <c r="H145" s="19">
        <f t="shared" si="47"/>
        <v>4649.2399341514974</v>
      </c>
      <c r="I145" s="142"/>
      <c r="J145" s="9"/>
    </row>
    <row r="146" spans="1:20" s="3" customFormat="1" ht="43.5" customHeight="1">
      <c r="A146" s="12" t="s">
        <v>100</v>
      </c>
      <c r="B146" s="17">
        <f>B144+B145</f>
        <v>25.5</v>
      </c>
      <c r="C146" s="17">
        <f>C144+C145</f>
        <v>25</v>
      </c>
      <c r="D146" s="30">
        <f t="shared" si="46"/>
        <v>108.2854206593895</v>
      </c>
      <c r="E146" s="19">
        <f>G146</f>
        <v>48965.046392980134</v>
      </c>
      <c r="F146" s="19">
        <f>(F144*C144+F145*C145)/C146</f>
        <v>51981.333333333343</v>
      </c>
      <c r="G146" s="19">
        <f>'[4]Ф2 2022 01.12'!$PV$192</f>
        <v>48965.046392980134</v>
      </c>
      <c r="H146" s="19">
        <f>F146-G146</f>
        <v>3016.2869403532095</v>
      </c>
      <c r="I146" s="142"/>
      <c r="J146" s="9"/>
    </row>
    <row r="147" spans="1:20" s="82" customFormat="1" ht="24" customHeight="1">
      <c r="A147" s="125" t="s">
        <v>30</v>
      </c>
      <c r="B147" s="126"/>
      <c r="C147" s="126"/>
      <c r="D147" s="126"/>
      <c r="E147" s="126"/>
      <c r="F147" s="126"/>
      <c r="G147" s="126"/>
      <c r="H147" s="127"/>
      <c r="I147" s="142"/>
      <c r="J147" s="141"/>
    </row>
    <row r="148" spans="1:20" s="3" customFormat="1" ht="41.25" customHeight="1">
      <c r="A148" s="14" t="s">
        <v>101</v>
      </c>
      <c r="B148" s="27">
        <f>'[4]Ф2 2022 01.12'!$PU$201</f>
        <v>184.8</v>
      </c>
      <c r="C148" s="20">
        <f>'[5]УК расш(к)'!$F$152</f>
        <v>184.8</v>
      </c>
      <c r="D148" s="30">
        <f t="shared" ref="D148:D159" si="48">F148/48004*100</f>
        <v>85.836777310404514</v>
      </c>
      <c r="E148" s="27">
        <f>G148</f>
        <v>41205.030056988573</v>
      </c>
      <c r="F148" s="20">
        <f>'[5]УК расш(к)'!$Q$152</f>
        <v>41205.086580086579</v>
      </c>
      <c r="G148" s="20">
        <f>'[4]Ф2 2022 01.12'!$PV$201</f>
        <v>41205.030056988573</v>
      </c>
      <c r="H148" s="19">
        <f t="shared" ref="H148:H155" si="49">F148-G148</f>
        <v>5.6523098006437067E-2</v>
      </c>
      <c r="I148" s="142"/>
      <c r="J148" s="9"/>
    </row>
    <row r="149" spans="1:20" s="3" customFormat="1" ht="41.25" customHeight="1">
      <c r="A149" s="14" t="s">
        <v>157</v>
      </c>
      <c r="B149" s="27">
        <f>'[4]Ф2 2022 01.12'!$PU$206</f>
        <v>120.4</v>
      </c>
      <c r="C149" s="20">
        <f>'[5]УК расш(к)'!$F$153</f>
        <v>111.3</v>
      </c>
      <c r="D149" s="30">
        <f t="shared" si="48"/>
        <v>72.592408254687967</v>
      </c>
      <c r="E149" s="27">
        <f t="shared" ref="E149:E155" si="50">G149</f>
        <v>34847.26517513732</v>
      </c>
      <c r="F149" s="20">
        <f>'[5]УК расш(к)'!$Q$153</f>
        <v>34847.259658580413</v>
      </c>
      <c r="G149" s="20">
        <f>'[4]Ф2 2022 01.12'!$PV$206</f>
        <v>34847.26517513732</v>
      </c>
      <c r="H149" s="19">
        <f t="shared" si="49"/>
        <v>-5.5165569065138698E-3</v>
      </c>
      <c r="I149" s="142"/>
      <c r="J149" s="9"/>
    </row>
    <row r="150" spans="1:20" s="3" customFormat="1" ht="41.25" customHeight="1">
      <c r="A150" s="14" t="s">
        <v>102</v>
      </c>
      <c r="B150" s="27">
        <f>'[4]Ф2 2022 01.12'!$PU$205</f>
        <v>67.8</v>
      </c>
      <c r="C150" s="20">
        <f>'[5]УК расш(к)'!$F$154</f>
        <v>70</v>
      </c>
      <c r="D150" s="30">
        <f t="shared" si="48"/>
        <v>82.625059022859219</v>
      </c>
      <c r="E150" s="27">
        <f t="shared" si="50"/>
        <v>38569.883221788739</v>
      </c>
      <c r="F150" s="20">
        <f>'[5]УК расш(к)'!$Q$154</f>
        <v>39663.333333333336</v>
      </c>
      <c r="G150" s="20">
        <f>'[4]Ф2 2022 01.12'!$PV$205</f>
        <v>38569.883221788739</v>
      </c>
      <c r="H150" s="19">
        <f t="shared" si="49"/>
        <v>1093.4501115445964</v>
      </c>
      <c r="I150" s="142"/>
      <c r="J150" s="9"/>
    </row>
    <row r="151" spans="1:20" s="3" customFormat="1" ht="41.25" customHeight="1">
      <c r="A151" s="14" t="s">
        <v>103</v>
      </c>
      <c r="B151" s="27">
        <f>'[4]Ф2 2022 01.12'!$PU$202</f>
        <v>71.5</v>
      </c>
      <c r="C151" s="20">
        <f>'[5]УК расш(к)'!$F$155</f>
        <v>71.5</v>
      </c>
      <c r="D151" s="30">
        <f t="shared" si="48"/>
        <v>86.266121179878382</v>
      </c>
      <c r="E151" s="27">
        <f t="shared" si="50"/>
        <v>41411.436592081751</v>
      </c>
      <c r="F151" s="20">
        <f>'[5]УК расш(к)'!$Q$155</f>
        <v>41411.188811188818</v>
      </c>
      <c r="G151" s="20">
        <f>'[4]Ф2 2022 01.12'!$PV$202</f>
        <v>41411.436592081751</v>
      </c>
      <c r="H151" s="19">
        <f t="shared" si="49"/>
        <v>-0.2477808929324965</v>
      </c>
      <c r="I151" s="142"/>
      <c r="J151" s="9"/>
    </row>
    <row r="152" spans="1:20" s="3" customFormat="1" ht="41.25" customHeight="1">
      <c r="A152" s="14" t="s">
        <v>104</v>
      </c>
      <c r="B152" s="27">
        <f>'[4]Ф2 2022 01.12'!$PU$199</f>
        <v>32.5</v>
      </c>
      <c r="C152" s="20">
        <f>'[5]УК расш(к)'!$F$156</f>
        <v>32.5</v>
      </c>
      <c r="D152" s="30">
        <f t="shared" si="48"/>
        <v>88.941306173203515</v>
      </c>
      <c r="E152" s="27">
        <f t="shared" si="50"/>
        <v>42695.807633226985</v>
      </c>
      <c r="F152" s="20">
        <f>'[5]УК расш(к)'!$Q$156</f>
        <v>42695.384615384617</v>
      </c>
      <c r="G152" s="20">
        <f>'[4]Ф2 2022 01.12'!$PV$199</f>
        <v>42695.807633226985</v>
      </c>
      <c r="H152" s="19">
        <f t="shared" si="49"/>
        <v>-0.4230178423676989</v>
      </c>
      <c r="I152" s="142"/>
      <c r="J152" s="9"/>
    </row>
    <row r="153" spans="1:20" s="3" customFormat="1" ht="41.25" customHeight="1">
      <c r="A153" s="14" t="s">
        <v>105</v>
      </c>
      <c r="B153" s="27">
        <f>'[4]Ф2 2022 01.12'!$PU$198</f>
        <v>37.4</v>
      </c>
      <c r="C153" s="20">
        <f>'[5]УК расш(к)'!$F$157</f>
        <v>37.4</v>
      </c>
      <c r="D153" s="30">
        <f t="shared" si="48"/>
        <v>80.907176333047701</v>
      </c>
      <c r="E153" s="27">
        <f t="shared" si="50"/>
        <v>38838.81376108605</v>
      </c>
      <c r="F153" s="20">
        <f>'[5]УК расш(к)'!$Q$157</f>
        <v>38838.680926916219</v>
      </c>
      <c r="G153" s="20">
        <f>'[4]Ф2 2022 01.12'!$PV$198</f>
        <v>38838.81376108605</v>
      </c>
      <c r="H153" s="19">
        <f t="shared" si="49"/>
        <v>-0.13283416983176721</v>
      </c>
      <c r="I153" s="142"/>
      <c r="J153" s="9"/>
    </row>
    <row r="154" spans="1:20" s="3" customFormat="1" ht="41.25" customHeight="1">
      <c r="A154" s="14" t="s">
        <v>106</v>
      </c>
      <c r="B154" s="27">
        <f>'[4]Ф2 2022 01.12'!$PU$197</f>
        <v>76.599999999999994</v>
      </c>
      <c r="C154" s="20">
        <f>'[5]УК расш(к)'!$F$158</f>
        <v>76.599999999999994</v>
      </c>
      <c r="D154" s="30">
        <f t="shared" si="48"/>
        <v>85.569094945598167</v>
      </c>
      <c r="E154" s="27">
        <f t="shared" si="50"/>
        <v>41076.501940510621</v>
      </c>
      <c r="F154" s="20">
        <f>'[5]УК расш(к)'!$Q$158</f>
        <v>41076.588337684945</v>
      </c>
      <c r="G154" s="20">
        <f>'[4]Ф2 2022 01.12'!$PV$197</f>
        <v>41076.501940510621</v>
      </c>
      <c r="H154" s="19">
        <f t="shared" si="49"/>
        <v>8.6397174323792569E-2</v>
      </c>
      <c r="I154" s="142"/>
      <c r="J154" s="149"/>
      <c r="K154" s="53"/>
      <c r="L154" s="53"/>
      <c r="M154" s="53"/>
      <c r="N154" s="53"/>
      <c r="O154" s="53"/>
      <c r="P154" s="53"/>
      <c r="Q154" s="53"/>
      <c r="R154" s="53"/>
    </row>
    <row r="155" spans="1:20" s="3" customFormat="1" ht="41.25" customHeight="1">
      <c r="A155" s="14" t="s">
        <v>107</v>
      </c>
      <c r="B155" s="27">
        <f>'[4]Ф2 2022 01.12'!$PU$204</f>
        <v>15</v>
      </c>
      <c r="C155" s="20">
        <f>'[5]УК расш(к)'!$F$159</f>
        <v>15.2</v>
      </c>
      <c r="D155" s="30">
        <f t="shared" si="48"/>
        <v>76.263747026929053</v>
      </c>
      <c r="E155" s="27">
        <f t="shared" si="50"/>
        <v>35535.407919440178</v>
      </c>
      <c r="F155" s="20">
        <f>'[5]УК расш(к)'!$Q$159</f>
        <v>36609.649122807023</v>
      </c>
      <c r="G155" s="20">
        <f>'[4]Ф2 2022 01.12'!$PV$204</f>
        <v>35535.407919440178</v>
      </c>
      <c r="H155" s="19">
        <f t="shared" si="49"/>
        <v>1074.2412033668443</v>
      </c>
      <c r="I155" s="142"/>
      <c r="J155" s="122"/>
      <c r="K155" s="119"/>
      <c r="L155" s="120"/>
      <c r="M155" s="123"/>
      <c r="N155" s="123"/>
      <c r="O155" s="123"/>
      <c r="P155" s="53"/>
      <c r="Q155" s="53"/>
      <c r="R155" s="53"/>
    </row>
    <row r="156" spans="1:20" s="3" customFormat="1" ht="37.5">
      <c r="A156" s="12" t="s">
        <v>31</v>
      </c>
      <c r="B156" s="17">
        <f>B148+B149+B150+B151+B152+B153+B154+B155</f>
        <v>606.00000000000011</v>
      </c>
      <c r="C156" s="17">
        <f>C148+C149+C150+C151+C152+C153+C154+C155</f>
        <v>599.30000000000007</v>
      </c>
      <c r="D156" s="30">
        <f t="shared" si="48"/>
        <v>82.636869272147877</v>
      </c>
      <c r="E156" s="19">
        <f>G156</f>
        <v>39448.733713809153</v>
      </c>
      <c r="F156" s="19">
        <f>(C148*F148+C149*F149+C150*F150+C151*F151+C152*F152+C153*F153+C154*F154+C155*F155)/C156</f>
        <v>39669.002725401864</v>
      </c>
      <c r="G156" s="19">
        <f>(G148*B148+G149*B149+G150*B150+G151*B151+G152*B152+G153*B153+G154*B154+G155*B155)/B156</f>
        <v>39448.733713809153</v>
      </c>
      <c r="H156" s="19">
        <f>F156-G156</f>
        <v>220.26901159271074</v>
      </c>
      <c r="I156" s="142"/>
      <c r="J156" s="149"/>
      <c r="K156" s="53"/>
      <c r="L156" s="53"/>
      <c r="M156" s="53"/>
      <c r="N156" s="53"/>
      <c r="O156" s="53"/>
      <c r="P156" s="53"/>
      <c r="Q156" s="53"/>
      <c r="R156" s="53"/>
    </row>
    <row r="157" spans="1:20" ht="39">
      <c r="A157" s="60" t="s">
        <v>108</v>
      </c>
      <c r="B157" s="61">
        <f>B156+B146+B142+B139+B130+B125+B121+B116+B109+B87+B83+B78+B73+B69+B65+B61+B46+B41+B37+B32</f>
        <v>2639.2999999999997</v>
      </c>
      <c r="C157" s="61">
        <f>C156+C146+C142+C139+C130+C125+C121+C116+C109+C87+C83+C78+C73+C69+C65+C61+C46+C41+C37+C32</f>
        <v>2649.5000000000014</v>
      </c>
      <c r="D157" s="62">
        <f t="shared" si="48"/>
        <v>90.036399380171559</v>
      </c>
      <c r="E157" s="61">
        <f>(E32*B32+B37*E37+E41*B41+B46*E46+E61*B61+B65*E65+E69*B69+B73*E73+E78*B78+B83*E83+E87*B87+B109*E109+E116*B116+B121*E121+E125*B125+B130*E130+E139*B139+B142*E142+E146*B146+B156*E156)/B157</f>
        <v>42955.677820905286</v>
      </c>
      <c r="F157" s="61">
        <f>(F32*C32+C37*F37+F41*C41+C46*F46+F61*C61+C65*F65+F69*C69+C73*F73+F78*C78+C83*F83+F87*C87+C109*F109+F116*C116+C121*F121+F125*C125+C130*F130+F139*C139+C142*F142+F146*C146+C156*F156)/C157</f>
        <v>43221.073158457555</v>
      </c>
      <c r="G157" s="63">
        <f>(G32*B32+G37*B37+G41*B41+G46*B46+G61*B61+G65*B65+G69*B69+G73*B73+G78*B78+G83*B83+G87*B87+G109*B109+G116*B116+G121*B121+G125*B125+G130*B130+G139*B139+G142*B142+G146*B146+G156*B156)/B157</f>
        <v>42955.677820905286</v>
      </c>
      <c r="H157" s="64">
        <f t="shared" ref="H157" si="51">F157-G157</f>
        <v>265.39533755226876</v>
      </c>
      <c r="I157" s="142"/>
    </row>
    <row r="158" spans="1:20" s="54" customFormat="1" ht="25.5" customHeight="1">
      <c r="A158" s="60" t="s">
        <v>109</v>
      </c>
      <c r="B158" s="63">
        <f>B157+B26</f>
        <v>3773.8</v>
      </c>
      <c r="C158" s="63">
        <f>C157+C26</f>
        <v>3791.3000000000011</v>
      </c>
      <c r="D158" s="62">
        <f t="shared" si="48"/>
        <v>91.776685665975776</v>
      </c>
      <c r="E158" s="63">
        <f>(E26*B26+E157*B157)/B158</f>
        <v>43768.999515921299</v>
      </c>
      <c r="F158" s="63">
        <f>(F26*C26+F157*C157)/C158</f>
        <v>44056.48018709501</v>
      </c>
      <c r="G158" s="63">
        <f>(G157*B157+G26*B26)/B158</f>
        <v>43768.999515921299</v>
      </c>
      <c r="H158" s="64">
        <f>F158-G158</f>
        <v>287.48067117371102</v>
      </c>
      <c r="I158" s="142"/>
      <c r="J158" s="150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</row>
    <row r="159" spans="1:20" s="54" customFormat="1" ht="25.5" customHeight="1">
      <c r="A159" s="60" t="s">
        <v>110</v>
      </c>
      <c r="B159" s="63">
        <f>B158+B25</f>
        <v>3787.4</v>
      </c>
      <c r="C159" s="63">
        <f>C158+C25</f>
        <v>3804.3000000000011</v>
      </c>
      <c r="D159" s="62">
        <f t="shared" si="48"/>
        <v>91.794426769903026</v>
      </c>
      <c r="E159" s="63">
        <f>(E157*B157+E27*B27)/B159</f>
        <v>43768.999517659562</v>
      </c>
      <c r="F159" s="63">
        <f>(F157*C157+F27*C27)/C159</f>
        <v>44064.996626624248</v>
      </c>
      <c r="G159" s="63">
        <f>(G157*B157+G27*B27)/B159</f>
        <v>43768.999517659562</v>
      </c>
      <c r="H159" s="64">
        <f>F159-G159</f>
        <v>295.99710896468605</v>
      </c>
      <c r="I159" s="142"/>
      <c r="J159" s="150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</row>
    <row r="160" spans="1:20">
      <c r="A160" s="110" t="s">
        <v>162</v>
      </c>
      <c r="B160" s="96"/>
      <c r="C160" s="85"/>
      <c r="D160" s="86"/>
      <c r="E160" s="86"/>
      <c r="F160" s="86"/>
    </row>
    <row r="161" spans="1:7">
      <c r="A161" s="104" t="s">
        <v>3</v>
      </c>
      <c r="C161" s="1"/>
      <c r="D161" s="1"/>
      <c r="E161" s="75"/>
      <c r="F161" s="1"/>
      <c r="G161" s="94"/>
    </row>
    <row r="164" spans="1:7">
      <c r="F164" s="76"/>
    </row>
    <row r="166" spans="1:7">
      <c r="C166" s="76"/>
    </row>
  </sheetData>
  <mergeCells count="31">
    <mergeCell ref="F2:H2"/>
    <mergeCell ref="A4:H4"/>
    <mergeCell ref="A5:H5"/>
    <mergeCell ref="A7:A8"/>
    <mergeCell ref="B7:B8"/>
    <mergeCell ref="C7:C8"/>
    <mergeCell ref="D7:D8"/>
    <mergeCell ref="E7:F7"/>
    <mergeCell ref="G7:G8"/>
    <mergeCell ref="H7:H8"/>
    <mergeCell ref="A84:H84"/>
    <mergeCell ref="A10:H10"/>
    <mergeCell ref="A28:H28"/>
    <mergeCell ref="A33:H33"/>
    <mergeCell ref="A38:H38"/>
    <mergeCell ref="A42:H42"/>
    <mergeCell ref="A47:H47"/>
    <mergeCell ref="A62:H62"/>
    <mergeCell ref="A66:H66"/>
    <mergeCell ref="A70:H70"/>
    <mergeCell ref="A74:H74"/>
    <mergeCell ref="A79:H79"/>
    <mergeCell ref="A140:H140"/>
    <mergeCell ref="A143:H143"/>
    <mergeCell ref="A147:H147"/>
    <mergeCell ref="A88:H88"/>
    <mergeCell ref="A110:H110"/>
    <mergeCell ref="A117:H117"/>
    <mergeCell ref="A122:H122"/>
    <mergeCell ref="A126:H126"/>
    <mergeCell ref="A131:H131"/>
  </mergeCells>
  <pageMargins left="0.11811023622047245" right="0.11811023622047245" top="0.15748031496062992" bottom="0.15748031496062992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приложение 1 СПО </vt:lpstr>
      <vt:lpstr>приложение 1 ДПО</vt:lpstr>
      <vt:lpstr>приложение 1 культура</vt:lpstr>
      <vt:lpstr>'приложение 1 культура'!Заголовки_для_печати</vt:lpstr>
      <vt:lpstr>'приложение 1 ДПО'!Область_печати</vt:lpstr>
      <vt:lpstr>'приложение 1 культура'!Область_печати</vt:lpstr>
      <vt:lpstr>'приложение 1 СПО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Костина Ольга Николаевна</cp:lastModifiedBy>
  <cp:lastPrinted>2023-05-10T07:45:25Z</cp:lastPrinted>
  <dcterms:created xsi:type="dcterms:W3CDTF">2014-04-21T04:13:33Z</dcterms:created>
  <dcterms:modified xsi:type="dcterms:W3CDTF">2023-05-10T07:51:05Z</dcterms:modified>
</cp:coreProperties>
</file>