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1015" windowHeight="8190" tabRatio="913" activeTab="4"/>
  </bookViews>
  <sheets>
    <sheet name="приложение 1 культура" sheetId="1" r:id="rId1"/>
    <sheet name="приложение 2 культура" sheetId="12" r:id="rId2"/>
    <sheet name="приложение 3 культура" sheetId="13" r:id="rId3"/>
    <sheet name="приложение 1 дпо" sheetId="7" r:id="rId4"/>
    <sheet name="приложение 2 ДПО" sheetId="14" r:id="rId5"/>
    <sheet name="приложение 3 ДПО" sheetId="15" r:id="rId6"/>
    <sheet name="спо  приложение 1" sheetId="8" r:id="rId7"/>
    <sheet name="приложение 2 спо" sheetId="9" r:id="rId8"/>
    <sheet name="приложение 3 спо" sheetId="10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Print_Area" localSheetId="3">'приложение 1 дпо'!$A$1:$H$94</definedName>
    <definedName name="_xlnm.Print_Area" localSheetId="0">'приложение 1 культура'!$A$1:$H$247</definedName>
  </definedNames>
  <calcPr calcId="124519"/>
</workbook>
</file>

<file path=xl/calcChain.xml><?xml version="1.0" encoding="utf-8"?>
<calcChain xmlns="http://schemas.openxmlformats.org/spreadsheetml/2006/main">
  <c r="B645" i="13"/>
  <c r="B646"/>
  <c r="B644"/>
  <c r="B643"/>
  <c r="B177"/>
  <c r="B178"/>
  <c r="B176"/>
  <c r="B175"/>
  <c r="B173"/>
  <c r="B174"/>
  <c r="B172"/>
  <c r="B171"/>
  <c r="B169"/>
  <c r="B170"/>
  <c r="B168"/>
  <c r="B167"/>
  <c r="B165"/>
  <c r="B166"/>
  <c r="B164"/>
  <c r="B163"/>
  <c r="B161"/>
  <c r="B162"/>
  <c r="B160"/>
  <c r="B159"/>
  <c r="B157"/>
  <c r="B158"/>
  <c r="B156"/>
  <c r="B155"/>
  <c r="B153"/>
  <c r="B154"/>
  <c r="B152"/>
  <c r="B151"/>
  <c r="B149"/>
  <c r="B150"/>
  <c r="B148"/>
  <c r="B147"/>
  <c r="B145"/>
  <c r="B146"/>
  <c r="B144"/>
  <c r="B143"/>
  <c r="B141"/>
  <c r="B142"/>
  <c r="B140"/>
  <c r="B139"/>
  <c r="B137"/>
  <c r="B138"/>
  <c r="B136"/>
  <c r="B135"/>
  <c r="B133"/>
  <c r="B134"/>
  <c r="B132"/>
  <c r="B131"/>
  <c r="B129"/>
  <c r="B130"/>
  <c r="B128"/>
  <c r="B127"/>
  <c r="B125"/>
  <c r="B126"/>
  <c r="B124"/>
  <c r="B123"/>
  <c r="B121"/>
  <c r="B122"/>
  <c r="B120"/>
  <c r="B119"/>
  <c r="C1000" i="12"/>
  <c r="C1001"/>
  <c r="C898"/>
  <c r="C897"/>
  <c r="C899"/>
  <c r="B898"/>
  <c r="B899"/>
  <c r="B897"/>
  <c r="C994"/>
  <c r="C995"/>
  <c r="C996"/>
  <c r="C1002" s="1"/>
  <c r="B995"/>
  <c r="B996"/>
  <c r="B994"/>
  <c r="B1001"/>
  <c r="B1000" l="1"/>
  <c r="B1002"/>
  <c r="B998"/>
  <c r="B264"/>
  <c r="C176" l="1"/>
  <c r="B265" l="1"/>
  <c r="B266"/>
  <c r="B256"/>
  <c r="B250"/>
  <c r="B244"/>
  <c r="B238"/>
  <c r="B232"/>
  <c r="B226"/>
  <c r="B220"/>
  <c r="B214"/>
  <c r="B208"/>
  <c r="B202"/>
  <c r="B196"/>
  <c r="B190"/>
  <c r="B184"/>
  <c r="B172"/>
  <c r="B262" l="1"/>
  <c r="B568" i="13" l="1"/>
  <c r="B569"/>
  <c r="B567"/>
  <c r="B564"/>
  <c r="B565"/>
  <c r="B563"/>
  <c r="B560"/>
  <c r="B561"/>
  <c r="B559"/>
  <c r="B556"/>
  <c r="B557"/>
  <c r="B555"/>
  <c r="B552"/>
  <c r="B553"/>
  <c r="B551"/>
  <c r="B548"/>
  <c r="B549"/>
  <c r="B547"/>
  <c r="B544"/>
  <c r="B545"/>
  <c r="B543"/>
  <c r="B540" l="1"/>
  <c r="B541"/>
  <c r="B539"/>
  <c r="C877" i="12" l="1"/>
  <c r="C878"/>
  <c r="C879"/>
  <c r="B878"/>
  <c r="B879"/>
  <c r="B877"/>
  <c r="B573" i="13" l="1"/>
  <c r="B572"/>
  <c r="B571"/>
  <c r="B513"/>
  <c r="B514"/>
  <c r="B512"/>
  <c r="B509"/>
  <c r="B510"/>
  <c r="B508"/>
  <c r="B505"/>
  <c r="B506"/>
  <c r="B504"/>
  <c r="B501"/>
  <c r="B502"/>
  <c r="B500"/>
  <c r="B497"/>
  <c r="B498"/>
  <c r="B496"/>
  <c r="B493"/>
  <c r="B494"/>
  <c r="B492"/>
  <c r="B489"/>
  <c r="B490"/>
  <c r="B488"/>
  <c r="B112"/>
  <c r="B113"/>
  <c r="B111"/>
  <c r="B108"/>
  <c r="B109"/>
  <c r="B107"/>
  <c r="B104"/>
  <c r="B105"/>
  <c r="B103"/>
  <c r="B100"/>
  <c r="B101"/>
  <c r="B99"/>
  <c r="B96"/>
  <c r="B97"/>
  <c r="B95"/>
  <c r="B92"/>
  <c r="B93"/>
  <c r="B91"/>
  <c r="B88"/>
  <c r="B89"/>
  <c r="B87"/>
  <c r="B74"/>
  <c r="B75"/>
  <c r="B73"/>
  <c r="B70"/>
  <c r="B71"/>
  <c r="B69"/>
  <c r="B66"/>
  <c r="B67"/>
  <c r="B65"/>
  <c r="B62"/>
  <c r="B63"/>
  <c r="B61"/>
  <c r="B58"/>
  <c r="B59"/>
  <c r="B57"/>
  <c r="B54"/>
  <c r="B55"/>
  <c r="B53"/>
  <c r="B50"/>
  <c r="B51"/>
  <c r="B49"/>
  <c r="B46"/>
  <c r="B47"/>
  <c r="B45"/>
  <c r="B42"/>
  <c r="B43"/>
  <c r="B41"/>
  <c r="B38"/>
  <c r="B39"/>
  <c r="B37"/>
  <c r="B34"/>
  <c r="B35"/>
  <c r="B33"/>
  <c r="B30"/>
  <c r="B31"/>
  <c r="B29"/>
  <c r="B26"/>
  <c r="B27"/>
  <c r="B25"/>
  <c r="B22"/>
  <c r="B23"/>
  <c r="B21"/>
  <c r="B18"/>
  <c r="B19"/>
  <c r="B17"/>
  <c r="B875" i="12"/>
  <c r="B869"/>
  <c r="B863"/>
  <c r="C863"/>
  <c r="B562" i="13" s="1"/>
  <c r="B857" i="12"/>
  <c r="B845"/>
  <c r="B839"/>
  <c r="B833"/>
  <c r="B827"/>
  <c r="B851" l="1"/>
  <c r="C111"/>
  <c r="B77" i="13" s="1"/>
  <c r="C112" i="12"/>
  <c r="C113"/>
  <c r="B112"/>
  <c r="B113"/>
  <c r="B111"/>
  <c r="B61"/>
  <c r="B55"/>
  <c r="B49"/>
  <c r="B43"/>
  <c r="B37"/>
  <c r="B31"/>
  <c r="B97"/>
  <c r="B91"/>
  <c r="B103"/>
  <c r="B85"/>
  <c r="B79"/>
  <c r="B73"/>
  <c r="B67"/>
  <c r="B25"/>
  <c r="B78" i="13" l="1"/>
  <c r="B79"/>
  <c r="B108" i="12"/>
  <c r="B531" i="13"/>
  <c r="B532"/>
  <c r="B530"/>
  <c r="B527"/>
  <c r="B528"/>
  <c r="B526"/>
  <c r="B822" i="12"/>
  <c r="B823"/>
  <c r="B824"/>
  <c r="B814"/>
  <c r="B808"/>
  <c r="B522" i="13"/>
  <c r="B523"/>
  <c r="B521"/>
  <c r="B801" i="12"/>
  <c r="B167"/>
  <c r="B168"/>
  <c r="B169"/>
  <c r="B159"/>
  <c r="B153"/>
  <c r="B147"/>
  <c r="B141"/>
  <c r="B123"/>
  <c r="B135"/>
  <c r="B129"/>
  <c r="C796"/>
  <c r="B820" l="1"/>
  <c r="B165"/>
  <c r="B796"/>
  <c r="B516" i="13" s="1"/>
  <c r="B797" i="12"/>
  <c r="B798"/>
  <c r="B788"/>
  <c r="B782"/>
  <c r="B776"/>
  <c r="B770"/>
  <c r="B764"/>
  <c r="B758"/>
  <c r="B752"/>
  <c r="B794" l="1"/>
  <c r="B480" i="13"/>
  <c r="B481"/>
  <c r="B479"/>
  <c r="B747" i="12"/>
  <c r="B748"/>
  <c r="B749"/>
  <c r="B739"/>
  <c r="B476" i="13"/>
  <c r="B477"/>
  <c r="B475"/>
  <c r="B472"/>
  <c r="B473"/>
  <c r="B471"/>
  <c r="B468"/>
  <c r="B469"/>
  <c r="B467"/>
  <c r="B464"/>
  <c r="B465"/>
  <c r="B463"/>
  <c r="B460"/>
  <c r="B461"/>
  <c r="B459"/>
  <c r="B456"/>
  <c r="B457"/>
  <c r="B455"/>
  <c r="B452"/>
  <c r="B453"/>
  <c r="B451"/>
  <c r="B448"/>
  <c r="B449"/>
  <c r="B447"/>
  <c r="B444"/>
  <c r="B445"/>
  <c r="B443"/>
  <c r="B691" i="12"/>
  <c r="B733"/>
  <c r="B709"/>
  <c r="B721"/>
  <c r="B715"/>
  <c r="B703"/>
  <c r="B697"/>
  <c r="B727"/>
  <c r="B685"/>
  <c r="B745" l="1"/>
  <c r="B422" i="13"/>
  <c r="B423"/>
  <c r="B421"/>
  <c r="B418"/>
  <c r="B419"/>
  <c r="B417"/>
  <c r="B414"/>
  <c r="B415"/>
  <c r="B413"/>
  <c r="B661" i="12"/>
  <c r="B662"/>
  <c r="B663"/>
  <c r="B653"/>
  <c r="B647"/>
  <c r="B641"/>
  <c r="B659" l="1"/>
  <c r="B435" i="13"/>
  <c r="B436"/>
  <c r="B434"/>
  <c r="B431"/>
  <c r="B432"/>
  <c r="B430"/>
  <c r="B680" i="12"/>
  <c r="B681"/>
  <c r="B682"/>
  <c r="B672"/>
  <c r="B666"/>
  <c r="B405" i="13"/>
  <c r="B406"/>
  <c r="B404"/>
  <c r="B401"/>
  <c r="B402"/>
  <c r="B400"/>
  <c r="B397"/>
  <c r="B398"/>
  <c r="B396"/>
  <c r="B393"/>
  <c r="B394"/>
  <c r="B392"/>
  <c r="B389"/>
  <c r="B390"/>
  <c r="B388"/>
  <c r="B380"/>
  <c r="B381"/>
  <c r="B379"/>
  <c r="B376"/>
  <c r="B377"/>
  <c r="B375"/>
  <c r="B372"/>
  <c r="B373"/>
  <c r="B371"/>
  <c r="B368"/>
  <c r="B369"/>
  <c r="B367"/>
  <c r="B364"/>
  <c r="B365"/>
  <c r="B363"/>
  <c r="B360"/>
  <c r="B361"/>
  <c r="B359"/>
  <c r="B356"/>
  <c r="B357"/>
  <c r="B355"/>
  <c r="B352"/>
  <c r="B353"/>
  <c r="B351"/>
  <c r="B348"/>
  <c r="B349"/>
  <c r="B347"/>
  <c r="B344"/>
  <c r="B345"/>
  <c r="B343"/>
  <c r="B340"/>
  <c r="B341"/>
  <c r="B339"/>
  <c r="B336"/>
  <c r="B337"/>
  <c r="B335"/>
  <c r="B332"/>
  <c r="B333"/>
  <c r="B331"/>
  <c r="B328"/>
  <c r="B329"/>
  <c r="B327"/>
  <c r="B324"/>
  <c r="B325"/>
  <c r="B323"/>
  <c r="B320"/>
  <c r="B321"/>
  <c r="B319"/>
  <c r="B316"/>
  <c r="B317"/>
  <c r="B315"/>
  <c r="B312"/>
  <c r="B313"/>
  <c r="B311"/>
  <c r="B308"/>
  <c r="B309"/>
  <c r="B307"/>
  <c r="B304"/>
  <c r="B305"/>
  <c r="B303"/>
  <c r="B300"/>
  <c r="B301"/>
  <c r="B299"/>
  <c r="B296"/>
  <c r="B297"/>
  <c r="B295"/>
  <c r="B292"/>
  <c r="B293"/>
  <c r="B291"/>
  <c r="B288"/>
  <c r="B289"/>
  <c r="B287"/>
  <c r="B284"/>
  <c r="B285"/>
  <c r="B283"/>
  <c r="B636" i="12"/>
  <c r="B637"/>
  <c r="B638"/>
  <c r="B628"/>
  <c r="B622"/>
  <c r="B616"/>
  <c r="B610"/>
  <c r="B604"/>
  <c r="B451"/>
  <c r="B585"/>
  <c r="B586"/>
  <c r="B587"/>
  <c r="B577"/>
  <c r="B571"/>
  <c r="B565"/>
  <c r="B553"/>
  <c r="B547"/>
  <c r="B541"/>
  <c r="B535"/>
  <c r="B529"/>
  <c r="B523"/>
  <c r="B517"/>
  <c r="B511"/>
  <c r="B505"/>
  <c r="B499"/>
  <c r="B493"/>
  <c r="B487"/>
  <c r="B481"/>
  <c r="B475"/>
  <c r="B457"/>
  <c r="B469"/>
  <c r="B559"/>
  <c r="B463"/>
  <c r="B445"/>
  <c r="B439"/>
  <c r="B433"/>
  <c r="B678" l="1"/>
  <c r="B634"/>
  <c r="B583"/>
  <c r="B275" i="13"/>
  <c r="B276"/>
  <c r="B274"/>
  <c r="B271"/>
  <c r="B272"/>
  <c r="B270"/>
  <c r="B428" i="12"/>
  <c r="B426" s="1"/>
  <c r="B429"/>
  <c r="B430"/>
  <c r="B420"/>
  <c r="B414"/>
  <c r="B262" i="13"/>
  <c r="B263"/>
  <c r="B261"/>
  <c r="B258"/>
  <c r="B259"/>
  <c r="B257"/>
  <c r="B254"/>
  <c r="B255"/>
  <c r="B253"/>
  <c r="B395" i="12"/>
  <c r="B393" s="1"/>
  <c r="B396"/>
  <c r="B397"/>
  <c r="B83" i="13"/>
  <c r="B84"/>
  <c r="B82"/>
  <c r="B116" i="12"/>
  <c r="B387"/>
  <c r="B381"/>
  <c r="B375"/>
  <c r="B245" i="13" l="1"/>
  <c r="B246"/>
  <c r="B244"/>
  <c r="B241"/>
  <c r="B242"/>
  <c r="B240"/>
  <c r="B237"/>
  <c r="B238"/>
  <c r="B236"/>
  <c r="B233"/>
  <c r="B234"/>
  <c r="B232"/>
  <c r="B229"/>
  <c r="B230"/>
  <c r="B228"/>
  <c r="B225"/>
  <c r="B226"/>
  <c r="B224"/>
  <c r="B221"/>
  <c r="B222"/>
  <c r="B220"/>
  <c r="B370" i="12"/>
  <c r="B371"/>
  <c r="B372"/>
  <c r="B362"/>
  <c r="B356"/>
  <c r="B350"/>
  <c r="B344"/>
  <c r="B338"/>
  <c r="B332"/>
  <c r="B326"/>
  <c r="B212" i="13"/>
  <c r="B213"/>
  <c r="B211"/>
  <c r="B208"/>
  <c r="B209"/>
  <c r="B207"/>
  <c r="B321" i="12"/>
  <c r="B322"/>
  <c r="B323"/>
  <c r="B313"/>
  <c r="B307"/>
  <c r="B199" i="13"/>
  <c r="B200"/>
  <c r="B198"/>
  <c r="B195"/>
  <c r="B196"/>
  <c r="B194"/>
  <c r="B302" i="12"/>
  <c r="B303"/>
  <c r="B304"/>
  <c r="C302"/>
  <c r="B294"/>
  <c r="B288"/>
  <c r="B186" i="13"/>
  <c r="B187"/>
  <c r="B185"/>
  <c r="B182"/>
  <c r="B183"/>
  <c r="B181"/>
  <c r="B283" i="12"/>
  <c r="B284"/>
  <c r="B285"/>
  <c r="B275"/>
  <c r="B269"/>
  <c r="B202" i="13" l="1"/>
  <c r="B368" i="12"/>
  <c r="B300"/>
  <c r="B319"/>
  <c r="B281"/>
  <c r="B895" l="1"/>
  <c r="B19"/>
  <c r="B13" i="13" l="1"/>
  <c r="B14"/>
  <c r="B12"/>
  <c r="B12" i="12"/>
  <c r="B637" i="13" l="1"/>
  <c r="B638"/>
  <c r="B636"/>
  <c r="B986" i="12"/>
  <c r="B633" i="13"/>
  <c r="B634"/>
  <c r="B632"/>
  <c r="B980" i="12"/>
  <c r="B629" i="13"/>
  <c r="B630"/>
  <c r="B628"/>
  <c r="B974" i="12"/>
  <c r="B625" i="13"/>
  <c r="B626"/>
  <c r="B624"/>
  <c r="B992" i="12" l="1"/>
  <c r="B640" i="13"/>
  <c r="B968" i="12"/>
  <c r="B621" i="13" l="1"/>
  <c r="B622"/>
  <c r="B620"/>
  <c r="B962" i="12"/>
  <c r="B617" i="13" l="1"/>
  <c r="B618"/>
  <c r="B616"/>
  <c r="B956" i="12"/>
  <c r="B613" i="13"/>
  <c r="B614"/>
  <c r="B612"/>
  <c r="B950" i="12"/>
  <c r="B609" i="13"/>
  <c r="B610"/>
  <c r="B608"/>
  <c r="B944" i="12"/>
  <c r="B606" i="13"/>
  <c r="B605"/>
  <c r="B604"/>
  <c r="B938" i="12"/>
  <c r="B601" i="13"/>
  <c r="B602"/>
  <c r="B600"/>
  <c r="B932" i="12"/>
  <c r="B597" i="13" l="1"/>
  <c r="B598"/>
  <c r="B596"/>
  <c r="B926" i="12"/>
  <c r="B593" i="13" l="1"/>
  <c r="B594"/>
  <c r="B592"/>
  <c r="B920" i="12"/>
  <c r="B589" i="13"/>
  <c r="B590"/>
  <c r="B588"/>
  <c r="B914" i="12"/>
  <c r="C914"/>
  <c r="B587" i="13" s="1"/>
  <c r="B585"/>
  <c r="C583" s="1"/>
  <c r="B586"/>
  <c r="B584"/>
  <c r="B908" i="12"/>
  <c r="B581" i="13"/>
  <c r="B582"/>
  <c r="B580"/>
  <c r="C72"/>
  <c r="C68"/>
  <c r="C11"/>
  <c r="C16"/>
  <c r="C20"/>
  <c r="C24"/>
  <c r="C28"/>
  <c r="C32"/>
  <c r="C36"/>
  <c r="C40"/>
  <c r="C44"/>
  <c r="C48"/>
  <c r="C52"/>
  <c r="C56"/>
  <c r="C60"/>
  <c r="C64"/>
  <c r="C76"/>
  <c r="C81"/>
  <c r="C86"/>
  <c r="C90"/>
  <c r="C94"/>
  <c r="C98"/>
  <c r="C102"/>
  <c r="C106"/>
  <c r="C110"/>
  <c r="C119"/>
  <c r="C123"/>
  <c r="C127"/>
  <c r="C131"/>
  <c r="C135"/>
  <c r="C139"/>
  <c r="C143"/>
  <c r="C147"/>
  <c r="C151"/>
  <c r="C155"/>
  <c r="C159"/>
  <c r="C163"/>
  <c r="C167"/>
  <c r="C171"/>
  <c r="C175"/>
  <c r="C180"/>
  <c r="C184"/>
  <c r="C193"/>
  <c r="C197"/>
  <c r="C206"/>
  <c r="C210"/>
  <c r="C219"/>
  <c r="C223"/>
  <c r="C227"/>
  <c r="C231"/>
  <c r="C235"/>
  <c r="C239"/>
  <c r="C243"/>
  <c r="C252"/>
  <c r="C256"/>
  <c r="C260"/>
  <c r="C269"/>
  <c r="C273"/>
  <c r="C282"/>
  <c r="C286"/>
  <c r="C290"/>
  <c r="C294"/>
  <c r="C298"/>
  <c r="C302"/>
  <c r="C306"/>
  <c r="C310"/>
  <c r="C314"/>
  <c r="C318"/>
  <c r="C322"/>
  <c r="C326"/>
  <c r="C330"/>
  <c r="C334"/>
  <c r="C338"/>
  <c r="C342"/>
  <c r="C346"/>
  <c r="C350"/>
  <c r="C354"/>
  <c r="C358"/>
  <c r="C362"/>
  <c r="C366"/>
  <c r="C370"/>
  <c r="C374"/>
  <c r="C378"/>
  <c r="C387"/>
  <c r="C391"/>
  <c r="C395"/>
  <c r="C399"/>
  <c r="C403"/>
  <c r="C412"/>
  <c r="C416"/>
  <c r="C420"/>
  <c r="C429"/>
  <c r="C433"/>
  <c r="C442"/>
  <c r="C446"/>
  <c r="C450"/>
  <c r="C454"/>
  <c r="C458"/>
  <c r="C462"/>
  <c r="C466"/>
  <c r="C470"/>
  <c r="C474"/>
  <c r="C478"/>
  <c r="C487"/>
  <c r="C491"/>
  <c r="C495"/>
  <c r="C499"/>
  <c r="C503"/>
  <c r="C507"/>
  <c r="C511"/>
  <c r="C520"/>
  <c r="C525"/>
  <c r="C529"/>
  <c r="C538"/>
  <c r="C542"/>
  <c r="C546"/>
  <c r="C550"/>
  <c r="C554"/>
  <c r="C558"/>
  <c r="C562"/>
  <c r="C566"/>
  <c r="C570"/>
  <c r="C595"/>
  <c r="C599"/>
  <c r="C603"/>
  <c r="C607"/>
  <c r="C611"/>
  <c r="C615"/>
  <c r="C619"/>
  <c r="C623"/>
  <c r="C627"/>
  <c r="C631"/>
  <c r="C635"/>
  <c r="C643"/>
  <c r="B902" i="12"/>
  <c r="A985"/>
  <c r="A635" i="13" s="1"/>
  <c r="A979" i="12"/>
  <c r="A631" i="13" s="1"/>
  <c r="A973" i="12"/>
  <c r="A627" i="13" s="1"/>
  <c r="A967" i="12"/>
  <c r="A623" i="13" s="1"/>
  <c r="A961" i="12"/>
  <c r="A619" i="13" s="1"/>
  <c r="A955" i="12"/>
  <c r="A615" i="13" s="1"/>
  <c r="A949" i="12"/>
  <c r="A611" i="13" s="1"/>
  <c r="A943" i="12"/>
  <c r="A607" i="13" s="1"/>
  <c r="A937" i="12"/>
  <c r="A603" i="13" s="1"/>
  <c r="A931" i="12"/>
  <c r="A599" i="13" s="1"/>
  <c r="A925" i="12"/>
  <c r="A595" i="13" s="1"/>
  <c r="A919" i="12"/>
  <c r="A591" i="13" s="1"/>
  <c r="A913" i="12"/>
  <c r="A587" i="13" s="1"/>
  <c r="A907" i="12"/>
  <c r="A583" i="13" s="1"/>
  <c r="A901" i="12"/>
  <c r="A579" i="13" s="1"/>
  <c r="A868" i="12"/>
  <c r="A566" i="13" s="1"/>
  <c r="A862" i="12"/>
  <c r="A562" i="13" s="1"/>
  <c r="A856" i="12"/>
  <c r="A558" i="13" s="1"/>
  <c r="A850" i="12"/>
  <c r="A554" i="13" s="1"/>
  <c r="A844" i="12"/>
  <c r="A550" i="13" s="1"/>
  <c r="A838" i="12"/>
  <c r="A546" i="13" s="1"/>
  <c r="A832" i="12"/>
  <c r="A542" i="13" s="1"/>
  <c r="A826" i="12"/>
  <c r="A538" i="13" s="1"/>
  <c r="A813" i="12"/>
  <c r="A529" i="13" s="1"/>
  <c r="A807" i="12"/>
  <c r="A525" i="13" s="1"/>
  <c r="A800" i="12"/>
  <c r="A520" i="13" s="1"/>
  <c r="C587" l="1"/>
  <c r="C591"/>
  <c r="C579"/>
  <c r="A787" i="12"/>
  <c r="A511" i="13" s="1"/>
  <c r="A781" i="12"/>
  <c r="A507" i="13" s="1"/>
  <c r="A775" i="12"/>
  <c r="A503" i="13" s="1"/>
  <c r="A769" i="12"/>
  <c r="A499" i="13" s="1"/>
  <c r="A763" i="12"/>
  <c r="A495" i="13" s="1"/>
  <c r="A757" i="12"/>
  <c r="A491" i="13" s="1"/>
  <c r="A751" i="12"/>
  <c r="A487" i="13" s="1"/>
  <c r="A738" i="12"/>
  <c r="A478" i="13" s="1"/>
  <c r="A732" i="12"/>
  <c r="A474" i="13" s="1"/>
  <c r="A726" i="12"/>
  <c r="A470" i="13" s="1"/>
  <c r="A720" i="12"/>
  <c r="A466" i="13" s="1"/>
  <c r="A714" i="12"/>
  <c r="A462" i="13" s="1"/>
  <c r="A708" i="12"/>
  <c r="A458" i="13" s="1"/>
  <c r="A702" i="12"/>
  <c r="A454" i="13" s="1"/>
  <c r="A696" i="12"/>
  <c r="A450" i="13" s="1"/>
  <c r="A690" i="12"/>
  <c r="A446" i="13" s="1"/>
  <c r="A684" i="12"/>
  <c r="A442" i="13" s="1"/>
  <c r="A652" i="12"/>
  <c r="A420" i="13" s="1"/>
  <c r="A646" i="12"/>
  <c r="A416" i="13" s="1"/>
  <c r="A640" i="12"/>
  <c r="A412" i="13" s="1"/>
  <c r="A627" i="12"/>
  <c r="A403" i="13" s="1"/>
  <c r="A621" i="12"/>
  <c r="A399" i="13" s="1"/>
  <c r="A615" i="12"/>
  <c r="A395" i="13" s="1"/>
  <c r="A609" i="12"/>
  <c r="A391" i="13" s="1"/>
  <c r="A603" i="12"/>
  <c r="A387" i="13" s="1"/>
  <c r="A576" i="12"/>
  <c r="A378" i="13" s="1"/>
  <c r="A570" i="12"/>
  <c r="A374" i="13" s="1"/>
  <c r="A564" i="12"/>
  <c r="A370" i="13" s="1"/>
  <c r="A558" i="12"/>
  <c r="A366" i="13" s="1"/>
  <c r="A552" i="12"/>
  <c r="A362" i="13" s="1"/>
  <c r="A546" i="12"/>
  <c r="A358" i="13" s="1"/>
  <c r="A540" i="12"/>
  <c r="A354" i="13" s="1"/>
  <c r="A534" i="12"/>
  <c r="A350" i="13" s="1"/>
  <c r="A528" i="12"/>
  <c r="A346" i="13" s="1"/>
  <c r="A522" i="12"/>
  <c r="A342" i="13" s="1"/>
  <c r="A516" i="12"/>
  <c r="A338" i="13" s="1"/>
  <c r="A510" i="12"/>
  <c r="A334" i="13" s="1"/>
  <c r="A504" i="12"/>
  <c r="A330" i="13" s="1"/>
  <c r="A498" i="12"/>
  <c r="A326" i="13" s="1"/>
  <c r="A492" i="12"/>
  <c r="A322" i="13" s="1"/>
  <c r="A486" i="12"/>
  <c r="A318" i="13" s="1"/>
  <c r="A480" i="12"/>
  <c r="A314" i="13" s="1"/>
  <c r="A474" i="12"/>
  <c r="A310" i="13" s="1"/>
  <c r="A468" i="12"/>
  <c r="A306" i="13" s="1"/>
  <c r="A462" i="12"/>
  <c r="A302" i="13" s="1"/>
  <c r="A456" i="12"/>
  <c r="A298" i="13" s="1"/>
  <c r="A450" i="12"/>
  <c r="A294" i="13" s="1"/>
  <c r="A444" i="12"/>
  <c r="A290" i="13" s="1"/>
  <c r="A438" i="12"/>
  <c r="A286" i="13" s="1"/>
  <c r="A432" i="12"/>
  <c r="A282" i="13" s="1"/>
  <c r="A419" i="12"/>
  <c r="A273" i="13" s="1"/>
  <c r="A413" i="12"/>
  <c r="A269" i="13" s="1"/>
  <c r="A386" i="12"/>
  <c r="A260" i="13" s="1"/>
  <c r="A380" i="12"/>
  <c r="A256" i="13" s="1"/>
  <c r="A374" i="12"/>
  <c r="A252" i="13" s="1"/>
  <c r="A361" i="12"/>
  <c r="A243" i="13" s="1"/>
  <c r="A355" i="12"/>
  <c r="A239" i="13" s="1"/>
  <c r="A349" i="12"/>
  <c r="A235" i="13" s="1"/>
  <c r="A343" i="12"/>
  <c r="A231" i="13" s="1"/>
  <c r="A337" i="12"/>
  <c r="A227" i="13" s="1"/>
  <c r="A331" i="12"/>
  <c r="A223" i="13" s="1"/>
  <c r="A325" i="12"/>
  <c r="A219" i="13" s="1"/>
  <c r="A312" i="12"/>
  <c r="A210" i="13" s="1"/>
  <c r="A306" i="12"/>
  <c r="A206" i="13" s="1"/>
  <c r="A293" i="12"/>
  <c r="A197" i="13" s="1"/>
  <c r="A287" i="12"/>
  <c r="A193" i="13" s="1"/>
  <c r="A274" i="12"/>
  <c r="A184" i="13" s="1"/>
  <c r="A268" i="12"/>
  <c r="A180" i="13" s="1"/>
  <c r="A255" i="12"/>
  <c r="A171" i="13" s="1"/>
  <c r="A249" i="12"/>
  <c r="A167" i="13" s="1"/>
  <c r="A243" i="12"/>
  <c r="A163" i="13" s="1"/>
  <c r="A237" i="12"/>
  <c r="A159" i="13" s="1"/>
  <c r="A231" i="12"/>
  <c r="A155" i="13" s="1"/>
  <c r="A225" i="12"/>
  <c r="A151" i="13" s="1"/>
  <c r="A219" i="12"/>
  <c r="A147" i="13" s="1"/>
  <c r="A213" i="12"/>
  <c r="A143" i="13" s="1"/>
  <c r="A207" i="12"/>
  <c r="A139" i="13" s="1"/>
  <c r="A201" i="12"/>
  <c r="A135" i="13" s="1"/>
  <c r="A195" i="12"/>
  <c r="A131" i="13" s="1"/>
  <c r="A189" i="12"/>
  <c r="A127" i="13" s="1"/>
  <c r="A183" i="12"/>
  <c r="A123" i="13" s="1"/>
  <c r="A171" i="12"/>
  <c r="A119" i="13" s="1"/>
  <c r="A158" i="12"/>
  <c r="A110" i="13" s="1"/>
  <c r="A152" i="12"/>
  <c r="A106" i="13" s="1"/>
  <c r="A146" i="12"/>
  <c r="A102" i="13" s="1"/>
  <c r="A140" i="12"/>
  <c r="A98" i="13" s="1"/>
  <c r="A134" i="12"/>
  <c r="A94" i="13" s="1"/>
  <c r="A128" i="12"/>
  <c r="A90" i="13" s="1"/>
  <c r="A122" i="12"/>
  <c r="A86" i="13" s="1"/>
  <c r="A115" i="12"/>
  <c r="A81" i="13" s="1"/>
  <c r="A102" i="12"/>
  <c r="A72" i="13" s="1"/>
  <c r="A96" i="12"/>
  <c r="A68" i="13" s="1"/>
  <c r="C103" i="12"/>
  <c r="C97"/>
  <c r="A90"/>
  <c r="A64" i="13" s="1"/>
  <c r="A84" i="12"/>
  <c r="A60" i="13" s="1"/>
  <c r="A78" i="12"/>
  <c r="A56" i="13" s="1"/>
  <c r="A72" i="12"/>
  <c r="A52" i="13" s="1"/>
  <c r="A66" i="12"/>
  <c r="A48" i="13" s="1"/>
  <c r="A60" i="12"/>
  <c r="A44" i="13" s="1"/>
  <c r="A54" i="12"/>
  <c r="A40" i="13" s="1"/>
  <c r="A48" i="12"/>
  <c r="A36" i="13" s="1"/>
  <c r="A42" i="12"/>
  <c r="A32" i="13" s="1"/>
  <c r="A36" i="12"/>
  <c r="A28" i="13" s="1"/>
  <c r="A30" i="12"/>
  <c r="A24" i="13" s="1"/>
  <c r="A24" i="12"/>
  <c r="A20" i="13" s="1"/>
  <c r="A18" i="12"/>
  <c r="A16" i="13" s="1"/>
  <c r="A11" i="12"/>
  <c r="A11" i="13" s="1"/>
  <c r="A237" i="14"/>
  <c r="A231"/>
  <c r="A225"/>
  <c r="A218"/>
  <c r="A205"/>
  <c r="A199"/>
  <c r="A193"/>
  <c r="A187"/>
  <c r="A181"/>
  <c r="A175"/>
  <c r="A169"/>
  <c r="A163"/>
  <c r="A157"/>
  <c r="A150"/>
  <c r="A143"/>
  <c r="A130"/>
  <c r="A124"/>
  <c r="A86"/>
  <c r="A73"/>
  <c r="A67"/>
  <c r="A60"/>
  <c r="A53"/>
  <c r="A46"/>
  <c r="A32"/>
  <c r="A25"/>
  <c r="B159" i="15"/>
  <c r="B160"/>
  <c r="B158"/>
  <c r="B155"/>
  <c r="B156"/>
  <c r="B154"/>
  <c r="B151"/>
  <c r="B152"/>
  <c r="B150"/>
  <c r="B138"/>
  <c r="B137"/>
  <c r="B136"/>
  <c r="B134"/>
  <c r="B133"/>
  <c r="B129"/>
  <c r="B130"/>
  <c r="B126"/>
  <c r="B125"/>
  <c r="B122"/>
  <c r="B121"/>
  <c r="B117"/>
  <c r="B118"/>
  <c r="B113"/>
  <c r="B114"/>
  <c r="B110"/>
  <c r="B109"/>
  <c r="B108"/>
  <c r="B106"/>
  <c r="B105"/>
  <c r="B104"/>
  <c r="B87"/>
  <c r="B86"/>
  <c r="B85"/>
  <c r="B83"/>
  <c r="B82"/>
  <c r="B81"/>
  <c r="B74"/>
  <c r="B73"/>
  <c r="B72"/>
  <c r="B70"/>
  <c r="B69"/>
  <c r="B68"/>
  <c r="B66"/>
  <c r="B65"/>
  <c r="B64"/>
  <c r="B62"/>
  <c r="B61"/>
  <c r="B60"/>
  <c r="B47"/>
  <c r="B48"/>
  <c r="B46"/>
  <c r="B44"/>
  <c r="B43"/>
  <c r="B42"/>
  <c r="D96" i="12" l="1"/>
  <c r="B68" i="13"/>
  <c r="D102" i="12"/>
  <c r="B72" i="13"/>
  <c r="C45" i="15"/>
  <c r="C41"/>
  <c r="C202" i="14" l="1"/>
  <c r="B132" i="15" s="1"/>
  <c r="B128"/>
  <c r="B124"/>
  <c r="B112"/>
  <c r="B120" l="1"/>
  <c r="B116"/>
  <c r="C82" i="14" l="1"/>
  <c r="B50" i="15" s="1"/>
  <c r="C83" i="14"/>
  <c r="C84"/>
  <c r="B82"/>
  <c r="B83"/>
  <c r="B84"/>
  <c r="B215"/>
  <c r="B216"/>
  <c r="B247"/>
  <c r="B248"/>
  <c r="B246"/>
  <c r="B238"/>
  <c r="B232"/>
  <c r="B226"/>
  <c r="B188"/>
  <c r="B214"/>
  <c r="B206"/>
  <c r="B200"/>
  <c r="B194"/>
  <c r="B182"/>
  <c r="B176"/>
  <c r="B170"/>
  <c r="B164"/>
  <c r="B158"/>
  <c r="B140"/>
  <c r="B141"/>
  <c r="B139"/>
  <c r="B131"/>
  <c r="B125"/>
  <c r="B121"/>
  <c r="B122"/>
  <c r="B120"/>
  <c r="B112"/>
  <c r="B106"/>
  <c r="B100"/>
  <c r="B94"/>
  <c r="B68"/>
  <c r="B74"/>
  <c r="B51" i="15" l="1"/>
  <c r="B52"/>
  <c r="B244" i="14"/>
  <c r="B80"/>
  <c r="B212"/>
  <c r="B137"/>
  <c r="B118"/>
  <c r="B30" l="1"/>
  <c r="B14" i="15" s="1"/>
  <c r="B223" i="14" l="1"/>
  <c r="B222"/>
  <c r="B221"/>
  <c r="B154"/>
  <c r="B148"/>
  <c r="B146"/>
  <c r="B91"/>
  <c r="B90"/>
  <c r="B65"/>
  <c r="B64"/>
  <c r="B57"/>
  <c r="B51"/>
  <c r="B50"/>
  <c r="B44"/>
  <c r="B43"/>
  <c r="B36"/>
  <c r="B219" l="1"/>
  <c r="C57"/>
  <c r="B33" i="15" s="1"/>
  <c r="C147" i="14"/>
  <c r="C90"/>
  <c r="B56" i="15" s="1"/>
  <c r="C43" i="14"/>
  <c r="B23" i="15" s="1"/>
  <c r="C36" i="14"/>
  <c r="B18" i="15" s="1"/>
  <c r="B28" i="14"/>
  <c r="B35"/>
  <c r="B155"/>
  <c r="B153"/>
  <c r="C37"/>
  <c r="C223"/>
  <c r="B147" i="15" s="1"/>
  <c r="C91" i="14"/>
  <c r="B57" i="15" s="1"/>
  <c r="B58" i="14"/>
  <c r="B29"/>
  <c r="C221"/>
  <c r="B145" i="15" s="1"/>
  <c r="C49" i="14"/>
  <c r="B37"/>
  <c r="B56"/>
  <c r="C29"/>
  <c r="C31" i="15" l="1"/>
  <c r="B19"/>
  <c r="C16" s="1"/>
  <c r="B13"/>
  <c r="C11" s="1"/>
  <c r="B254" i="14"/>
  <c r="B54"/>
  <c r="B26"/>
  <c r="B147"/>
  <c r="B95" i="15" s="1"/>
  <c r="B151" i="14"/>
  <c r="B42"/>
  <c r="B40" s="1"/>
  <c r="B49"/>
  <c r="B47" s="1"/>
  <c r="B33"/>
  <c r="B89"/>
  <c r="B63"/>
  <c r="B61" s="1"/>
  <c r="C50"/>
  <c r="B28" i="15" s="1"/>
  <c r="C28" i="14"/>
  <c r="B12" i="15" s="1"/>
  <c r="C154" i="14"/>
  <c r="B100" i="15" s="1"/>
  <c r="C64" i="14"/>
  <c r="B38" i="15" s="1"/>
  <c r="C65" i="14"/>
  <c r="B39" i="15" s="1"/>
  <c r="C42" i="14"/>
  <c r="C63"/>
  <c r="B37" i="15" s="1"/>
  <c r="C44" i="14"/>
  <c r="B24" i="15" s="1"/>
  <c r="C21" s="1"/>
  <c r="C155" i="14"/>
  <c r="B101" i="15" s="1"/>
  <c r="C89" i="14"/>
  <c r="C153"/>
  <c r="B99" i="15" s="1"/>
  <c r="C56" i="14"/>
  <c r="B32" i="15" s="1"/>
  <c r="C146" i="14"/>
  <c r="B94" i="15" s="1"/>
  <c r="C58" i="14"/>
  <c r="B34" i="15" s="1"/>
  <c r="C148" i="14"/>
  <c r="B96" i="15" s="1"/>
  <c r="C51" i="14"/>
  <c r="B29" i="15" s="1"/>
  <c r="C26" l="1"/>
  <c r="B55"/>
  <c r="B22"/>
  <c r="B27"/>
  <c r="C36"/>
  <c r="C222" i="14"/>
  <c r="B146" i="15" s="1"/>
  <c r="B252" i="14"/>
  <c r="B144"/>
  <c r="B253"/>
  <c r="C144"/>
  <c r="B87"/>
  <c r="C35"/>
  <c r="B17" i="15" s="1"/>
  <c r="D143" i="14" l="1"/>
  <c r="B93" i="15"/>
  <c r="B250" i="14"/>
  <c r="F129" i="1" l="1"/>
  <c r="F128"/>
  <c r="F127"/>
  <c r="F242"/>
  <c r="C242"/>
  <c r="F241"/>
  <c r="C241"/>
  <c r="F240"/>
  <c r="C240"/>
  <c r="F239"/>
  <c r="C239"/>
  <c r="F238"/>
  <c r="C238"/>
  <c r="F237"/>
  <c r="C237"/>
  <c r="F236"/>
  <c r="C236"/>
  <c r="F235"/>
  <c r="C157" i="15"/>
  <c r="C153"/>
  <c r="C149"/>
  <c r="C144"/>
  <c r="C135"/>
  <c r="C131"/>
  <c r="C127"/>
  <c r="C123"/>
  <c r="C119"/>
  <c r="C115"/>
  <c r="C111"/>
  <c r="C107"/>
  <c r="C103"/>
  <c r="C98"/>
  <c r="C93"/>
  <c r="C84"/>
  <c r="C80"/>
  <c r="C71"/>
  <c r="C67"/>
  <c r="C63"/>
  <c r="C59"/>
  <c r="C54"/>
  <c r="C49"/>
  <c r="C248" i="14"/>
  <c r="B164" i="15" s="1"/>
  <c r="C247" i="14"/>
  <c r="B163" i="15" s="1"/>
  <c r="C161" s="1"/>
  <c r="C246" i="14"/>
  <c r="B162" i="15" s="1"/>
  <c r="C238" i="14"/>
  <c r="C232"/>
  <c r="C226"/>
  <c r="C219"/>
  <c r="C216"/>
  <c r="B142" i="15" s="1"/>
  <c r="C215" i="14"/>
  <c r="B141" i="15" s="1"/>
  <c r="C214" i="14"/>
  <c r="B140" i="15" s="1"/>
  <c r="C206" i="14"/>
  <c r="C200"/>
  <c r="C194"/>
  <c r="C188"/>
  <c r="C182"/>
  <c r="D181" s="1"/>
  <c r="C176"/>
  <c r="C170"/>
  <c r="C164"/>
  <c r="C158"/>
  <c r="C151"/>
  <c r="C141"/>
  <c r="B91" i="15" s="1"/>
  <c r="C140" i="14"/>
  <c r="B90" i="15" s="1"/>
  <c r="C88" s="1"/>
  <c r="C139" i="14"/>
  <c r="B89" i="15" s="1"/>
  <c r="C131" i="14"/>
  <c r="C125"/>
  <c r="C122"/>
  <c r="B78" i="15" s="1"/>
  <c r="C121" i="14"/>
  <c r="B77" i="15" s="1"/>
  <c r="C120" i="14"/>
  <c r="B76" i="15" s="1"/>
  <c r="C112" i="14"/>
  <c r="C106"/>
  <c r="C100"/>
  <c r="C94"/>
  <c r="C87"/>
  <c r="C74"/>
  <c r="C68"/>
  <c r="C61"/>
  <c r="C54"/>
  <c r="C47"/>
  <c r="C40"/>
  <c r="C33"/>
  <c r="C26"/>
  <c r="B642" i="13"/>
  <c r="C986" i="12"/>
  <c r="C980"/>
  <c r="C974"/>
  <c r="C968"/>
  <c r="C962"/>
  <c r="C956"/>
  <c r="C950"/>
  <c r="C944"/>
  <c r="C938"/>
  <c r="B641" i="13"/>
  <c r="C926" i="12"/>
  <c r="C920"/>
  <c r="D913"/>
  <c r="C908"/>
  <c r="C902"/>
  <c r="C869"/>
  <c r="D862"/>
  <c r="C857"/>
  <c r="C851"/>
  <c r="C845"/>
  <c r="C839"/>
  <c r="C833"/>
  <c r="C827"/>
  <c r="C824"/>
  <c r="C823"/>
  <c r="C822"/>
  <c r="C814"/>
  <c r="C808"/>
  <c r="C801"/>
  <c r="C798"/>
  <c r="B518" i="13" s="1"/>
  <c r="C797" i="12"/>
  <c r="B517" i="13" s="1"/>
  <c r="C788" i="12"/>
  <c r="C782"/>
  <c r="C776"/>
  <c r="C770"/>
  <c r="C764"/>
  <c r="C758"/>
  <c r="C752"/>
  <c r="C749"/>
  <c r="B485" i="13" s="1"/>
  <c r="C748" i="12"/>
  <c r="B484" i="13" s="1"/>
  <c r="C747" i="12"/>
  <c r="B483" i="13" s="1"/>
  <c r="C739" i="12"/>
  <c r="C733"/>
  <c r="C727"/>
  <c r="C721"/>
  <c r="C715"/>
  <c r="C709"/>
  <c r="C703"/>
  <c r="C697"/>
  <c r="C691"/>
  <c r="C685"/>
  <c r="C682"/>
  <c r="B440" i="13" s="1"/>
  <c r="C681" i="12"/>
  <c r="B439" i="13" s="1"/>
  <c r="C680" i="12"/>
  <c r="B438" i="13" s="1"/>
  <c r="C672" i="12"/>
  <c r="A671"/>
  <c r="A433" i="13" s="1"/>
  <c r="C666" i="12"/>
  <c r="A665"/>
  <c r="A429" i="13" s="1"/>
  <c r="C663" i="12"/>
  <c r="B427" i="13" s="1"/>
  <c r="C662" i="12"/>
  <c r="B426" i="13" s="1"/>
  <c r="C661" i="12"/>
  <c r="B425" i="13" s="1"/>
  <c r="C653" i="12"/>
  <c r="C647"/>
  <c r="C641"/>
  <c r="C638"/>
  <c r="B410" i="13" s="1"/>
  <c r="C637" i="12"/>
  <c r="B409" i="13" s="1"/>
  <c r="C636" i="12"/>
  <c r="B408" i="13" s="1"/>
  <c r="C628" i="12"/>
  <c r="C622"/>
  <c r="C616"/>
  <c r="C610"/>
  <c r="C604"/>
  <c r="C587"/>
  <c r="B385" i="13" s="1"/>
  <c r="C586" i="12"/>
  <c r="B384" i="13" s="1"/>
  <c r="C585" i="12"/>
  <c r="B383" i="13" s="1"/>
  <c r="C577" i="12"/>
  <c r="C571"/>
  <c r="C565"/>
  <c r="C559"/>
  <c r="C553"/>
  <c r="C547"/>
  <c r="C541"/>
  <c r="C535"/>
  <c r="C529"/>
  <c r="C523"/>
  <c r="C517"/>
  <c r="C511"/>
  <c r="C505"/>
  <c r="C499"/>
  <c r="C493"/>
  <c r="C487"/>
  <c r="C481"/>
  <c r="C475"/>
  <c r="C469"/>
  <c r="C463"/>
  <c r="C457"/>
  <c r="C451"/>
  <c r="C445"/>
  <c r="C439"/>
  <c r="C433"/>
  <c r="C430"/>
  <c r="B280" i="13" s="1"/>
  <c r="C429" i="12"/>
  <c r="B279" i="13" s="1"/>
  <c r="C428" i="12"/>
  <c r="B278" i="13" s="1"/>
  <c r="C420" i="12"/>
  <c r="C414"/>
  <c r="C397"/>
  <c r="B267" i="13" s="1"/>
  <c r="C396" i="12"/>
  <c r="B266" i="13" s="1"/>
  <c r="C395" i="12"/>
  <c r="B265" i="13" s="1"/>
  <c r="C387" i="12"/>
  <c r="C381"/>
  <c r="C375"/>
  <c r="C372"/>
  <c r="B250" i="13" s="1"/>
  <c r="C371" i="12"/>
  <c r="B249" i="13" s="1"/>
  <c r="C370" i="12"/>
  <c r="B248" i="13" s="1"/>
  <c r="C362" i="12"/>
  <c r="C356"/>
  <c r="C350"/>
  <c r="C344"/>
  <c r="C338"/>
  <c r="C332"/>
  <c r="C326"/>
  <c r="C323"/>
  <c r="B217" i="13" s="1"/>
  <c r="C322" i="12"/>
  <c r="B216" i="13" s="1"/>
  <c r="C321" i="12"/>
  <c r="B215" i="13" s="1"/>
  <c r="C313" i="12"/>
  <c r="C307"/>
  <c r="C304"/>
  <c r="B204" i="13" s="1"/>
  <c r="C303" i="12"/>
  <c r="B203" i="13" s="1"/>
  <c r="C294" i="12"/>
  <c r="C288"/>
  <c r="C285"/>
  <c r="B191" i="13" s="1"/>
  <c r="C284" i="12"/>
  <c r="B190" i="13" s="1"/>
  <c r="C283" i="12"/>
  <c r="B189" i="13" s="1"/>
  <c r="C275" i="12"/>
  <c r="C269"/>
  <c r="C266"/>
  <c r="C265"/>
  <c r="C264"/>
  <c r="C256"/>
  <c r="D255" s="1"/>
  <c r="C250"/>
  <c r="D249" s="1"/>
  <c r="C244"/>
  <c r="D243" s="1"/>
  <c r="C238"/>
  <c r="D237" s="1"/>
  <c r="C232"/>
  <c r="D231" s="1"/>
  <c r="C226"/>
  <c r="D225" s="1"/>
  <c r="C220"/>
  <c r="D219" s="1"/>
  <c r="C214"/>
  <c r="D213" s="1"/>
  <c r="C208"/>
  <c r="D207" s="1"/>
  <c r="C202"/>
  <c r="D201" s="1"/>
  <c r="C196"/>
  <c r="D195" s="1"/>
  <c r="C190"/>
  <c r="D189" s="1"/>
  <c r="C184"/>
  <c r="D183" s="1"/>
  <c r="C178"/>
  <c r="C172"/>
  <c r="D171" s="1"/>
  <c r="C169"/>
  <c r="B117" i="13" s="1"/>
  <c r="C168" i="12"/>
  <c r="B116" i="13" s="1"/>
  <c r="C167" i="12"/>
  <c r="B115" i="13" s="1"/>
  <c r="C159" i="12"/>
  <c r="C153"/>
  <c r="C147"/>
  <c r="C141"/>
  <c r="C135"/>
  <c r="C129"/>
  <c r="C123"/>
  <c r="C116"/>
  <c r="C91"/>
  <c r="C85"/>
  <c r="C79"/>
  <c r="C73"/>
  <c r="C67"/>
  <c r="C61"/>
  <c r="C55"/>
  <c r="C49"/>
  <c r="C43"/>
  <c r="C37"/>
  <c r="C31"/>
  <c r="C25"/>
  <c r="C19"/>
  <c r="B16" i="13" s="1"/>
  <c r="C12" i="12"/>
  <c r="C139" i="15" l="1"/>
  <c r="C639" i="13"/>
  <c r="B534"/>
  <c r="D832" i="12"/>
  <c r="B542" i="13"/>
  <c r="D856" i="12"/>
  <c r="B558" i="13"/>
  <c r="D54" i="12"/>
  <c r="B40" i="13"/>
  <c r="D78" i="12"/>
  <c r="B56" i="13"/>
  <c r="D850" i="12"/>
  <c r="B554" i="13"/>
  <c r="D24" i="12"/>
  <c r="B20" i="13"/>
  <c r="D48" i="12"/>
  <c r="B36" i="13"/>
  <c r="D72" i="12"/>
  <c r="B52" i="13"/>
  <c r="D140" i="12"/>
  <c r="B98" i="13"/>
  <c r="D42" i="12"/>
  <c r="B32" i="13"/>
  <c r="D66" i="12"/>
  <c r="B48" i="13"/>
  <c r="D90" i="12"/>
  <c r="B64" i="13"/>
  <c r="D134" i="12"/>
  <c r="B94" i="13"/>
  <c r="D158" i="12"/>
  <c r="B110" i="13"/>
  <c r="D757" i="12"/>
  <c r="B491" i="13"/>
  <c r="D781" i="12"/>
  <c r="B507" i="13"/>
  <c r="B535"/>
  <c r="B576"/>
  <c r="D838" i="12"/>
  <c r="B546" i="13"/>
  <c r="C114"/>
  <c r="C515"/>
  <c r="C424"/>
  <c r="C437"/>
  <c r="D36" i="12"/>
  <c r="B28" i="13"/>
  <c r="D84" i="12"/>
  <c r="B60" i="13"/>
  <c r="D60" i="12"/>
  <c r="B44" i="13"/>
  <c r="D128" i="12"/>
  <c r="B90" i="13"/>
  <c r="D152" i="12"/>
  <c r="B106" i="13"/>
  <c r="D751" i="12"/>
  <c r="B487" i="13"/>
  <c r="D775" i="12"/>
  <c r="B503" i="13"/>
  <c r="D30" i="12"/>
  <c r="B24" i="13"/>
  <c r="D122" i="12"/>
  <c r="B86" i="13"/>
  <c r="D146" i="12"/>
  <c r="B102" i="13"/>
  <c r="D769" i="12"/>
  <c r="B499" i="13"/>
  <c r="D763" i="12"/>
  <c r="B495" i="13"/>
  <c r="D787" i="12"/>
  <c r="B511" i="13"/>
  <c r="B536"/>
  <c r="B577"/>
  <c r="D868" i="12"/>
  <c r="B566" i="13"/>
  <c r="C482"/>
  <c r="D826" i="12"/>
  <c r="B538" i="13"/>
  <c r="D844" i="12"/>
  <c r="B550" i="13"/>
  <c r="D419" i="12"/>
  <c r="B273" i="13"/>
  <c r="D456" i="12"/>
  <c r="B298" i="13"/>
  <c r="D504" i="12"/>
  <c r="B330" i="13"/>
  <c r="D552" i="12"/>
  <c r="B362" i="13"/>
  <c r="D603" i="12"/>
  <c r="B387" i="13"/>
  <c r="D627" i="12"/>
  <c r="B403" i="13"/>
  <c r="D640" i="12"/>
  <c r="B412" i="13"/>
  <c r="D450" i="12"/>
  <c r="B294" i="13"/>
  <c r="D621" i="12"/>
  <c r="B399" i="13"/>
  <c r="D665" i="12"/>
  <c r="B429" i="13"/>
  <c r="D696" i="12"/>
  <c r="B450" i="13"/>
  <c r="D720" i="12"/>
  <c r="B466" i="13"/>
  <c r="D800" i="12"/>
  <c r="B520" i="13"/>
  <c r="C247"/>
  <c r="D115" i="12"/>
  <c r="B81" i="13"/>
  <c r="D331" i="12"/>
  <c r="B223" i="13"/>
  <c r="D355" i="12"/>
  <c r="B239" i="13"/>
  <c r="D432" i="12"/>
  <c r="B282" i="13"/>
  <c r="D480" i="12"/>
  <c r="B314" i="13"/>
  <c r="D528" i="12"/>
  <c r="B346" i="13"/>
  <c r="D576" i="12"/>
  <c r="B378" i="13"/>
  <c r="D325" i="12"/>
  <c r="B219" i="13"/>
  <c r="D349" i="12"/>
  <c r="B235" i="13"/>
  <c r="D386" i="12"/>
  <c r="B260" i="13"/>
  <c r="D413" i="12"/>
  <c r="B269" i="13"/>
  <c r="D474" i="12"/>
  <c r="B310" i="13"/>
  <c r="D498" i="12"/>
  <c r="B326" i="13"/>
  <c r="D522" i="12"/>
  <c r="B342" i="13"/>
  <c r="D546" i="12"/>
  <c r="B358" i="13"/>
  <c r="D570" i="12"/>
  <c r="B374" i="13"/>
  <c r="D343" i="12"/>
  <c r="B231" i="13"/>
  <c r="D380" i="12"/>
  <c r="B256" i="13"/>
  <c r="D444" i="12"/>
  <c r="B290" i="13"/>
  <c r="D468" i="12"/>
  <c r="B306" i="13"/>
  <c r="D492" i="12"/>
  <c r="B322" i="13"/>
  <c r="D516" i="12"/>
  <c r="B338" i="13"/>
  <c r="D540" i="12"/>
  <c r="B354" i="13"/>
  <c r="D564" i="12"/>
  <c r="B370" i="13"/>
  <c r="D615" i="12"/>
  <c r="B395" i="13"/>
  <c r="D652" i="12"/>
  <c r="B420" i="13"/>
  <c r="C277"/>
  <c r="C382"/>
  <c r="C407"/>
  <c r="D690" i="12"/>
  <c r="B446" i="13"/>
  <c r="D714" i="12"/>
  <c r="B462" i="13"/>
  <c r="D738" i="12"/>
  <c r="B478" i="13"/>
  <c r="D337" i="12"/>
  <c r="B227" i="13"/>
  <c r="D361" i="12"/>
  <c r="B243" i="13"/>
  <c r="D374" i="12"/>
  <c r="B252" i="13"/>
  <c r="D438" i="12"/>
  <c r="B286" i="13"/>
  <c r="D462" i="12"/>
  <c r="B302" i="13"/>
  <c r="D486" i="12"/>
  <c r="B318" i="13"/>
  <c r="D510" i="12"/>
  <c r="B334" i="13"/>
  <c r="D534" i="12"/>
  <c r="B350" i="13"/>
  <c r="D558" i="12"/>
  <c r="B366" i="13"/>
  <c r="D609" i="12"/>
  <c r="B391" i="13"/>
  <c r="D646" i="12"/>
  <c r="B416" i="13"/>
  <c r="D671" i="12"/>
  <c r="B433" i="13"/>
  <c r="D684" i="12"/>
  <c r="B442" i="13"/>
  <c r="D732" i="12"/>
  <c r="B474" i="13"/>
  <c r="D813" i="12"/>
  <c r="B529" i="13"/>
  <c r="C264"/>
  <c r="D702" i="12"/>
  <c r="B454" i="13"/>
  <c r="D726" i="12"/>
  <c r="B470" i="13"/>
  <c r="D807" i="12"/>
  <c r="B525" i="13"/>
  <c r="C214"/>
  <c r="C188"/>
  <c r="C201"/>
  <c r="D708" i="12"/>
  <c r="B458" i="13"/>
  <c r="D306" i="12"/>
  <c r="B206" i="13"/>
  <c r="D312" i="12"/>
  <c r="B210" i="13"/>
  <c r="D907" i="12"/>
  <c r="B583" i="13"/>
  <c r="D955" i="12"/>
  <c r="B615" i="13"/>
  <c r="D274" i="12"/>
  <c r="B184" i="13"/>
  <c r="D287" i="12"/>
  <c r="B193" i="13"/>
  <c r="D901" i="12"/>
  <c r="B579" i="13"/>
  <c r="D973" i="12"/>
  <c r="B627" i="13"/>
  <c r="D937" i="12"/>
  <c r="B603" i="13"/>
  <c r="D985" i="12"/>
  <c r="B635" i="13"/>
  <c r="D18" i="12"/>
  <c r="D293"/>
  <c r="B197" i="13"/>
  <c r="D979" i="12"/>
  <c r="B631" i="13"/>
  <c r="D11" i="12"/>
  <c r="B11" i="13"/>
  <c r="D925" i="12"/>
  <c r="B595" i="13"/>
  <c r="D949" i="12"/>
  <c r="B611" i="13"/>
  <c r="D268" i="12"/>
  <c r="B180" i="13"/>
  <c r="D919" i="12"/>
  <c r="B591" i="13"/>
  <c r="D943" i="12"/>
  <c r="B607" i="13"/>
  <c r="D967" i="12"/>
  <c r="B623" i="13"/>
  <c r="D961" i="12"/>
  <c r="B619" i="13"/>
  <c r="C75" i="15"/>
  <c r="D73" i="14"/>
  <c r="B45" i="15"/>
  <c r="D105" i="14"/>
  <c r="B67" i="15"/>
  <c r="D163" i="14"/>
  <c r="B107" i="15"/>
  <c r="D187" i="14"/>
  <c r="B123" i="15"/>
  <c r="D225" i="14"/>
  <c r="B149" i="15"/>
  <c r="D39" i="14"/>
  <c r="B21" i="15"/>
  <c r="D67" i="14"/>
  <c r="B41" i="15"/>
  <c r="D99" i="14"/>
  <c r="B63" i="15"/>
  <c r="D157" i="14"/>
  <c r="B103" i="15"/>
  <c r="D205" i="14"/>
  <c r="B135" i="15"/>
  <c r="D32" i="14"/>
  <c r="B16" i="15"/>
  <c r="D60" i="14"/>
  <c r="B36" i="15"/>
  <c r="D93" i="14"/>
  <c r="B59" i="15"/>
  <c r="D130" i="14"/>
  <c r="B84" i="15"/>
  <c r="D150" i="14"/>
  <c r="B98" i="15"/>
  <c r="D175" i="14"/>
  <c r="B119" i="15"/>
  <c r="B115"/>
  <c r="D199" i="14"/>
  <c r="B131" i="15"/>
  <c r="D237" i="14"/>
  <c r="B157" i="15"/>
  <c r="D46" i="14"/>
  <c r="B26" i="15"/>
  <c r="D218" i="14"/>
  <c r="B144" i="15"/>
  <c r="D53" i="14"/>
  <c r="B31" i="15"/>
  <c r="D86" i="14"/>
  <c r="B54" i="15"/>
  <c r="D111" i="14"/>
  <c r="B71" i="15"/>
  <c r="D124" i="14"/>
  <c r="B80" i="15"/>
  <c r="D169" i="14"/>
  <c r="B111" i="15"/>
  <c r="D193" i="14"/>
  <c r="B127" i="15"/>
  <c r="D231" i="14"/>
  <c r="B153" i="15"/>
  <c r="C875" i="12"/>
  <c r="D108"/>
  <c r="C319"/>
  <c r="C745"/>
  <c r="C262"/>
  <c r="D261" s="1"/>
  <c r="C678"/>
  <c r="C794"/>
  <c r="D25" i="14"/>
  <c r="B11" i="15"/>
  <c r="C252" i="14"/>
  <c r="B166" i="15" s="1"/>
  <c r="C244" i="14"/>
  <c r="C212"/>
  <c r="C137"/>
  <c r="C118"/>
  <c r="C253"/>
  <c r="B167" i="15" s="1"/>
  <c r="C80" i="14"/>
  <c r="C254"/>
  <c r="B168" i="15" s="1"/>
  <c r="C659" i="12"/>
  <c r="C634"/>
  <c r="C108"/>
  <c r="B76" i="13" s="1"/>
  <c r="C281" i="12"/>
  <c r="C393"/>
  <c r="C992"/>
  <c r="C165"/>
  <c r="C300"/>
  <c r="C932"/>
  <c r="C368"/>
  <c r="C426"/>
  <c r="C583"/>
  <c r="C820"/>
  <c r="C533" i="13" l="1"/>
  <c r="B575"/>
  <c r="D793" i="12"/>
  <c r="B515" i="13"/>
  <c r="D164" i="12"/>
  <c r="B114" i="13"/>
  <c r="C574"/>
  <c r="D874" i="12"/>
  <c r="B570" i="13"/>
  <c r="D582" i="12"/>
  <c r="B382" i="13"/>
  <c r="D392" i="12"/>
  <c r="B264" i="13"/>
  <c r="D658" i="12"/>
  <c r="B424" i="13"/>
  <c r="D819" i="12"/>
  <c r="B533" i="13"/>
  <c r="D633" i="12"/>
  <c r="B407" i="13"/>
  <c r="D744" i="12"/>
  <c r="B482" i="13"/>
  <c r="D367" i="12"/>
  <c r="B247" i="13"/>
  <c r="D425" i="12"/>
  <c r="B277" i="13"/>
  <c r="D677" i="12"/>
  <c r="B437" i="13"/>
  <c r="D318" i="12"/>
  <c r="B214" i="13"/>
  <c r="D991" i="12"/>
  <c r="B639" i="13"/>
  <c r="D280" i="12"/>
  <c r="B188" i="13"/>
  <c r="D299" i="12"/>
  <c r="B201" i="13"/>
  <c r="D931" i="12"/>
  <c r="B599" i="13"/>
  <c r="C165" i="15"/>
  <c r="D243" i="14"/>
  <c r="B161" i="15"/>
  <c r="D79" i="14"/>
  <c r="B49" i="15"/>
  <c r="D211" i="14"/>
  <c r="B139" i="15"/>
  <c r="D136" i="14"/>
  <c r="B88" i="15"/>
  <c r="D117" i="14"/>
  <c r="B75" i="15"/>
  <c r="C250" i="14"/>
  <c r="C895" i="12"/>
  <c r="C998" l="1"/>
  <c r="D997" s="1"/>
  <c r="D894"/>
  <c r="B574" i="13"/>
  <c r="D249" i="14"/>
  <c r="B165" i="15"/>
  <c r="B17" i="10"/>
  <c r="B16"/>
  <c r="B15"/>
  <c r="A14"/>
  <c r="B13"/>
  <c r="B12"/>
  <c r="B11"/>
  <c r="C10"/>
  <c r="C27" i="9"/>
  <c r="B23" i="10" s="1"/>
  <c r="B27" i="9"/>
  <c r="C26"/>
  <c r="B26"/>
  <c r="B22" i="10" s="1"/>
  <c r="C19" s="1"/>
  <c r="C25" i="9"/>
  <c r="B21" i="10" s="1"/>
  <c r="B25" i="9"/>
  <c r="B23"/>
  <c r="C17"/>
  <c r="B17"/>
  <c r="D16"/>
  <c r="A16"/>
  <c r="C11"/>
  <c r="B11"/>
  <c r="D10"/>
  <c r="C14" i="10" l="1"/>
  <c r="B19"/>
  <c r="D22" i="9"/>
  <c r="C23"/>
  <c r="C235" i="1" l="1"/>
  <c r="F229"/>
  <c r="C229"/>
  <c r="F228"/>
  <c r="C228"/>
  <c r="F216"/>
  <c r="C216"/>
  <c r="F215"/>
  <c r="C215"/>
  <c r="F214"/>
  <c r="C214"/>
  <c r="F213"/>
  <c r="C213"/>
  <c r="F212"/>
  <c r="C212"/>
  <c r="F211"/>
  <c r="C211"/>
  <c r="F210"/>
  <c r="C210"/>
  <c r="C204"/>
  <c r="C203"/>
  <c r="C202"/>
  <c r="C201"/>
  <c r="C200"/>
  <c r="C199"/>
  <c r="C198"/>
  <c r="C197"/>
  <c r="C196"/>
  <c r="C195"/>
  <c r="B195"/>
  <c r="B196"/>
  <c r="B197"/>
  <c r="B198"/>
  <c r="B199"/>
  <c r="B200"/>
  <c r="B201"/>
  <c r="B202"/>
  <c r="B203"/>
  <c r="B204"/>
  <c r="F204"/>
  <c r="F203"/>
  <c r="F202"/>
  <c r="F201"/>
  <c r="F200"/>
  <c r="F199"/>
  <c r="F198"/>
  <c r="F197"/>
  <c r="F196"/>
  <c r="F195"/>
  <c r="C189"/>
  <c r="F189"/>
  <c r="F188"/>
  <c r="C188"/>
  <c r="F182"/>
  <c r="C182"/>
  <c r="F181"/>
  <c r="C181"/>
  <c r="F180"/>
  <c r="C180"/>
  <c r="F174"/>
  <c r="C174"/>
  <c r="F173"/>
  <c r="C173"/>
  <c r="F172"/>
  <c r="C172"/>
  <c r="F171"/>
  <c r="C171"/>
  <c r="F170"/>
  <c r="C170"/>
  <c r="F164"/>
  <c r="C164"/>
  <c r="F163"/>
  <c r="C163"/>
  <c r="F162"/>
  <c r="C162"/>
  <c r="F161"/>
  <c r="C161"/>
  <c r="F160"/>
  <c r="C160"/>
  <c r="F159"/>
  <c r="C159"/>
  <c r="F157"/>
  <c r="C157"/>
  <c r="F156"/>
  <c r="C156"/>
  <c r="F155"/>
  <c r="C155"/>
  <c r="F154"/>
  <c r="C154"/>
  <c r="F153"/>
  <c r="C153"/>
  <c r="F152"/>
  <c r="C152"/>
  <c r="F151"/>
  <c r="C151" l="1"/>
  <c r="F150"/>
  <c r="C150"/>
  <c r="F149"/>
  <c r="C149"/>
  <c r="F148"/>
  <c r="C148"/>
  <c r="F147"/>
  <c r="C147"/>
  <c r="F146"/>
  <c r="C146"/>
  <c r="F145"/>
  <c r="C145"/>
  <c r="F144"/>
  <c r="C144"/>
  <c r="F143"/>
  <c r="C143"/>
  <c r="F142"/>
  <c r="C142"/>
  <c r="F141"/>
  <c r="C141"/>
  <c r="F140"/>
  <c r="C140"/>
  <c r="F139"/>
  <c r="C139"/>
  <c r="F136"/>
  <c r="C136"/>
  <c r="F135"/>
  <c r="C135"/>
  <c r="C129"/>
  <c r="C128"/>
  <c r="C127"/>
  <c r="F121"/>
  <c r="C121"/>
  <c r="F120"/>
  <c r="C120"/>
  <c r="F119"/>
  <c r="C119"/>
  <c r="F118"/>
  <c r="C118"/>
  <c r="F117"/>
  <c r="C117"/>
  <c r="F116"/>
  <c r="C116"/>
  <c r="F115"/>
  <c r="C115"/>
  <c r="F109"/>
  <c r="C109"/>
  <c r="F108"/>
  <c r="C108"/>
  <c r="F102"/>
  <c r="C102"/>
  <c r="F101"/>
  <c r="C101"/>
  <c r="F95"/>
  <c r="C95"/>
  <c r="F94"/>
  <c r="C94"/>
  <c r="F88"/>
  <c r="F87"/>
  <c r="C88"/>
  <c r="C87"/>
  <c r="F86"/>
  <c r="C86"/>
  <c r="F85"/>
  <c r="C85"/>
  <c r="F84"/>
  <c r="C84"/>
  <c r="F83"/>
  <c r="C83"/>
  <c r="F82"/>
  <c r="C82"/>
  <c r="F81"/>
  <c r="C81"/>
  <c r="F80"/>
  <c r="C80"/>
  <c r="F79"/>
  <c r="C79"/>
  <c r="F78"/>
  <c r="C78"/>
  <c r="F77"/>
  <c r="C77"/>
  <c r="F76"/>
  <c r="C76"/>
  <c r="F75"/>
  <c r="C75"/>
  <c r="F69" l="1"/>
  <c r="C69"/>
  <c r="F68"/>
  <c r="C68"/>
  <c r="F67"/>
  <c r="C67"/>
  <c r="F66"/>
  <c r="C66"/>
  <c r="F65"/>
  <c r="C65"/>
  <c r="F64"/>
  <c r="C64"/>
  <c r="F63"/>
  <c r="C63"/>
  <c r="F26"/>
  <c r="H26" s="1"/>
  <c r="F51"/>
  <c r="C51"/>
  <c r="F50"/>
  <c r="C50"/>
  <c r="F49"/>
  <c r="C49"/>
  <c r="F48"/>
  <c r="C48"/>
  <c r="F47"/>
  <c r="C47"/>
  <c r="F46"/>
  <c r="C46"/>
  <c r="F45"/>
  <c r="C45"/>
  <c r="F44"/>
  <c r="C44"/>
  <c r="F43"/>
  <c r="C43"/>
  <c r="F42"/>
  <c r="C42"/>
  <c r="F41"/>
  <c r="C41"/>
  <c r="F40"/>
  <c r="C40"/>
  <c r="F39"/>
  <c r="C39"/>
  <c r="F38"/>
  <c r="C38"/>
  <c r="F37"/>
  <c r="C37"/>
  <c r="F31"/>
  <c r="E15"/>
  <c r="G15" s="1"/>
  <c r="F15"/>
  <c r="F14"/>
  <c r="E14"/>
  <c r="F28"/>
  <c r="C28"/>
  <c r="F27"/>
  <c r="C27"/>
  <c r="C26"/>
  <c r="F25"/>
  <c r="C25"/>
  <c r="F24"/>
  <c r="C24"/>
  <c r="F23"/>
  <c r="C23"/>
  <c r="F22"/>
  <c r="C22"/>
  <c r="F21"/>
  <c r="C21"/>
  <c r="F20"/>
  <c r="C20"/>
  <c r="F19"/>
  <c r="C19"/>
  <c r="F18"/>
  <c r="C18"/>
  <c r="F17"/>
  <c r="C17"/>
  <c r="F16"/>
  <c r="C16"/>
  <c r="C15"/>
  <c r="C14"/>
  <c r="H15" l="1"/>
  <c r="C31"/>
  <c r="C222"/>
  <c r="C57"/>
  <c r="F222" l="1"/>
  <c r="F90" i="7" l="1"/>
  <c r="C90"/>
  <c r="F89"/>
  <c r="C89"/>
  <c r="F88"/>
  <c r="C88"/>
  <c r="F82"/>
  <c r="C82"/>
  <c r="F79"/>
  <c r="C79"/>
  <c r="F78"/>
  <c r="C78"/>
  <c r="F77"/>
  <c r="C77"/>
  <c r="F76"/>
  <c r="C76"/>
  <c r="F75"/>
  <c r="C75"/>
  <c r="F74"/>
  <c r="C74"/>
  <c r="F73"/>
  <c r="C73"/>
  <c r="F72"/>
  <c r="C72"/>
  <c r="F71"/>
  <c r="C71"/>
  <c r="F65"/>
  <c r="C65"/>
  <c r="F62"/>
  <c r="C62"/>
  <c r="F56"/>
  <c r="C56"/>
  <c r="F55"/>
  <c r="C55"/>
  <c r="F52"/>
  <c r="C52"/>
  <c r="F51"/>
  <c r="C51"/>
  <c r="F50"/>
  <c r="C50"/>
  <c r="F49"/>
  <c r="C49"/>
  <c r="F43"/>
  <c r="C43"/>
  <c r="F40" l="1"/>
  <c r="C40"/>
  <c r="F39"/>
  <c r="C39"/>
  <c r="F33"/>
  <c r="C33"/>
  <c r="F30"/>
  <c r="C30"/>
  <c r="F24"/>
  <c r="C24"/>
  <c r="F21"/>
  <c r="C21"/>
  <c r="F18"/>
  <c r="C18"/>
  <c r="F12"/>
  <c r="C12"/>
  <c r="E12" i="8" l="1"/>
  <c r="G12" s="1"/>
  <c r="E11"/>
  <c r="G11" s="1"/>
  <c r="E90" i="7" l="1"/>
  <c r="G90" s="1"/>
  <c r="B90"/>
  <c r="E89"/>
  <c r="G89" s="1"/>
  <c r="B89"/>
  <c r="E88"/>
  <c r="B88"/>
  <c r="G82"/>
  <c r="E82"/>
  <c r="B82"/>
  <c r="E79"/>
  <c r="G79" s="1"/>
  <c r="B79"/>
  <c r="E78"/>
  <c r="G78" s="1"/>
  <c r="B78"/>
  <c r="E77"/>
  <c r="G77" s="1"/>
  <c r="B77"/>
  <c r="E76"/>
  <c r="G76" s="1"/>
  <c r="B76"/>
  <c r="E75"/>
  <c r="G75" s="1"/>
  <c r="B75"/>
  <c r="E74"/>
  <c r="G74" s="1"/>
  <c r="B74"/>
  <c r="E73"/>
  <c r="G73" s="1"/>
  <c r="B73"/>
  <c r="E72"/>
  <c r="G72" s="1"/>
  <c r="B72"/>
  <c r="E71"/>
  <c r="G71" s="1"/>
  <c r="B71"/>
  <c r="E65"/>
  <c r="G65" s="1"/>
  <c r="B65"/>
  <c r="G88" l="1"/>
  <c r="E62"/>
  <c r="G62" s="1"/>
  <c r="B62"/>
  <c r="B56"/>
  <c r="E55" l="1"/>
  <c r="G55" s="1"/>
  <c r="B55"/>
  <c r="B57" s="1"/>
  <c r="E56"/>
  <c r="G56" s="1"/>
  <c r="E52"/>
  <c r="G52" s="1"/>
  <c r="B52"/>
  <c r="E51"/>
  <c r="G51" s="1"/>
  <c r="B51"/>
  <c r="E50"/>
  <c r="G50" s="1"/>
  <c r="B50"/>
  <c r="E49"/>
  <c r="G49" s="1"/>
  <c r="B49"/>
  <c r="E57" l="1"/>
  <c r="E43"/>
  <c r="G43" s="1"/>
  <c r="B43"/>
  <c r="E40"/>
  <c r="G40" s="1"/>
  <c r="B40"/>
  <c r="E39"/>
  <c r="B39"/>
  <c r="E33"/>
  <c r="G33" s="1"/>
  <c r="B33"/>
  <c r="E30"/>
  <c r="G30" s="1"/>
  <c r="B30"/>
  <c r="E24"/>
  <c r="G24" s="1"/>
  <c r="B24"/>
  <c r="G39" l="1"/>
  <c r="E21"/>
  <c r="G21" s="1"/>
  <c r="B21"/>
  <c r="E18" l="1"/>
  <c r="G18" s="1"/>
  <c r="B18"/>
  <c r="E12"/>
  <c r="G12" s="1"/>
  <c r="B12"/>
  <c r="E242" i="1" l="1"/>
  <c r="G242" s="1"/>
  <c r="E241"/>
  <c r="G241" s="1"/>
  <c r="E240"/>
  <c r="G240" s="1"/>
  <c r="E239"/>
  <c r="G239" s="1"/>
  <c r="E238"/>
  <c r="G238" s="1"/>
  <c r="E237"/>
  <c r="G237" s="1"/>
  <c r="E236"/>
  <c r="E235"/>
  <c r="G236"/>
  <c r="G243"/>
  <c r="G235"/>
  <c r="B242"/>
  <c r="B241"/>
  <c r="B238"/>
  <c r="B237"/>
  <c r="B240"/>
  <c r="B239"/>
  <c r="B236"/>
  <c r="B235"/>
  <c r="E229"/>
  <c r="G229" s="1"/>
  <c r="B229"/>
  <c r="E228"/>
  <c r="E230" s="1"/>
  <c r="B228"/>
  <c r="E222"/>
  <c r="G222" s="1"/>
  <c r="B222"/>
  <c r="E216"/>
  <c r="G216" s="1"/>
  <c r="B216"/>
  <c r="E215"/>
  <c r="G215" s="1"/>
  <c r="B215"/>
  <c r="E214"/>
  <c r="G214" s="1"/>
  <c r="B214"/>
  <c r="E213"/>
  <c r="G213" s="1"/>
  <c r="B213"/>
  <c r="E212"/>
  <c r="G212" s="1"/>
  <c r="B212"/>
  <c r="E211"/>
  <c r="G211" s="1"/>
  <c r="B211"/>
  <c r="E210"/>
  <c r="G210" s="1"/>
  <c r="B210"/>
  <c r="G204"/>
  <c r="G205"/>
  <c r="E204"/>
  <c r="E203"/>
  <c r="G203" s="1"/>
  <c r="E202"/>
  <c r="G202" s="1"/>
  <c r="E201"/>
  <c r="G201" s="1"/>
  <c r="E200"/>
  <c r="G200" s="1"/>
  <c r="E199"/>
  <c r="G199" s="1"/>
  <c r="E198"/>
  <c r="G198" s="1"/>
  <c r="E197"/>
  <c r="G197" s="1"/>
  <c r="E196"/>
  <c r="G196" s="1"/>
  <c r="E195"/>
  <c r="G195" s="1"/>
  <c r="E189"/>
  <c r="G189" s="1"/>
  <c r="B189"/>
  <c r="E188"/>
  <c r="E190" s="1"/>
  <c r="B188"/>
  <c r="E181"/>
  <c r="G181" s="1"/>
  <c r="E180"/>
  <c r="E183" s="1"/>
  <c r="E182"/>
  <c r="G182" s="1"/>
  <c r="B182"/>
  <c r="B181"/>
  <c r="B180"/>
  <c r="G170"/>
  <c r="E174"/>
  <c r="G174" s="1"/>
  <c r="B174"/>
  <c r="E173"/>
  <c r="G173" s="1"/>
  <c r="B173"/>
  <c r="E172"/>
  <c r="G172" s="1"/>
  <c r="B172"/>
  <c r="E171"/>
  <c r="G171" s="1"/>
  <c r="E170"/>
  <c r="E175" s="1"/>
  <c r="B171"/>
  <c r="B170"/>
  <c r="G158"/>
  <c r="E164"/>
  <c r="G164" s="1"/>
  <c r="B164"/>
  <c r="E163"/>
  <c r="G163" s="1"/>
  <c r="B163"/>
  <c r="E162"/>
  <c r="G162" s="1"/>
  <c r="B162"/>
  <c r="E161"/>
  <c r="G161" s="1"/>
  <c r="B161"/>
  <c r="E160"/>
  <c r="G160" s="1"/>
  <c r="B160"/>
  <c r="E159"/>
  <c r="G159" s="1"/>
  <c r="B159"/>
  <c r="E157"/>
  <c r="G157" s="1"/>
  <c r="B157"/>
  <c r="E156"/>
  <c r="G156" s="1"/>
  <c r="B156"/>
  <c r="E155"/>
  <c r="G155" s="1"/>
  <c r="B155"/>
  <c r="E154"/>
  <c r="G154" s="1"/>
  <c r="B154"/>
  <c r="E153"/>
  <c r="G153" s="1"/>
  <c r="B153"/>
  <c r="E152"/>
  <c r="G152" s="1"/>
  <c r="B152"/>
  <c r="E151"/>
  <c r="G151" s="1"/>
  <c r="B151"/>
  <c r="E150"/>
  <c r="G150" s="1"/>
  <c r="B150"/>
  <c r="E149"/>
  <c r="G149" s="1"/>
  <c r="B149"/>
  <c r="E148"/>
  <c r="G148" s="1"/>
  <c r="B148"/>
  <c r="E147"/>
  <c r="G147" s="1"/>
  <c r="B147"/>
  <c r="E146"/>
  <c r="G146" s="1"/>
  <c r="B146"/>
  <c r="E145"/>
  <c r="G145" s="1"/>
  <c r="B145"/>
  <c r="E144"/>
  <c r="G144" s="1"/>
  <c r="B144"/>
  <c r="E143"/>
  <c r="G143" s="1"/>
  <c r="B143"/>
  <c r="E142"/>
  <c r="G142" s="1"/>
  <c r="B142"/>
  <c r="E141"/>
  <c r="G141" s="1"/>
  <c r="B141"/>
  <c r="E140"/>
  <c r="G140" s="1"/>
  <c r="B140"/>
  <c r="E139"/>
  <c r="G139" s="1"/>
  <c r="B139"/>
  <c r="G136"/>
  <c r="G135"/>
  <c r="E136"/>
  <c r="E135"/>
  <c r="B136"/>
  <c r="B135"/>
  <c r="G130"/>
  <c r="G120"/>
  <c r="G121"/>
  <c r="G122"/>
  <c r="G96"/>
  <c r="G89"/>
  <c r="G38"/>
  <c r="G45"/>
  <c r="G22"/>
  <c r="G14"/>
  <c r="H14" s="1"/>
  <c r="E165" l="1"/>
  <c r="G165" s="1"/>
  <c r="E217"/>
  <c r="G228"/>
  <c r="G180"/>
  <c r="G188"/>
  <c r="E137"/>
  <c r="G137" s="1"/>
  <c r="E129"/>
  <c r="G129" s="1"/>
  <c r="B129"/>
  <c r="E128"/>
  <c r="G128" s="1"/>
  <c r="B128"/>
  <c r="E127"/>
  <c r="G127" s="1"/>
  <c r="B127"/>
  <c r="E121"/>
  <c r="B121"/>
  <c r="E120"/>
  <c r="B120"/>
  <c r="E119"/>
  <c r="G119" s="1"/>
  <c r="B119"/>
  <c r="E118"/>
  <c r="G118" s="1"/>
  <c r="B118"/>
  <c r="E117"/>
  <c r="G117" s="1"/>
  <c r="B117"/>
  <c r="E116"/>
  <c r="G116" s="1"/>
  <c r="B116"/>
  <c r="E115"/>
  <c r="G115" s="1"/>
  <c r="B115"/>
  <c r="E109"/>
  <c r="G109" s="1"/>
  <c r="B109"/>
  <c r="E108"/>
  <c r="G108" s="1"/>
  <c r="B108"/>
  <c r="B101"/>
  <c r="E101"/>
  <c r="G101" s="1"/>
  <c r="E102"/>
  <c r="G102" s="1"/>
  <c r="B102"/>
  <c r="E95"/>
  <c r="G95" s="1"/>
  <c r="B95"/>
  <c r="E94"/>
  <c r="G94" s="1"/>
  <c r="B94"/>
  <c r="E88"/>
  <c r="G88" s="1"/>
  <c r="B88"/>
  <c r="E87"/>
  <c r="G87" s="1"/>
  <c r="B87"/>
  <c r="E86"/>
  <c r="G86" s="1"/>
  <c r="B86"/>
  <c r="E85"/>
  <c r="G85" s="1"/>
  <c r="B85"/>
  <c r="E84"/>
  <c r="G84" s="1"/>
  <c r="B84"/>
  <c r="E83"/>
  <c r="G83" s="1"/>
  <c r="B83"/>
  <c r="E82"/>
  <c r="G82" s="1"/>
  <c r="B82"/>
  <c r="E81"/>
  <c r="G81" s="1"/>
  <c r="B81"/>
  <c r="E80" l="1"/>
  <c r="G80" s="1"/>
  <c r="B80"/>
  <c r="E79"/>
  <c r="G79" s="1"/>
  <c r="B79"/>
  <c r="E78"/>
  <c r="G78" s="1"/>
  <c r="B78"/>
  <c r="E77"/>
  <c r="G77" s="1"/>
  <c r="B77"/>
  <c r="E76"/>
  <c r="G76" s="1"/>
  <c r="B76"/>
  <c r="E75"/>
  <c r="G75" s="1"/>
  <c r="B75"/>
  <c r="E69"/>
  <c r="G69" s="1"/>
  <c r="B69"/>
  <c r="E68"/>
  <c r="G68" s="1"/>
  <c r="B68"/>
  <c r="E63"/>
  <c r="G63" s="1"/>
  <c r="B63"/>
  <c r="E67"/>
  <c r="G67" s="1"/>
  <c r="B67"/>
  <c r="E66"/>
  <c r="G66" s="1"/>
  <c r="B66"/>
  <c r="E65"/>
  <c r="G65" s="1"/>
  <c r="B65"/>
  <c r="E64"/>
  <c r="G64" s="1"/>
  <c r="B64"/>
  <c r="E57" l="1"/>
  <c r="G57" s="1"/>
  <c r="B57"/>
  <c r="E51"/>
  <c r="G51" s="1"/>
  <c r="E50"/>
  <c r="G50" s="1"/>
  <c r="E49"/>
  <c r="G49" s="1"/>
  <c r="E48"/>
  <c r="G48" s="1"/>
  <c r="E47"/>
  <c r="G47" s="1"/>
  <c r="E46"/>
  <c r="G46" s="1"/>
  <c r="E44"/>
  <c r="G44" s="1"/>
  <c r="E43"/>
  <c r="G43" s="1"/>
  <c r="E42"/>
  <c r="G42" s="1"/>
  <c r="E41"/>
  <c r="G41" s="1"/>
  <c r="E40"/>
  <c r="G40" s="1"/>
  <c r="E39"/>
  <c r="G39" s="1"/>
  <c r="E37"/>
  <c r="G37" s="1"/>
  <c r="B31"/>
  <c r="E31" l="1"/>
  <c r="G31" s="1"/>
  <c r="E18" l="1"/>
  <c r="G18" s="1"/>
  <c r="E28"/>
  <c r="G28" s="1"/>
  <c r="B28"/>
  <c r="E27"/>
  <c r="G27" s="1"/>
  <c r="B27"/>
  <c r="E26"/>
  <c r="B26"/>
  <c r="E25"/>
  <c r="G25" s="1"/>
  <c r="B25"/>
  <c r="E24"/>
  <c r="G24" s="1"/>
  <c r="B24"/>
  <c r="E23"/>
  <c r="G23" s="1"/>
  <c r="B23"/>
  <c r="B22"/>
  <c r="E21"/>
  <c r="G21" s="1"/>
  <c r="B21"/>
  <c r="E20"/>
  <c r="G20" s="1"/>
  <c r="B20"/>
  <c r="E19"/>
  <c r="B19"/>
  <c r="B18"/>
  <c r="E17" l="1"/>
  <c r="G17" s="1"/>
  <c r="H17" s="1"/>
  <c r="B17"/>
  <c r="E16"/>
  <c r="G16" s="1"/>
  <c r="H16" s="1"/>
  <c r="B16"/>
  <c r="B15"/>
  <c r="B14"/>
  <c r="H45" l="1"/>
  <c r="C52" l="1"/>
  <c r="F52" s="1"/>
  <c r="D45"/>
  <c r="F34" i="7" l="1"/>
  <c r="B205" i="1" l="1"/>
  <c r="H66" l="1"/>
  <c r="B89" l="1"/>
  <c r="B32"/>
  <c r="B243"/>
  <c r="B230"/>
  <c r="G230" s="1"/>
  <c r="B223"/>
  <c r="B217"/>
  <c r="G217" s="1"/>
  <c r="B190"/>
  <c r="G190" s="1"/>
  <c r="B183"/>
  <c r="G183" s="1"/>
  <c r="B175"/>
  <c r="G175" s="1"/>
  <c r="B165"/>
  <c r="B137"/>
  <c r="B130"/>
  <c r="B122"/>
  <c r="B103"/>
  <c r="E103" s="1"/>
  <c r="G103" s="1"/>
  <c r="B110"/>
  <c r="E110" s="1"/>
  <c r="G110" s="1"/>
  <c r="B96"/>
  <c r="B70"/>
  <c r="B58"/>
  <c r="B244" l="1"/>
  <c r="B29" l="1"/>
  <c r="E29" s="1"/>
  <c r="B245" l="1"/>
  <c r="G29"/>
  <c r="G13" i="8"/>
  <c r="E13"/>
  <c r="B13"/>
  <c r="B91" i="7" l="1"/>
  <c r="B83"/>
  <c r="E91" l="1"/>
  <c r="G91"/>
  <c r="B80"/>
  <c r="E80" s="1"/>
  <c r="G80" l="1"/>
  <c r="B66" l="1"/>
  <c r="B63"/>
  <c r="A76" l="1"/>
  <c r="D76"/>
  <c r="H76"/>
  <c r="G57" l="1"/>
  <c r="B44"/>
  <c r="B34"/>
  <c r="B31"/>
  <c r="B41" l="1"/>
  <c r="E41" s="1"/>
  <c r="B53"/>
  <c r="E53" s="1"/>
  <c r="B22" l="1"/>
  <c r="B25"/>
  <c r="B13" l="1"/>
  <c r="B19"/>
  <c r="B92" l="1"/>
  <c r="E22" l="1"/>
  <c r="G53" l="1"/>
  <c r="G41" l="1"/>
  <c r="C243" i="1" l="1"/>
  <c r="H160" l="1"/>
  <c r="D161"/>
  <c r="D162"/>
  <c r="H162"/>
  <c r="D163"/>
  <c r="H163"/>
  <c r="D164"/>
  <c r="H164"/>
  <c r="C165"/>
  <c r="D160" l="1"/>
  <c r="F165"/>
  <c r="H161"/>
  <c r="D119"/>
  <c r="H31"/>
  <c r="H32" s="1"/>
  <c r="D165" l="1"/>
  <c r="H165"/>
  <c r="E223"/>
  <c r="H102" l="1"/>
  <c r="H101"/>
  <c r="C89" l="1"/>
  <c r="F89" s="1"/>
  <c r="H83"/>
  <c r="G223"/>
  <c r="F223"/>
  <c r="H223" l="1"/>
  <c r="D89"/>
  <c r="H89"/>
  <c r="H156" l="1"/>
  <c r="H154"/>
  <c r="H151"/>
  <c r="H150"/>
  <c r="H149"/>
  <c r="H148"/>
  <c r="H147"/>
  <c r="H145"/>
  <c r="H141"/>
  <c r="H136"/>
  <c r="H135"/>
  <c r="H127"/>
  <c r="H121"/>
  <c r="H120"/>
  <c r="H117"/>
  <c r="H116"/>
  <c r="H108"/>
  <c r="H95"/>
  <c r="H86"/>
  <c r="H87"/>
  <c r="H84"/>
  <c r="H82"/>
  <c r="H81"/>
  <c r="H80"/>
  <c r="H79"/>
  <c r="H75"/>
  <c r="H69"/>
  <c r="H67"/>
  <c r="H65"/>
  <c r="H64"/>
  <c r="D57"/>
  <c r="E58"/>
  <c r="G58"/>
  <c r="F58"/>
  <c r="D58" s="1"/>
  <c r="H51"/>
  <c r="H50"/>
  <c r="H49"/>
  <c r="H48"/>
  <c r="H47"/>
  <c r="D46"/>
  <c r="H44"/>
  <c r="D43"/>
  <c r="D42"/>
  <c r="D41"/>
  <c r="D40"/>
  <c r="H39"/>
  <c r="H38"/>
  <c r="H37"/>
  <c r="H27"/>
  <c r="H22"/>
  <c r="H20"/>
  <c r="H24"/>
  <c r="H23"/>
  <c r="H236"/>
  <c r="H237"/>
  <c r="H238"/>
  <c r="H239"/>
  <c r="H240"/>
  <c r="H241"/>
  <c r="H242"/>
  <c r="H235"/>
  <c r="H229"/>
  <c r="H228"/>
  <c r="H222"/>
  <c r="H211"/>
  <c r="H212"/>
  <c r="H213"/>
  <c r="H214"/>
  <c r="H215"/>
  <c r="H216"/>
  <c r="H210"/>
  <c r="H196"/>
  <c r="H197"/>
  <c r="H198"/>
  <c r="H199"/>
  <c r="H200"/>
  <c r="H201"/>
  <c r="H202"/>
  <c r="H203"/>
  <c r="H204"/>
  <c r="H195"/>
  <c r="H189"/>
  <c r="H188"/>
  <c r="H181"/>
  <c r="H182"/>
  <c r="H180"/>
  <c r="H171"/>
  <c r="H172"/>
  <c r="H173"/>
  <c r="H174"/>
  <c r="H170"/>
  <c r="H140"/>
  <c r="H142"/>
  <c r="H143"/>
  <c r="H144"/>
  <c r="H146"/>
  <c r="H152"/>
  <c r="H153"/>
  <c r="H155"/>
  <c r="H157"/>
  <c r="H158"/>
  <c r="H159"/>
  <c r="H139"/>
  <c r="H128"/>
  <c r="H129"/>
  <c r="H118"/>
  <c r="H119"/>
  <c r="H115"/>
  <c r="H109"/>
  <c r="H94"/>
  <c r="H76"/>
  <c r="H77"/>
  <c r="H78"/>
  <c r="H85"/>
  <c r="H88"/>
  <c r="H68"/>
  <c r="H63"/>
  <c r="G32"/>
  <c r="F32"/>
  <c r="E32"/>
  <c r="E244" s="1"/>
  <c r="H40"/>
  <c r="H42"/>
  <c r="H19"/>
  <c r="H28"/>
  <c r="G244" l="1"/>
  <c r="G245" s="1"/>
  <c r="E245"/>
  <c r="H58"/>
  <c r="H41"/>
  <c r="H46"/>
  <c r="H57"/>
  <c r="D44"/>
  <c r="H43"/>
  <c r="D39"/>
  <c r="D38"/>
  <c r="H25"/>
  <c r="H21"/>
  <c r="H18"/>
  <c r="D76"/>
  <c r="D75"/>
  <c r="A69"/>
  <c r="A68"/>
  <c r="A67"/>
  <c r="A66"/>
  <c r="A65"/>
  <c r="A64"/>
  <c r="A63"/>
  <c r="A57"/>
  <c r="H52"/>
  <c r="A51" l="1"/>
  <c r="A50"/>
  <c r="A49"/>
  <c r="A48"/>
  <c r="A47"/>
  <c r="A46"/>
  <c r="A38" l="1"/>
  <c r="A37"/>
  <c r="A31" l="1"/>
  <c r="C13" i="8" l="1"/>
  <c r="H12"/>
  <c r="A12"/>
  <c r="D11"/>
  <c r="H11" l="1"/>
  <c r="D12"/>
  <c r="F13"/>
  <c r="H13" l="1"/>
  <c r="D13"/>
  <c r="D90" i="7" l="1"/>
  <c r="A90"/>
  <c r="D89"/>
  <c r="A89"/>
  <c r="D88"/>
  <c r="A88"/>
  <c r="G83"/>
  <c r="E83"/>
  <c r="F83"/>
  <c r="C83"/>
  <c r="A82"/>
  <c r="D79"/>
  <c r="A79"/>
  <c r="H78"/>
  <c r="A78"/>
  <c r="H77"/>
  <c r="A77"/>
  <c r="D75"/>
  <c r="A75"/>
  <c r="D74"/>
  <c r="A74"/>
  <c r="D73"/>
  <c r="A73"/>
  <c r="D72"/>
  <c r="A72"/>
  <c r="D71"/>
  <c r="A71"/>
  <c r="G66"/>
  <c r="E66"/>
  <c r="F66"/>
  <c r="C66"/>
  <c r="A65"/>
  <c r="G63"/>
  <c r="E63"/>
  <c r="F63"/>
  <c r="C63"/>
  <c r="A62"/>
  <c r="D56"/>
  <c r="A56"/>
  <c r="H55"/>
  <c r="A55"/>
  <c r="D52"/>
  <c r="A52"/>
  <c r="D51"/>
  <c r="A51"/>
  <c r="H50"/>
  <c r="A50"/>
  <c r="H49"/>
  <c r="A49"/>
  <c r="G44"/>
  <c r="E44"/>
  <c r="H43"/>
  <c r="C44"/>
  <c r="A43"/>
  <c r="H40"/>
  <c r="A40"/>
  <c r="D39"/>
  <c r="A39"/>
  <c r="G34"/>
  <c r="E34"/>
  <c r="D33"/>
  <c r="C34"/>
  <c r="A33"/>
  <c r="G31"/>
  <c r="E31"/>
  <c r="F31"/>
  <c r="C31"/>
  <c r="A30"/>
  <c r="G25"/>
  <c r="E25"/>
  <c r="C25"/>
  <c r="A24"/>
  <c r="G22"/>
  <c r="F22"/>
  <c r="C22"/>
  <c r="A21"/>
  <c r="G19"/>
  <c r="E19"/>
  <c r="D18"/>
  <c r="C19"/>
  <c r="A18"/>
  <c r="G13"/>
  <c r="E13"/>
  <c r="C13"/>
  <c r="A12"/>
  <c r="H83" l="1"/>
  <c r="H66"/>
  <c r="H12"/>
  <c r="D12"/>
  <c r="D24"/>
  <c r="H24"/>
  <c r="H21"/>
  <c r="H30"/>
  <c r="H51"/>
  <c r="H52"/>
  <c r="H79"/>
  <c r="H82"/>
  <c r="H18"/>
  <c r="C53"/>
  <c r="F53" s="1"/>
  <c r="D53" s="1"/>
  <c r="D21"/>
  <c r="H56"/>
  <c r="H62"/>
  <c r="H39"/>
  <c r="H71"/>
  <c r="H72"/>
  <c r="H73"/>
  <c r="H74"/>
  <c r="H75"/>
  <c r="H88"/>
  <c r="D30"/>
  <c r="H33"/>
  <c r="F44"/>
  <c r="H44" s="1"/>
  <c r="H65"/>
  <c r="D43"/>
  <c r="D22"/>
  <c r="H22"/>
  <c r="D31"/>
  <c r="H31"/>
  <c r="D49"/>
  <c r="F13"/>
  <c r="D13" s="1"/>
  <c r="C57"/>
  <c r="F57" s="1"/>
  <c r="H57" s="1"/>
  <c r="D82"/>
  <c r="H89"/>
  <c r="H90"/>
  <c r="F19"/>
  <c r="F25"/>
  <c r="H34"/>
  <c r="C91"/>
  <c r="F91" s="1"/>
  <c r="H63"/>
  <c r="D63"/>
  <c r="D66"/>
  <c r="D50"/>
  <c r="D55"/>
  <c r="D77"/>
  <c r="D62"/>
  <c r="D65"/>
  <c r="D78"/>
  <c r="C80"/>
  <c r="F80" s="1"/>
  <c r="D40"/>
  <c r="C41"/>
  <c r="D83"/>
  <c r="C92" l="1"/>
  <c r="F41"/>
  <c r="H41" s="1"/>
  <c r="H25"/>
  <c r="D44"/>
  <c r="D34"/>
  <c r="H13"/>
  <c r="H19"/>
  <c r="D19"/>
  <c r="D25"/>
  <c r="D80"/>
  <c r="D57"/>
  <c r="H53"/>
  <c r="D91"/>
  <c r="D236" i="1"/>
  <c r="D237"/>
  <c r="D238"/>
  <c r="D239"/>
  <c r="D240"/>
  <c r="D241"/>
  <c r="D242"/>
  <c r="D235"/>
  <c r="D229"/>
  <c r="D228"/>
  <c r="D222"/>
  <c r="D223" s="1"/>
  <c r="D211"/>
  <c r="D212"/>
  <c r="D213"/>
  <c r="D214"/>
  <c r="D215"/>
  <c r="D216"/>
  <c r="D210"/>
  <c r="D196"/>
  <c r="D197"/>
  <c r="D198"/>
  <c r="D199"/>
  <c r="D200"/>
  <c r="D201"/>
  <c r="D202"/>
  <c r="D203"/>
  <c r="D204"/>
  <c r="D195"/>
  <c r="D189"/>
  <c r="D188"/>
  <c r="D181"/>
  <c r="D182"/>
  <c r="D180"/>
  <c r="D171"/>
  <c r="D172"/>
  <c r="D173"/>
  <c r="D174"/>
  <c r="D170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39"/>
  <c r="D136"/>
  <c r="D135"/>
  <c r="D128"/>
  <c r="D129"/>
  <c r="D127"/>
  <c r="D116"/>
  <c r="D117"/>
  <c r="D118"/>
  <c r="D120"/>
  <c r="D121"/>
  <c r="D115"/>
  <c r="D109"/>
  <c r="D108"/>
  <c r="D102"/>
  <c r="D101"/>
  <c r="D95"/>
  <c r="D94"/>
  <c r="D88"/>
  <c r="D78"/>
  <c r="D79"/>
  <c r="D80"/>
  <c r="D81"/>
  <c r="D82"/>
  <c r="D83"/>
  <c r="D84"/>
  <c r="D85"/>
  <c r="D86"/>
  <c r="D87"/>
  <c r="D77"/>
  <c r="D64"/>
  <c r="D65"/>
  <c r="D66"/>
  <c r="D67"/>
  <c r="D68"/>
  <c r="D69"/>
  <c r="D63"/>
  <c r="D47"/>
  <c r="D48"/>
  <c r="D49"/>
  <c r="D50"/>
  <c r="D51"/>
  <c r="D52"/>
  <c r="D37"/>
  <c r="D32"/>
  <c r="D31"/>
  <c r="D15"/>
  <c r="D16"/>
  <c r="D17"/>
  <c r="D18"/>
  <c r="D19"/>
  <c r="D20"/>
  <c r="D21"/>
  <c r="D22"/>
  <c r="D23"/>
  <c r="D24"/>
  <c r="D25"/>
  <c r="D26"/>
  <c r="D27"/>
  <c r="D28"/>
  <c r="D14"/>
  <c r="F92" i="7" l="1"/>
  <c r="H92" s="1"/>
  <c r="D41"/>
  <c r="D92" l="1"/>
  <c r="C96" i="1"/>
  <c r="F96" s="1"/>
  <c r="H96" s="1"/>
  <c r="D96" l="1"/>
  <c r="C29"/>
  <c r="F29" s="1"/>
  <c r="H29" s="1"/>
  <c r="D29" l="1"/>
  <c r="C130"/>
  <c r="F130" s="1"/>
  <c r="H130" l="1"/>
  <c r="D130"/>
  <c r="C190"/>
  <c r="F190" s="1"/>
  <c r="H190" s="1"/>
  <c r="C103"/>
  <c r="F103" s="1"/>
  <c r="H103" s="1"/>
  <c r="C122"/>
  <c r="F122" s="1"/>
  <c r="H122" s="1"/>
  <c r="F243"/>
  <c r="H243" s="1"/>
  <c r="C137"/>
  <c r="F137" l="1"/>
  <c r="D137" s="1"/>
  <c r="D243"/>
  <c r="D190"/>
  <c r="D122"/>
  <c r="D103"/>
  <c r="C183"/>
  <c r="F183" l="1"/>
  <c r="D183" s="1"/>
  <c r="H137"/>
  <c r="C217"/>
  <c r="F217" s="1"/>
  <c r="H217" s="1"/>
  <c r="H183" l="1"/>
  <c r="D217"/>
  <c r="C230"/>
  <c r="C175"/>
  <c r="F175" s="1"/>
  <c r="H175" s="1"/>
  <c r="C110"/>
  <c r="F110" s="1"/>
  <c r="H110" s="1"/>
  <c r="C205"/>
  <c r="F205" l="1"/>
  <c r="D205" s="1"/>
  <c r="F230"/>
  <c r="H230" s="1"/>
  <c r="D175"/>
  <c r="D110"/>
  <c r="C223"/>
  <c r="C70"/>
  <c r="C58"/>
  <c r="C32"/>
  <c r="H205" l="1"/>
  <c r="C244"/>
  <c r="D230"/>
  <c r="F70"/>
  <c r="F244" s="1"/>
  <c r="D70" l="1"/>
  <c r="H70"/>
  <c r="F245"/>
  <c r="D244"/>
  <c r="C245"/>
  <c r="A28"/>
  <c r="A23"/>
  <c r="A15"/>
  <c r="H244" l="1"/>
  <c r="H245"/>
  <c r="D245" l="1"/>
</calcChain>
</file>

<file path=xl/sharedStrings.xml><?xml version="1.0" encoding="utf-8"?>
<sst xmlns="http://schemas.openxmlformats.org/spreadsheetml/2006/main" count="2142" uniqueCount="283">
  <si>
    <t>ОГУ 1</t>
  </si>
  <si>
    <t>ОГУ 2</t>
  </si>
  <si>
    <t>Всего по ОГУ, подведомственным Департаменту</t>
  </si>
  <si>
    <t xml:space="preserve">Работники учреждений культуры </t>
  </si>
  <si>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</si>
  <si>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</si>
  <si>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</si>
  <si>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</si>
  <si>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</si>
  <si>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Приложение № 1</t>
  </si>
  <si>
    <t>Наименование МУ</t>
  </si>
  <si>
    <t>план на отчетный период**</t>
  </si>
  <si>
    <t>Александровский район</t>
  </si>
  <si>
    <t xml:space="preserve">Всего по муниципальному образованию "Александровский район" </t>
  </si>
  <si>
    <t>Зырянский район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</si>
  <si>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</si>
  <si>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</si>
  <si>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</si>
  <si>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</si>
  <si>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</si>
  <si>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</si>
  <si>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</si>
  <si>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</si>
  <si>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</si>
  <si>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</si>
  <si>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Всего по муниципальному образованию "Тегульдетский район"</t>
  </si>
  <si>
    <t>Томский район</t>
  </si>
  <si>
    <t>Всего по муниципальному образованию "Томский район"</t>
  </si>
  <si>
    <t>Чаинский район</t>
  </si>
  <si>
    <t>Всего по муниципальному образованию "Чаинский район"</t>
  </si>
  <si>
    <t>Шегарский район</t>
  </si>
  <si>
    <t>Асиновский район</t>
  </si>
  <si>
    <t>Всего по муниципальному образованию "Асиновский район"</t>
  </si>
  <si>
    <t>Всего по муниципальному образованию "г.Томск"</t>
  </si>
  <si>
    <t>г.Томск</t>
  </si>
  <si>
    <t>г. Стрежевой</t>
  </si>
  <si>
    <t>Всего по муниципальному образованию "г.Стрежевой"</t>
  </si>
  <si>
    <t>ЗАТО Северск</t>
  </si>
  <si>
    <t>Всего по муниципальному образованию "ЗАТО Северск"</t>
  </si>
  <si>
    <t>ИТОГО ПО ДПО:</t>
  </si>
  <si>
    <t>Кожевниковский район</t>
  </si>
  <si>
    <t xml:space="preserve">Всего по муниципальному образованию "Кожевниковский район" 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</si>
  <si>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</si>
  <si>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ОГАУК "Центр по охране памятников"</t>
  </si>
  <si>
    <t>ОГАУК "ТОУНБ им.А.С.Пушкина"</t>
  </si>
  <si>
    <t>ОГАУК "Дом искусств"</t>
  </si>
  <si>
    <t>ОГАУК "ТОХМ"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</si>
  <si>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</si>
  <si>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</si>
  <si>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</si>
  <si>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</si>
  <si>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</si>
  <si>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ТО ТЮЗ</t>
  </si>
  <si>
    <t>ОГАУК "ТОГФ"</t>
  </si>
  <si>
    <t>ОГКУ "ГАТО"</t>
  </si>
  <si>
    <t>ИТОГО ОГУ:</t>
  </si>
  <si>
    <t>Всего по муниципальному образованию "Александровский район"</t>
  </si>
  <si>
    <t>Бакчарский район</t>
  </si>
  <si>
    <t>Всего по муниципальному образованию "Бакчарский район"</t>
  </si>
  <si>
    <t>Верхнекетский район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</si>
  <si>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</si>
  <si>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</si>
  <si>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</si>
  <si>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"Киевский сельский библиотечно-досуговый центр"</t>
  </si>
  <si>
    <t>Муниципальное казенное учреждение культуры "Культурно библиотечный центр Новоюгинского поселения"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</si>
  <si>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</si>
  <si>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</si>
  <si>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"Среднетымский центр культуры"</t>
  </si>
  <si>
    <t>Муниципальное казенное учреждение культуры "Тевризский культурно-досуговый библиотечный центр"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</si>
  <si>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</si>
  <si>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"Тымский библиотечно-досуговый центр"</t>
  </si>
  <si>
    <t>Всего по муниципальному образованию "Кожевниковский район"</t>
  </si>
  <si>
    <t>Кривошеинский район</t>
  </si>
  <si>
    <t>Всего по муниципальному образованию "Кривошеинский район"</t>
  </si>
  <si>
    <t>Всего по муниципальному образованию "Тегульдетский район район"</t>
  </si>
  <si>
    <t>Муниципальное бюджетное учреждение "Октябрьская сельская библиотека"</t>
  </si>
  <si>
    <t xml:space="preserve">Всего по муниципальному образованию "Томский район"
</t>
  </si>
  <si>
    <t>Всего по муниципальному образованию "Шегарский район"</t>
  </si>
  <si>
    <t>Колпашевский район</t>
  </si>
  <si>
    <t>Муниципальное казённое учреждение "Инкинский сельский культурно-досуговый центр"</t>
  </si>
  <si>
    <t>Всего по муниципальному образованию "Колпашевский район"</t>
  </si>
  <si>
    <t>Всего по муниципальному образованию "Город Томск"</t>
  </si>
  <si>
    <t>Город Томск</t>
  </si>
  <si>
    <t>Городской округ Стрежевой</t>
  </si>
  <si>
    <t>Всего по муниципальному образованию "Городской округ Стрежевой"</t>
  </si>
  <si>
    <t>Город Кедровый</t>
  </si>
  <si>
    <t>Всего по муниципальному образованию "Город Кедровый"</t>
  </si>
  <si>
    <t>ИТОГО ПО МУНИЦИПАЛЬНЫМ УЧРЕЖДЕНИЯМ КУЛЬТУРЫ</t>
  </si>
  <si>
    <t>ИТОГО КУЛЬТУРА ОГУ+МО:</t>
  </si>
  <si>
    <t>Педагогические работники дополнительного образования детей</t>
  </si>
  <si>
    <t>Наименование ОГУ/МУ</t>
  </si>
  <si>
    <t>Отношение средней заработной платы работников соответствующей категории к средней заработной плате в экономике Томской области, %*</t>
  </si>
  <si>
    <t>*Средняя заработная плата по Томской области на 2015 год составляет 33 998 рублей</t>
  </si>
  <si>
    <t>к письму от ______________________№___________________________</t>
  </si>
  <si>
    <t>Наименование ОГОАУ</t>
  </si>
  <si>
    <t>к письму от _____________________№___________</t>
  </si>
  <si>
    <t>Отношение средней заработной платы работников соответствующей категории к средней заработной плате в экономике Томской области, % (33 998 руб.)</t>
  </si>
  <si>
    <t>*Прогнозируемая средняя заработная плата учителей по Томской области составляет 33 998 рублей</t>
  </si>
  <si>
    <t>к письму от _____________________№________________</t>
  </si>
  <si>
    <t>Всего по СПО:</t>
  </si>
  <si>
    <t>*Прогнозируемая средняя заработная плата по Томской области на 2015 год составляет 33 998 рублей</t>
  </si>
  <si>
    <t>Муниципальное бюджетное учреждение культуры "Каргасокский районный  дом культуры"</t>
  </si>
  <si>
    <t>Муниципальное бюджетное учреждение культуры «Кожевниковская межмуниципальная централизованная клубная система»</t>
  </si>
  <si>
    <t>Муниципальное бюджетное учреждение «Межпоселенческая централизованная библиотечная система Кожевниковского района»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</si>
  <si>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</si>
  <si>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</si>
  <si>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>Муниципальное казённое учреждение культуры "Бакчарская центральная районная библиотека"</t>
  </si>
  <si>
    <t>Муниципальное казённое учреждение "Плотниковская центральная библиотека"</t>
  </si>
  <si>
    <t>Муниципальное казённое учреждение "Вавиловская центральная библиотека"</t>
  </si>
  <si>
    <t>Муниципальное казённое учреждение "Парбигская центральная библиотека"</t>
  </si>
  <si>
    <t>Муниципальное казённое учреждение "Высокоярская центральная библиотека"</t>
  </si>
  <si>
    <t>Муниципальное казённое учреждение "Поротниковская центральная библиотека"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</si>
  <si>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</si>
  <si>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</si>
  <si>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казенное учреждение культуры муниципального образования "Заводское сельское поселение" "Заводской сельский Дом культуры"</t>
  </si>
  <si>
    <t>Муниципальное бюджетное учреждение культуры "Районный Дом культуры"</t>
  </si>
  <si>
    <t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t>
  </si>
  <si>
    <t xml:space="preserve">Муниципальное казённое учреждение культуры муниципального образования "Старицинское  сельское поселение" "Старицинский  Дом культуры" </t>
  </si>
  <si>
    <t xml:space="preserve">Муниципальное казённое учреждение культуры "Нарымский СДК" </t>
  </si>
  <si>
    <t>Муниципальное автономное учреждение «Централизованная библиотечная система Первомайского района»</t>
  </si>
  <si>
    <t xml:space="preserve">Муниципальное автономное учреждение «Централизованная клубная система Первомайского района» </t>
  </si>
  <si>
    <t>Муниципальное автономное учреждение «Первомайский районный краеведческий музей"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</si>
  <si>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</si>
  <si>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</si>
  <si>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</si>
  <si>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"Дом культуры с.Рыбалово"</t>
  </si>
  <si>
    <t xml:space="preserve">Муниципальное бюджетное учреждение "Центральный Дом культуры" Зоркальцевского сельского поселения </t>
  </si>
  <si>
    <t>Муниципальное бюджетное учреждение культуры "Дом культуры с.Томское "</t>
  </si>
  <si>
    <t>Муниципальное бюджетное учреждение "Библиотечно-информационный центр" Зоркальцевского сельского поселения"</t>
  </si>
  <si>
    <t>Муниципальное бюджетное учреждение Дом культуры д. Воронино</t>
  </si>
  <si>
    <t>Муниципальное бюджетное учреждение "Сельский Дом культуры с.Турунтаево"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</si>
  <si>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</si>
  <si>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"Центральный Дом культуры п.Молодежный"</t>
  </si>
  <si>
    <t>Муниципальное бюджетное учреждение "клуб с.Корнилово"</t>
  </si>
  <si>
    <t>Муниципальное бюджетное учреждение "Моряковский сельский культурный комплекс" с.Моряковка</t>
  </si>
  <si>
    <t>Муниципальное бюджетное учреждение культуры Дом культуры Зональненского сельского поселения</t>
  </si>
  <si>
    <t>Муниципальное бюджетное учреждение "Социально-культурный центр "Мечта" "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</si>
  <si>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</si>
  <si>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</si>
  <si>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"Социально-культурный центр Спасского поселения" (с.Коларово)</t>
  </si>
  <si>
    <t>Муниципальное бюджетное учреждение "Культурно-спортивный центр "Радость" п.Мирный</t>
  </si>
  <si>
    <t>Муниципальное бюджетное учреждение Дом культуры "Юбилейный" п.Копылово</t>
  </si>
  <si>
    <t>Муниципальное бюджетное учреждение культуры "Центр досуга" Заречного сельского поселения</t>
  </si>
  <si>
    <t>Муниципальное бюджетное учреждение "Центральный Дом культуры с.Новорождественское"</t>
  </si>
  <si>
    <t>Муниципальное бюджетное учреждение"Библиотечно-информационный центр имени Ларисы Дмитриевны Гурковской"</t>
  </si>
  <si>
    <t>Муниципальное бюджетное учреждение Дом культуры п.Рассвет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</si>
  <si>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</si>
  <si>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</si>
  <si>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</si>
  <si>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</si>
  <si>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</si>
  <si>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</si>
  <si>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</si>
  <si>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бюджетное учреждение культуры "Культурно-спортивный центр Шегарского района"</t>
  </si>
  <si>
    <t>Муниципальное бюджетное учреждение культуры "Краеведческий музей Шегарского района"</t>
  </si>
  <si>
    <t>Муниципальное казённое учреждение культуры "Шегарская межпоселенческая централизованная библиотечная система"</t>
  </si>
  <si>
    <t xml:space="preserve">Муниципальное бюджетное учреждение "Музей истории Томска" </t>
  </si>
  <si>
    <t xml:space="preserve">Муниципальное автономное учреждение "Дом культуры"Томский перекресток" </t>
  </si>
  <si>
    <t xml:space="preserve">Муниципальное бюджетное учреждение "Зрелищный центр "Аэлита" </t>
  </si>
  <si>
    <t xml:space="preserve">Муниципальное бюджетное учреждение "Дом культуры"Маяк" </t>
  </si>
  <si>
    <t>Муниципальное бюджетное учреждение "Муниципальная информационная библиотечная система" Города Томска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</si>
  <si>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</si>
  <si>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</si>
  <si>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</si>
  <si>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</si>
  <si>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</si>
  <si>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</si>
  <si>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"Чажемтовский сельский культурно-досуговый центр"</t>
  </si>
  <si>
    <t>Муниципальное бюджетное учреждение "Новоселовский сельский культурно-досуговый центр"</t>
  </si>
  <si>
    <t>Муниципальное казённое учреждение "Новогоренский сельский культурно-досуговый центр"</t>
  </si>
  <si>
    <t>Муниципальное казённое учреждение "Копыловский сельский культурно-досуговый центр"</t>
  </si>
  <si>
    <t>Муниципальное бюджетное учреждение "Саровский сельский культурно-досуговый центр"</t>
  </si>
  <si>
    <t>Муниципальное казённое учреждение "Дальненский сельский культурно-досуговый центр"</t>
  </si>
  <si>
    <t>Муниципальное казённое учреждение "Архив"</t>
  </si>
  <si>
    <t>Муниципальное бюджетное учреждение «Асиновская межпоселенческая централизованная библиотечная система»</t>
  </si>
  <si>
    <t>Муниципальное автономное учреждение культуры «Межпоселенческий центр народного творчества и культурно-спортивной деятельности»</t>
  </si>
  <si>
    <t>Муниципальное бюджетное учреждение культуры "Многофункциональный социокультурный комплекс"</t>
  </si>
  <si>
    <t>Муниципальное бюджетное учреждение «Северский музыкальный театр»</t>
  </si>
  <si>
    <t>Муниципальное бюджетное учреждение «Северский природный парк»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</si>
  <si>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</si>
  <si>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</si>
  <si>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</si>
  <si>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</si>
  <si>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</si>
  <si>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</si>
  <si>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Муниципальное казенное учреждение культуры "Вертикосский библиотечно-досуговый центр"</t>
  </si>
  <si>
    <t>Муниципальное казенное учреждение "Культурно-досуговый центр Средневасюганского сельского поселения"</t>
  </si>
  <si>
    <t>Муниципальное казенное учреждение культуры "Усть -Тымский библиотечно-досуговый центр"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</si>
  <si>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</si>
  <si>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</si>
  <si>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</si>
  <si>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</si>
  <si>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</si>
  <si>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 xml:space="preserve">       </t>
  </si>
  <si>
    <t>Муниципальное бюджетное учреждение культуры "Бакчарская межпоселенческая централизованная клубная система"</t>
  </si>
  <si>
    <t>Мониторинг целевых показателей, установленных в плане мероприятий "дорожной карте" за 2015 год</t>
  </si>
  <si>
    <t xml:space="preserve">Мониторинг целевых показателей, установленных в плане мероприятий "дорожной карте" за 2015 год 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</si>
  <si>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</si>
  <si>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Приложение № 2</t>
  </si>
  <si>
    <t>Мониторинг целевых показателей, установленных в плане мероприятий "дорожной карте"</t>
  </si>
  <si>
    <t>Среднесписочная численность, чел.</t>
  </si>
  <si>
    <t xml:space="preserve"> ФОТ, тыс.руб*</t>
  </si>
  <si>
    <t>Доля ФОТ АУП и вспомогательного персонала в общем ФОТ, %</t>
  </si>
  <si>
    <t>ФОТ , всего:</t>
  </si>
  <si>
    <t>в том числе по группам персонала:</t>
  </si>
  <si>
    <t>Административно-управленческий персонал</t>
  </si>
  <si>
    <t>Основной персонал</t>
  </si>
  <si>
    <t>Прочий персонал (вспомогательный)</t>
  </si>
  <si>
    <t>ИТОГО СПО:</t>
  </si>
  <si>
    <t>*Фонд оплаты труда с учетом отчислений во внебюджетные фонды и вознаграждение за работу по договорам гражданско-правового характера, заключенным работником списочного состава со своим учреждением</t>
  </si>
  <si>
    <t>Приложение № 3</t>
  </si>
  <si>
    <t>Среднемесячная заработная плата по группам персонала, руб.</t>
  </si>
  <si>
    <t>Отношение среднемесячной заработной платы основного персонала к среднемесячной заработной плате вспомогательного персонала учреждений, раз</t>
  </si>
  <si>
    <t>Вспомогательный персонал</t>
  </si>
  <si>
    <t>Работники учреждений культуры</t>
  </si>
  <si>
    <t>Александровский</t>
  </si>
  <si>
    <t>ФОТ, всего:</t>
  </si>
  <si>
    <t>ФОТ всего:</t>
  </si>
  <si>
    <t>Бакчарский</t>
  </si>
  <si>
    <t>Верхнекетский</t>
  </si>
  <si>
    <t>Зырянский</t>
  </si>
  <si>
    <t>Муниципальное образование 2</t>
  </si>
  <si>
    <t>МУ 1</t>
  </si>
  <si>
    <t>Прочий персонал</t>
  </si>
  <si>
    <t>МУ 2</t>
  </si>
  <si>
    <t>Итого по муниципальному образованию 2</t>
  </si>
  <si>
    <t>…………….</t>
  </si>
  <si>
    <t>Каргасокский</t>
  </si>
  <si>
    <t>Кожевниково</t>
  </si>
  <si>
    <t>Кривошеино</t>
  </si>
  <si>
    <t xml:space="preserve">Молчановский </t>
  </si>
  <si>
    <t>Парабельский</t>
  </si>
  <si>
    <t xml:space="preserve">Первомайский </t>
  </si>
  <si>
    <t>Тегульдетский</t>
  </si>
  <si>
    <t>Томский</t>
  </si>
  <si>
    <t>Чаинский</t>
  </si>
  <si>
    <t>Шегарский</t>
  </si>
  <si>
    <t>Асиновский</t>
  </si>
  <si>
    <t>Колпашево</t>
  </si>
  <si>
    <t>Томск</t>
  </si>
  <si>
    <t>Стрежевой</t>
  </si>
  <si>
    <t>ОГУ</t>
  </si>
  <si>
    <t>ИТОГО КУЛЬТУРА ОГУ:</t>
  </si>
  <si>
    <t>Работники культуры</t>
  </si>
  <si>
    <t xml:space="preserve">Работники учреждений дополнительного образования детей </t>
  </si>
  <si>
    <t>МБОУ ДОД "ДШИ"</t>
  </si>
  <si>
    <t>МАБУ ДОД "Зырянская ДШИ"</t>
  </si>
  <si>
    <t>Муниципальное бюджетное учреждение дополнительного образования "Каргасокская детская школа искусств"</t>
  </si>
  <si>
    <t>МБОУ  ДОД "Кожевниковская ДШИ"</t>
  </si>
  <si>
    <t>МБОУ ДОД "Молчановская ДМШ"</t>
  </si>
  <si>
    <t>МБОУ ДШИ им.Г.Д.Заволокина</t>
  </si>
  <si>
    <t>МАОУ ДПО "Первомайская детская школа искусств"</t>
  </si>
  <si>
    <t>МАОУ ДПО "Комсомольская музыкальная школа"</t>
  </si>
  <si>
    <t>МКОУ ДОД ТДШИ</t>
  </si>
  <si>
    <t>Муниципальное бюджетное образовательное учреждение дополнительного образования детей "Детская школа искусств п.Зональная Станция"</t>
  </si>
  <si>
    <t>Муниципальное бюджетное образовательное учреждение дополнительного образования детей "Детская школа искусств д.Кисловка"</t>
  </si>
  <si>
    <t>Муниципальное бюджетное образовательное учреждение дополнительного образования детей "Детская школа искусств п.Молодежный"</t>
  </si>
  <si>
    <t>Муниципальное бюджетное образовательное учреждение дополнительного образования детей "Детская школа искусств п.Мирный"</t>
  </si>
  <si>
    <t>МБОУ ДОД "Подгорнская ДМШ"</t>
  </si>
  <si>
    <t>МБОУ ДОД "Подгорнская ДХШ"</t>
  </si>
  <si>
    <t>МАОУ ДПО "Асиновская детская школа искусств"</t>
  </si>
  <si>
    <t>МБОУДОД "ДШИ № 1"</t>
  </si>
  <si>
    <t>МБОУДОД "ДМШ № 2"</t>
  </si>
  <si>
    <t>МАОУДОД "ДШИ № 3"</t>
  </si>
  <si>
    <t>МБОУДОД "ДМШ № 4"</t>
  </si>
  <si>
    <t>МБОУДОД "ДШИ № 5"</t>
  </si>
  <si>
    <t>МБОУДОД "ДШИ № 7"</t>
  </si>
  <si>
    <t>МБОУДОД "ДШИ № 8"</t>
  </si>
  <si>
    <t>МАОУДОД "ДХШ № 1"</t>
  </si>
  <si>
    <t>МАОУДОД "ДХШ № 2"</t>
  </si>
  <si>
    <t>МБОУДОД "Детская школа искусств"</t>
  </si>
  <si>
    <t>МАУДО ДШИ</t>
  </si>
  <si>
    <t>МБОУ ДОД "Художественная школа"</t>
  </si>
  <si>
    <t>МБОУ ДОД "Самусьская ДШИ"</t>
  </si>
  <si>
    <t xml:space="preserve">за 2015 год </t>
  </si>
  <si>
    <t>за 2015 год</t>
  </si>
  <si>
    <t>к письму от _____________________№_______________</t>
  </si>
  <si>
    <t>Прложение 4</t>
  </si>
  <si>
    <t>Приложение № 5</t>
  </si>
  <si>
    <t>Приложение № 6</t>
  </si>
  <si>
    <t>Приложение № 9</t>
  </si>
  <si>
    <t>Приложение № 8</t>
  </si>
  <si>
    <t>Приложение № 7</t>
  </si>
</sst>
</file>

<file path=xl/styles.xml><?xml version="1.0" encoding="utf-8"?>
<styleSheet xmlns="http://schemas.openxmlformats.org/spreadsheetml/2006/main">
  <numFmts count="7"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"/>
    <numFmt numFmtId="165" formatCode="0.0"/>
    <numFmt numFmtId="166" formatCode="0.0%"/>
  </numFmts>
  <fonts count="3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9">
    <xf numFmtId="0" fontId="0" fillId="0" borderId="0"/>
    <xf numFmtId="43" fontId="6" fillId="0" borderId="0" applyFont="0" applyFill="0" applyBorder="0" applyAlignment="0" applyProtection="0"/>
    <xf numFmtId="0" fontId="17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43" fontId="26" fillId="0" borderId="0"/>
    <xf numFmtId="41" fontId="26" fillId="0" borderId="0"/>
    <xf numFmtId="43" fontId="26" fillId="0" borderId="0"/>
    <xf numFmtId="44" fontId="26" fillId="0" borderId="0"/>
    <xf numFmtId="42" fontId="26" fillId="0" borderId="0"/>
    <xf numFmtId="44" fontId="26" fillId="0" borderId="0"/>
    <xf numFmtId="0" fontId="26" fillId="0" borderId="0"/>
    <xf numFmtId="0" fontId="17" fillId="0" borderId="0"/>
    <xf numFmtId="0" fontId="17" fillId="0" borderId="0"/>
    <xf numFmtId="0" fontId="17" fillId="0" borderId="0"/>
    <xf numFmtId="0" fontId="26" fillId="0" borderId="0"/>
    <xf numFmtId="0" fontId="26" fillId="0" borderId="0"/>
    <xf numFmtId="9" fontId="26" fillId="0" borderId="0"/>
    <xf numFmtId="0" fontId="27" fillId="0" borderId="0"/>
    <xf numFmtId="0" fontId="26" fillId="0" borderId="0"/>
    <xf numFmtId="43" fontId="27" fillId="0" borderId="0" applyFont="0" applyFill="0" applyBorder="0" applyAlignment="0" applyProtection="0"/>
    <xf numFmtId="0" fontId="6" fillId="0" borderId="0"/>
    <xf numFmtId="0" fontId="17" fillId="0" borderId="0"/>
  </cellStyleXfs>
  <cellXfs count="29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Border="1"/>
    <xf numFmtId="0" fontId="9" fillId="0" borderId="0" xfId="0" applyFont="1" applyBorder="1"/>
    <xf numFmtId="0" fontId="11" fillId="0" borderId="1" xfId="0" applyFont="1" applyBorder="1"/>
    <xf numFmtId="0" fontId="11" fillId="0" borderId="0" xfId="0" applyFont="1" applyBorder="1"/>
    <xf numFmtId="0" fontId="10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4" fillId="0" borderId="0" xfId="0" applyFont="1" applyFill="1"/>
    <xf numFmtId="0" fontId="14" fillId="0" borderId="0" xfId="0" applyFont="1"/>
    <xf numFmtId="0" fontId="15" fillId="0" borderId="0" xfId="0" applyFont="1" applyFill="1"/>
    <xf numFmtId="0" fontId="15" fillId="0" borderId="0" xfId="0" applyFont="1"/>
    <xf numFmtId="0" fontId="2" fillId="0" borderId="1" xfId="0" applyFont="1" applyBorder="1" applyAlignment="1">
      <alignment horizontal="left" wrapText="1"/>
    </xf>
    <xf numFmtId="164" fontId="14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6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/>
    <xf numFmtId="0" fontId="12" fillId="0" borderId="0" xfId="0" applyFont="1"/>
    <xf numFmtId="0" fontId="16" fillId="0" borderId="1" xfId="0" applyFont="1" applyFill="1" applyBorder="1" applyAlignment="1">
      <alignment horizontal="left" vertical="center" wrapText="1"/>
    </xf>
    <xf numFmtId="0" fontId="2" fillId="0" borderId="0" xfId="0" applyFont="1" applyFill="1"/>
    <xf numFmtId="0" fontId="16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14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18" fillId="0" borderId="0" xfId="0" applyFont="1"/>
    <xf numFmtId="164" fontId="2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14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0" fontId="14" fillId="3" borderId="0" xfId="0" applyFont="1" applyFill="1"/>
    <xf numFmtId="0" fontId="5" fillId="3" borderId="1" xfId="0" applyFont="1" applyFill="1" applyBorder="1" applyAlignment="1">
      <alignment wrapText="1"/>
    </xf>
    <xf numFmtId="164" fontId="4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164" fontId="15" fillId="3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22" fillId="0" borderId="1" xfId="0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1" fontId="2" fillId="0" borderId="0" xfId="0" applyNumberFormat="1" applyFont="1"/>
    <xf numFmtId="164" fontId="2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164" fontId="2" fillId="0" borderId="5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5" fontId="23" fillId="0" borderId="0" xfId="0" applyNumberFormat="1" applyFont="1"/>
    <xf numFmtId="164" fontId="4" fillId="3" borderId="1" xfId="0" applyNumberFormat="1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164" fontId="21" fillId="3" borderId="1" xfId="0" applyNumberFormat="1" applyFont="1" applyFill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" fontId="14" fillId="0" borderId="0" xfId="0" applyNumberFormat="1" applyFont="1"/>
    <xf numFmtId="165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5" fontId="0" fillId="0" borderId="0" xfId="0" applyNumberFormat="1"/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/>
    <xf numFmtId="164" fontId="10" fillId="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64" fontId="19" fillId="0" borderId="1" xfId="0" applyNumberFormat="1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 wrapText="1"/>
    </xf>
    <xf numFmtId="164" fontId="14" fillId="0" borderId="1" xfId="2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164" fontId="2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 wrapText="1" shrinkToFit="1"/>
    </xf>
    <xf numFmtId="164" fontId="2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/>
    <xf numFmtId="164" fontId="5" fillId="0" borderId="1" xfId="0" applyNumberFormat="1" applyFont="1" applyBorder="1" applyAlignment="1">
      <alignment horizontal="center" vertical="center"/>
    </xf>
    <xf numFmtId="165" fontId="2" fillId="0" borderId="0" xfId="0" applyNumberFormat="1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5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166" fontId="2" fillId="0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165" fontId="5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29" fillId="0" borderId="7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1" fontId="2" fillId="0" borderId="5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21" fillId="0" borderId="1" xfId="0" applyFont="1" applyFill="1" applyBorder="1" applyAlignment="1">
      <alignment vertical="center" wrapText="1"/>
    </xf>
    <xf numFmtId="0" fontId="16" fillId="0" borderId="0" xfId="0" applyFont="1"/>
    <xf numFmtId="0" fontId="22" fillId="0" borderId="1" xfId="0" applyFont="1" applyBorder="1"/>
    <xf numFmtId="0" fontId="21" fillId="0" borderId="1" xfId="0" applyFont="1" applyBorder="1"/>
    <xf numFmtId="0" fontId="19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wrapText="1"/>
    </xf>
    <xf numFmtId="165" fontId="2" fillId="0" borderId="0" xfId="0" applyNumberFormat="1" applyFont="1" applyFill="1"/>
    <xf numFmtId="164" fontId="21" fillId="0" borderId="5" xfId="0" applyNumberFormat="1" applyFont="1" applyFill="1" applyBorder="1" applyAlignment="1">
      <alignment horizontal="center" vertical="center"/>
    </xf>
    <xf numFmtId="1" fontId="16" fillId="0" borderId="5" xfId="0" applyNumberFormat="1" applyFont="1" applyBorder="1" applyAlignment="1">
      <alignment horizontal="center" vertical="center"/>
    </xf>
    <xf numFmtId="1" fontId="16" fillId="0" borderId="6" xfId="0" applyNumberFormat="1" applyFont="1" applyBorder="1" applyAlignment="1">
      <alignment horizontal="center" vertical="center"/>
    </xf>
    <xf numFmtId="1" fontId="16" fillId="0" borderId="8" xfId="0" applyNumberFormat="1" applyFont="1" applyBorder="1" applyAlignment="1">
      <alignment horizontal="center" vertical="center"/>
    </xf>
    <xf numFmtId="164" fontId="21" fillId="0" borderId="8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left" vertical="center" wrapText="1"/>
    </xf>
    <xf numFmtId="1" fontId="16" fillId="0" borderId="5" xfId="0" applyNumberFormat="1" applyFont="1" applyFill="1" applyBorder="1" applyAlignment="1">
      <alignment horizontal="center" vertical="center"/>
    </xf>
    <xf numFmtId="0" fontId="22" fillId="0" borderId="1" xfId="0" applyFont="1" applyFill="1" applyBorder="1"/>
    <xf numFmtId="1" fontId="16" fillId="0" borderId="6" xfId="0" applyNumberFormat="1" applyFont="1" applyFill="1" applyBorder="1" applyAlignment="1">
      <alignment horizontal="center" vertical="center"/>
    </xf>
    <xf numFmtId="1" fontId="16" fillId="0" borderId="8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vertical="center" wrapText="1"/>
    </xf>
    <xf numFmtId="164" fontId="21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5" fillId="0" borderId="5" xfId="0" applyFont="1" applyBorder="1"/>
    <xf numFmtId="0" fontId="4" fillId="0" borderId="1" xfId="0" applyFont="1" applyBorder="1" applyAlignment="1">
      <alignment vertical="center" wrapText="1"/>
    </xf>
    <xf numFmtId="0" fontId="24" fillId="0" borderId="1" xfId="0" applyFont="1" applyBorder="1"/>
    <xf numFmtId="0" fontId="21" fillId="0" borderId="1" xfId="0" applyFont="1" applyFill="1" applyBorder="1"/>
    <xf numFmtId="0" fontId="32" fillId="0" borderId="1" xfId="0" applyFont="1" applyBorder="1" applyAlignment="1">
      <alignment wrapText="1"/>
    </xf>
    <xf numFmtId="9" fontId="19" fillId="0" borderId="2" xfId="0" applyNumberFormat="1" applyFont="1" applyBorder="1" applyAlignment="1">
      <alignment horizontal="center"/>
    </xf>
    <xf numFmtId="9" fontId="19" fillId="0" borderId="3" xfId="0" applyNumberFormat="1" applyFont="1" applyBorder="1" applyAlignment="1">
      <alignment horizontal="center"/>
    </xf>
    <xf numFmtId="9" fontId="19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164" fontId="21" fillId="0" borderId="1" xfId="0" applyNumberFormat="1" applyFont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0" fontId="30" fillId="0" borderId="1" xfId="0" applyFont="1" applyBorder="1" applyAlignment="1">
      <alignment wrapText="1"/>
    </xf>
    <xf numFmtId="1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164" fontId="11" fillId="0" borderId="1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/>
    </xf>
    <xf numFmtId="164" fontId="19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/>
    <xf numFmtId="164" fontId="31" fillId="0" borderId="1" xfId="0" applyNumberFormat="1" applyFont="1" applyFill="1" applyBorder="1" applyAlignment="1">
      <alignment vertical="center" wrapText="1"/>
    </xf>
    <xf numFmtId="164" fontId="21" fillId="0" borderId="1" xfId="0" applyNumberFormat="1" applyFont="1" applyFill="1" applyBorder="1" applyAlignment="1">
      <alignment horizontal="center" wrapText="1"/>
    </xf>
    <xf numFmtId="164" fontId="21" fillId="0" borderId="5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166" fontId="2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/>
    </xf>
    <xf numFmtId="164" fontId="31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/>
    <xf numFmtId="164" fontId="2" fillId="0" borderId="5" xfId="0" applyNumberFormat="1" applyFont="1" applyFill="1" applyBorder="1" applyAlignment="1">
      <alignment horizontal="center" vertical="center"/>
    </xf>
    <xf numFmtId="164" fontId="21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wrapText="1"/>
    </xf>
    <xf numFmtId="166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/>
    <xf numFmtId="164" fontId="22" fillId="0" borderId="1" xfId="0" applyNumberFormat="1" applyFont="1" applyFill="1" applyBorder="1" applyAlignment="1">
      <alignment horizontal="center" vertical="center"/>
    </xf>
    <xf numFmtId="164" fontId="30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164" fontId="19" fillId="0" borderId="1" xfId="0" applyNumberFormat="1" applyFont="1" applyFill="1" applyBorder="1" applyAlignment="1">
      <alignment horizontal="center" wrapText="1"/>
    </xf>
    <xf numFmtId="0" fontId="15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15" fillId="0" borderId="1" xfId="38" applyFont="1" applyFill="1" applyBorder="1" applyAlignment="1">
      <alignment horizontal="left" vertical="center" wrapText="1"/>
    </xf>
    <xf numFmtId="164" fontId="15" fillId="0" borderId="1" xfId="38" applyNumberFormat="1" applyFont="1" applyFill="1" applyBorder="1" applyAlignment="1">
      <alignment horizontal="center" wrapText="1"/>
    </xf>
    <xf numFmtId="0" fontId="0" fillId="0" borderId="1" xfId="0" applyFill="1" applyBorder="1"/>
    <xf numFmtId="0" fontId="24" fillId="0" borderId="1" xfId="0" applyFont="1" applyFill="1" applyBorder="1" applyAlignment="1">
      <alignment wrapText="1"/>
    </xf>
    <xf numFmtId="164" fontId="24" fillId="0" borderId="1" xfId="0" applyNumberFormat="1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39">
    <cellStyle name="20% — акцент1" xfId="3"/>
    <cellStyle name="20% — акцент2" xfId="4"/>
    <cellStyle name="20% — акцент3" xfId="5"/>
    <cellStyle name="20% — акцент4" xfId="6"/>
    <cellStyle name="20% — акцент5" xfId="7"/>
    <cellStyle name="20% — акцент6" xfId="8"/>
    <cellStyle name="40% — акцент1" xfId="9"/>
    <cellStyle name="40% — акцент2" xfId="10"/>
    <cellStyle name="40% — акцент3" xfId="11"/>
    <cellStyle name="40% — акцент4" xfId="12"/>
    <cellStyle name="40% — акцент5" xfId="13"/>
    <cellStyle name="40% — акцент6" xfId="14"/>
    <cellStyle name="60% — акцент1" xfId="15"/>
    <cellStyle name="60% — акцент2" xfId="16"/>
    <cellStyle name="60% — акцент3" xfId="17"/>
    <cellStyle name="60% — акцент4" xfId="18"/>
    <cellStyle name="60% — акцент5" xfId="19"/>
    <cellStyle name="60% — акцент6" xfId="20"/>
    <cellStyle name="Comma" xfId="21"/>
    <cellStyle name="Comma [0]" xfId="22"/>
    <cellStyle name="Comma_для отправки 1 полугодие факт" xfId="23"/>
    <cellStyle name="Currency" xfId="24"/>
    <cellStyle name="Currency [0]" xfId="25"/>
    <cellStyle name="Currency_для отправки 1 полугодие факт" xfId="26"/>
    <cellStyle name="Normal" xfId="27"/>
    <cellStyle name="Normal 2" xfId="28"/>
    <cellStyle name="Normal 2 2" xfId="29"/>
    <cellStyle name="Normal 2_для отправки 1 полугодие факт" xfId="30"/>
    <cellStyle name="Normal 3" xfId="31"/>
    <cellStyle name="Normal_для отправки 1 полугодие факт" xfId="32"/>
    <cellStyle name="Percent" xfId="33"/>
    <cellStyle name="Обычный" xfId="0" builtinId="0"/>
    <cellStyle name="Обычный 2" xfId="2"/>
    <cellStyle name="Обычный 2 2" xfId="38"/>
    <cellStyle name="Обычный 3" xfId="34"/>
    <cellStyle name="Обычный 4" xfId="35"/>
    <cellStyle name="Обычный 5" xfId="37"/>
    <cellStyle name="Финансовый" xfId="1" builtinId="3"/>
    <cellStyle name="Финансовый 2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7;&#1077;&#1083;&#1080;&#1074;&#1105;&#1088;&#1086;&#1074;&#1072;/&#1057;&#1086;&#1075;&#1083;&#1072;&#1096;&#1077;&#1085;&#1080;&#1103;%20&#1080;%20&#1076;&#1086;&#1087;.&#1089;&#1086;&#1075;&#1083;&#1072;&#1096;&#1077;&#1085;&#1080;&#1103;/2015/&#1076;&#1086;&#1087;.&#1089;&#1086;&#1075;&#1083;&#1072;&#1096;&#1077;&#1085;&#1080;&#1103;/&#1082;&#1091;&#1083;&#1100;&#1090;&#1091;&#1088;&#1072;/&#1050;&#1091;&#1083;&#1100;&#1090;&#1091;&#1088;&#1072;%202/&#1060;&#1086;&#1088;&#1084;&#1072;%202%20&#1052;&#1054;+&#1054;&#1043;&#1059;%20&#1090;&#1086;&#1083;&#1100;&#1082;&#1086;%20&#1085;&#1086;&#1103;&#1073;&#1088;&#1100;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AppData/Local/Microsoft/Windows/Temporary%20Internet%20Files/Content.Outlook/7JX7OG1A/&#1044;&#1086;&#1088;&#1086;&#1078;&#1085;&#1072;&#1103;%20&#1082;&#1072;&#1088;&#1090;&#1072;%20&#1084;&#1086;&#1080;%20&#1088;&#1072;&#1089;&#1095;&#1077;&#1090;&#1099;/&#1082;&#1091;&#1083;&#1100;&#1090;&#1091;&#1088;&#1072;/&#1082;&#1091;&#1083;&#1100;&#1090;&#1091;&#1088;&#1072;-2,%201%20&#1082;&#1074;.2014%20&#1089;&#1074;.%20&#1058;-&#1089;&#109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76;&#1086;&#1088;.&#1082;&#1072;&#1088;&#1090;&#1072;/&#1057;&#1047;&#1055;%20&#1085;&#1072;%202015%20&#1050;&#1091;&#1083;&#1100;&#1090;&#1091;&#1088;&#1072;%20&#1074;%20&#1088;&#1072;&#1079;&#1088;&#1077;&#1079;&#1077;%20&#1102;&#1088;&#1083;&#1080;&#1094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%20-%20&#1082;&#1091;&#1083;&#1100;&#1091;&#1088;&#1072;%202015/&#1047;&#1055;-&#1082;%202%20&#1082;&#1074;.%202015%20&#1086;&#1090;&#1095;&#1077;&#109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1%20&#1087;&#1086;&#1083;&#1091;&#1075;&#1086;&#1076;&#1080;&#1077;%202015%20&#1086;&#1090;&#109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7;&#1077;&#1083;&#1080;&#1074;&#1105;&#1088;&#1086;&#1074;&#1072;/&#1057;&#1086;&#1075;&#1083;&#1072;&#1096;&#1077;&#1085;&#1080;&#1103;%20&#1080;%20&#1076;&#1086;&#1087;.&#1089;&#1086;&#1075;&#1083;&#1072;&#1096;&#1077;&#1085;&#1080;&#1103;/2015/&#1076;&#1086;&#1087;.&#1089;&#1086;&#1075;&#1083;&#1072;&#1096;&#1077;&#1085;&#1080;&#1103;/&#1086;&#1073;&#1088;&#1072;&#1079;&#1086;&#1074;&#1072;&#1085;&#1080;&#1077;/&#1086;&#1073;&#1088;&#1072;&#1079;&#1086;&#1074;&#1072;&#1085;&#1080;&#1077;%202/&#1060;&#1086;&#1088;&#1084;&#1072;1,2%20&#1087;&#1086;%20&#1052;&#1054;%20&#1044;&#1055;&#1054;%20&#1085;&#1086;&#1103;&#1073;%20201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&#1075;&#1086;&#1076;%202015%20&#1040;&#1050;&#1043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7;&#1077;&#1083;&#1080;&#1074;&#1105;&#1088;&#1086;&#1074;&#1072;/&#1057;&#1086;&#1075;&#1083;&#1072;&#1096;&#1077;&#1085;&#1080;&#1103;%20&#1080;%20&#1076;&#1086;&#1087;.&#1089;&#1086;&#1075;&#1083;&#1072;&#1096;&#1077;&#1085;&#1080;&#1103;/2015/&#1076;&#1086;&#1087;.&#1089;&#1086;&#1075;&#1083;&#1072;&#1096;&#1077;&#1085;&#1080;&#1103;/&#1086;&#1073;&#1088;&#1072;&#1079;&#1086;&#1074;&#1072;&#1085;&#1080;&#1077;/&#1086;&#1073;&#1088;&#1072;&#1079;&#1086;&#1074;&#1072;&#1085;&#1080;&#1077;%202/&#1060;&#1086;&#1088;&#1084;&#1072;1,2%20&#1087;&#1086;%20&#1057;&#1055;&#1054;%20&#1085;&#1086;&#1103;&#1073;%2020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%20-%20&#1082;&#1091;&#1083;&#1100;&#1091;&#1088;&#1072;%202015/&#1047;&#1055;-&#1082;%20&#1075;&#1086;&#1076;%202015%20&#1040;&#1050;&#104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87;&#1080;&#1089;&#1100;&#1084;&#1086;%20&#1087;&#1086;%20196-&#1088;&#1072;/2015/&#1044;&#1055;&#1054;/&#1044;&#1055;&#1054;%20%202015%20&#1075;&#1086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2 нояб"/>
      <sheetName val="Форма 2 ТОУНБ"/>
      <sheetName val="Форма 2 ОДЮБ"/>
      <sheetName val="Форма 2 ТОКМ"/>
      <sheetName val="Форма 2 ТОХМ"/>
      <sheetName val="Форма 2 Драма"/>
      <sheetName val="Форма 2 ТЮЗ"/>
      <sheetName val="Форма 2 Скоморох"/>
      <sheetName val="Форма 2 Аванг"/>
      <sheetName val="Форма 2 РНД"/>
      <sheetName val="Форма 2 ЦТК"/>
      <sheetName val="Форма 2 ДИ"/>
      <sheetName val="Форма 2 Филарм"/>
      <sheetName val="Форма 2 ГАТО"/>
      <sheetName val="Форма 2 ЦДНИ"/>
      <sheetName val="Форма 2 ЦОП"/>
      <sheetName val="Форма 2 Александ"/>
      <sheetName val="Форма 2 Асино"/>
      <sheetName val="Форма 2 Бакчар  "/>
      <sheetName val="Форма 2 Верхнек"/>
      <sheetName val="Форма 2 Зырян"/>
      <sheetName val="Форма 2 Каргасок"/>
      <sheetName val="Форма 2 Кожевн"/>
      <sheetName val="Форма 2 Колпаш"/>
      <sheetName val="Форма 2 Кривош"/>
      <sheetName val="Форма 2 Молчан"/>
      <sheetName val="Форма 2 Параб"/>
      <sheetName val="Форма 2 Первом"/>
      <sheetName val="Форма 2 Тегул"/>
      <sheetName val="Форма 2 Томский"/>
      <sheetName val="Форма 2 Чаинск"/>
      <sheetName val="Форма 2 Шегар"/>
      <sheetName val="Форма 2 Томск"/>
      <sheetName val="Форма 2 Стрежев"/>
      <sheetName val="Форма 2 Кедров"/>
      <sheetName val="Форма 2 Северск"/>
    </sheetNames>
    <sheetDataSet>
      <sheetData sheetId="0"/>
      <sheetData sheetId="1">
        <row r="14">
          <cell r="AG14">
            <v>143.30000000000001</v>
          </cell>
          <cell r="AH14">
            <v>20750.006764743579</v>
          </cell>
        </row>
      </sheetData>
      <sheetData sheetId="2">
        <row r="14">
          <cell r="AG14">
            <v>49.7</v>
          </cell>
          <cell r="AH14">
            <v>22658.705635171573</v>
          </cell>
        </row>
      </sheetData>
      <sheetData sheetId="3">
        <row r="14">
          <cell r="AG14">
            <v>145.30000000000001</v>
          </cell>
          <cell r="AH14">
            <v>17653.389538885061</v>
          </cell>
        </row>
      </sheetData>
      <sheetData sheetId="4">
        <row r="14">
          <cell r="AG14">
            <v>72.2</v>
          </cell>
          <cell r="AH14">
            <v>20178.536095878793</v>
          </cell>
        </row>
      </sheetData>
      <sheetData sheetId="5">
        <row r="14">
          <cell r="AG14">
            <v>144.30000000000001</v>
          </cell>
          <cell r="AH14">
            <v>24581.104652533228</v>
          </cell>
        </row>
      </sheetData>
      <sheetData sheetId="6">
        <row r="14">
          <cell r="AG14">
            <v>114.1</v>
          </cell>
          <cell r="AH14">
            <v>18386.467295068771</v>
          </cell>
        </row>
      </sheetData>
      <sheetData sheetId="7">
        <row r="14">
          <cell r="AG14">
            <v>61.4</v>
          </cell>
        </row>
      </sheetData>
      <sheetData sheetId="8">
        <row r="14">
          <cell r="AG14">
            <v>79</v>
          </cell>
          <cell r="AH14">
            <v>23278.348617928183</v>
          </cell>
        </row>
      </sheetData>
      <sheetData sheetId="9">
        <row r="14">
          <cell r="AG14">
            <v>13.7</v>
          </cell>
          <cell r="AH14">
            <v>18896.997120015894</v>
          </cell>
        </row>
      </sheetData>
      <sheetData sheetId="10">
        <row r="14">
          <cell r="AG14">
            <v>9.8000000000000007</v>
          </cell>
          <cell r="AH14">
            <v>21510.23011245314</v>
          </cell>
        </row>
      </sheetData>
      <sheetData sheetId="11">
        <row r="14">
          <cell r="AG14">
            <v>13.7</v>
          </cell>
          <cell r="AH14">
            <v>15315.45756988927</v>
          </cell>
        </row>
      </sheetData>
      <sheetData sheetId="12">
        <row r="14">
          <cell r="AG14">
            <v>134.6</v>
          </cell>
          <cell r="AH14">
            <v>28536.166621180426</v>
          </cell>
        </row>
      </sheetData>
      <sheetData sheetId="13">
        <row r="14">
          <cell r="AG14">
            <v>69</v>
          </cell>
          <cell r="AH14">
            <v>22617.159617470177</v>
          </cell>
        </row>
      </sheetData>
      <sheetData sheetId="14">
        <row r="14">
          <cell r="AG14">
            <v>38</v>
          </cell>
          <cell r="AH14">
            <v>24904.370300751882</v>
          </cell>
        </row>
      </sheetData>
      <sheetData sheetId="15">
        <row r="14">
          <cell r="AG14">
            <v>14.5</v>
          </cell>
          <cell r="AH14">
            <v>39973.047149894432</v>
          </cell>
        </row>
      </sheetData>
      <sheetData sheetId="16">
        <row r="15">
          <cell r="AH15">
            <v>25949.935202446359</v>
          </cell>
        </row>
        <row r="16">
          <cell r="AG16">
            <v>83.2</v>
          </cell>
        </row>
      </sheetData>
      <sheetData sheetId="17">
        <row r="16">
          <cell r="AG16">
            <v>50.6</v>
          </cell>
          <cell r="AH16">
            <v>20752.563477629625</v>
          </cell>
        </row>
        <row r="17">
          <cell r="AG17">
            <v>66.099999999999994</v>
          </cell>
          <cell r="AH17">
            <v>17249.59713765527</v>
          </cell>
        </row>
      </sheetData>
      <sheetData sheetId="18">
        <row r="17">
          <cell r="AH17">
            <v>23412.937463824197</v>
          </cell>
        </row>
        <row r="18">
          <cell r="AH18">
            <v>9948.9795918367345</v>
          </cell>
        </row>
        <row r="19">
          <cell r="AH19">
            <v>16955.748453372289</v>
          </cell>
        </row>
        <row r="20">
          <cell r="AH20">
            <v>17060.506301635833</v>
          </cell>
        </row>
        <row r="21">
          <cell r="AH21">
            <v>12899.659863945579</v>
          </cell>
        </row>
        <row r="22">
          <cell r="AH22">
            <v>24731.725013047355</v>
          </cell>
        </row>
        <row r="23">
          <cell r="AH23">
            <v>14062.888242053012</v>
          </cell>
        </row>
        <row r="25">
          <cell r="AH25">
            <v>15239.246951327472</v>
          </cell>
        </row>
        <row r="26">
          <cell r="AH26">
            <v>8161.0849467992339</v>
          </cell>
        </row>
        <row r="27">
          <cell r="AH27">
            <v>13730.871855307663</v>
          </cell>
        </row>
        <row r="28">
          <cell r="AH28">
            <v>8751.6422496273099</v>
          </cell>
        </row>
        <row r="29">
          <cell r="AH29">
            <v>17856.799577132391</v>
          </cell>
        </row>
        <row r="30">
          <cell r="AH30">
            <v>14915.677878854893</v>
          </cell>
        </row>
      </sheetData>
      <sheetData sheetId="19">
        <row r="14">
          <cell r="AG14">
            <v>92.6</v>
          </cell>
          <cell r="AH14">
            <v>26688.348542171072</v>
          </cell>
        </row>
      </sheetData>
      <sheetData sheetId="20">
        <row r="16">
          <cell r="AG16">
            <v>25</v>
          </cell>
          <cell r="AH16">
            <v>21227.778791136607</v>
          </cell>
        </row>
        <row r="17">
          <cell r="AG17">
            <v>2.9</v>
          </cell>
          <cell r="AH17">
            <v>22325.598986981502</v>
          </cell>
        </row>
        <row r="19">
          <cell r="AG19">
            <v>5.4</v>
          </cell>
          <cell r="AH19">
            <v>12910.637306522349</v>
          </cell>
        </row>
        <row r="20">
          <cell r="AG20">
            <v>9.8000000000000007</v>
          </cell>
          <cell r="AH20">
            <v>9551.7888934123912</v>
          </cell>
        </row>
        <row r="21">
          <cell r="AG21">
            <v>27.9</v>
          </cell>
          <cell r="AH21">
            <v>20137.729334398653</v>
          </cell>
        </row>
        <row r="22">
          <cell r="AG22">
            <v>6.8</v>
          </cell>
          <cell r="AH22">
            <v>12807.117803016132</v>
          </cell>
        </row>
        <row r="23">
          <cell r="AG23">
            <v>8.3000000000000007</v>
          </cell>
          <cell r="AH23">
            <v>13338.190326917798</v>
          </cell>
        </row>
      </sheetData>
      <sheetData sheetId="21">
        <row r="46">
          <cell r="AG46">
            <v>30</v>
          </cell>
          <cell r="AH46">
            <v>29647.66439909297</v>
          </cell>
        </row>
        <row r="48">
          <cell r="AG48">
            <v>1.4</v>
          </cell>
          <cell r="AH48">
            <v>23545.796890184647</v>
          </cell>
        </row>
        <row r="49">
          <cell r="AG49">
            <v>4.4000000000000004</v>
          </cell>
          <cell r="AH49">
            <v>16028.293135435992</v>
          </cell>
        </row>
        <row r="50">
          <cell r="AG50">
            <v>5.0999999999999996</v>
          </cell>
          <cell r="AH50">
            <v>22140.48952914499</v>
          </cell>
        </row>
        <row r="51">
          <cell r="AG51">
            <v>4.9000000000000004</v>
          </cell>
          <cell r="AH51">
            <v>22908.093849784807</v>
          </cell>
        </row>
        <row r="52">
          <cell r="AG52">
            <v>6.9</v>
          </cell>
          <cell r="AH52">
            <v>28995.440205067534</v>
          </cell>
        </row>
        <row r="53">
          <cell r="AG53">
            <v>3.4</v>
          </cell>
          <cell r="AH53">
            <v>19336.934773909565</v>
          </cell>
        </row>
        <row r="54">
          <cell r="AG54">
            <v>3.6</v>
          </cell>
          <cell r="AH54">
            <v>16091.31708238851</v>
          </cell>
        </row>
        <row r="55">
          <cell r="AG55">
            <v>6.4</v>
          </cell>
          <cell r="AH55">
            <v>24780.612244897955</v>
          </cell>
        </row>
        <row r="56">
          <cell r="AG56">
            <v>9.4</v>
          </cell>
          <cell r="AH56">
            <v>23967.976552323056</v>
          </cell>
        </row>
        <row r="57">
          <cell r="AG57">
            <v>5.4</v>
          </cell>
          <cell r="AH57">
            <v>22117.598891408416</v>
          </cell>
        </row>
        <row r="58">
          <cell r="AG58">
            <v>1.4</v>
          </cell>
          <cell r="AH58">
            <v>20040.208940719142</v>
          </cell>
        </row>
        <row r="59">
          <cell r="AG59">
            <v>1.7</v>
          </cell>
          <cell r="AH59">
            <v>21565.726290516206</v>
          </cell>
        </row>
        <row r="61">
          <cell r="AG61">
            <v>41.8</v>
          </cell>
          <cell r="AH61">
            <v>26622.920938710413</v>
          </cell>
        </row>
      </sheetData>
      <sheetData sheetId="22">
        <row r="16">
          <cell r="AG16">
            <v>30</v>
          </cell>
          <cell r="AH16">
            <v>18211.05358949033</v>
          </cell>
        </row>
        <row r="17">
          <cell r="AG17">
            <v>54</v>
          </cell>
          <cell r="AH17">
            <v>18751.277471706151</v>
          </cell>
        </row>
      </sheetData>
      <sheetData sheetId="23">
        <row r="16">
          <cell r="AG16">
            <v>50.7</v>
          </cell>
          <cell r="AH16">
            <v>21072.925326043474</v>
          </cell>
        </row>
        <row r="18">
          <cell r="AG18">
            <v>85.8</v>
          </cell>
          <cell r="AH18">
            <v>24038.831179777051</v>
          </cell>
        </row>
        <row r="19">
          <cell r="AG19">
            <v>15.1</v>
          </cell>
          <cell r="AH19">
            <v>23831.872758398295</v>
          </cell>
        </row>
        <row r="20">
          <cell r="AG20">
            <v>13.7</v>
          </cell>
          <cell r="AH20">
            <v>22005.948543603688</v>
          </cell>
        </row>
        <row r="21">
          <cell r="AG21">
            <v>3.3</v>
          </cell>
          <cell r="AH21">
            <v>20213.61003985567</v>
          </cell>
        </row>
        <row r="22">
          <cell r="AG22">
            <v>4.9000000000000004</v>
          </cell>
          <cell r="AH22">
            <v>19511.919523593075</v>
          </cell>
        </row>
        <row r="23">
          <cell r="AG23">
            <v>7.8</v>
          </cell>
          <cell r="AH23">
            <v>12489.113040773198</v>
          </cell>
        </row>
        <row r="24">
          <cell r="AG24">
            <v>2.9</v>
          </cell>
          <cell r="AH24">
            <v>20670.024348361378</v>
          </cell>
        </row>
        <row r="25">
          <cell r="AG25">
            <v>20.100000000000001</v>
          </cell>
          <cell r="AH25">
            <v>24216.393815723306</v>
          </cell>
        </row>
        <row r="26">
          <cell r="AG26">
            <v>4.4000000000000004</v>
          </cell>
          <cell r="AH26">
            <v>26699.10232184533</v>
          </cell>
        </row>
      </sheetData>
      <sheetData sheetId="24">
        <row r="16">
          <cell r="AG16">
            <v>21.5</v>
          </cell>
          <cell r="AH16">
            <v>24496.995884301039</v>
          </cell>
        </row>
        <row r="17">
          <cell r="AG17">
            <v>38</v>
          </cell>
          <cell r="AH17">
            <v>21693.627882440916</v>
          </cell>
        </row>
      </sheetData>
      <sheetData sheetId="25">
        <row r="16">
          <cell r="AG16">
            <v>26.1</v>
          </cell>
          <cell r="AH16">
            <v>29407.146766752678</v>
          </cell>
        </row>
        <row r="17">
          <cell r="AG17">
            <v>60.5</v>
          </cell>
          <cell r="AH17">
            <v>22475.71136367803</v>
          </cell>
        </row>
      </sheetData>
      <sheetData sheetId="26">
        <row r="16">
          <cell r="AG16">
            <v>33.200000000000003</v>
          </cell>
          <cell r="AH16">
            <v>31328.253209368955</v>
          </cell>
        </row>
        <row r="17">
          <cell r="AG17">
            <v>9.8000000000000007</v>
          </cell>
          <cell r="AH17">
            <v>23718.66497538464</v>
          </cell>
        </row>
        <row r="19">
          <cell r="AG19">
            <v>5.9</v>
          </cell>
          <cell r="AH19">
            <v>18292.815149504448</v>
          </cell>
        </row>
        <row r="20">
          <cell r="AG20">
            <v>3.9</v>
          </cell>
          <cell r="AH20">
            <v>16181.20282428957</v>
          </cell>
        </row>
        <row r="21">
          <cell r="AG21">
            <v>5.9</v>
          </cell>
          <cell r="AH21">
            <v>19748.184444538008</v>
          </cell>
        </row>
        <row r="22">
          <cell r="AG22">
            <v>14.5</v>
          </cell>
          <cell r="AH22">
            <v>19187.954924639707</v>
          </cell>
        </row>
        <row r="23">
          <cell r="AG23">
            <v>24.3</v>
          </cell>
          <cell r="AH23">
            <v>27340.710411064963</v>
          </cell>
        </row>
      </sheetData>
      <sheetData sheetId="27">
        <row r="16">
          <cell r="AG16">
            <v>37.1</v>
          </cell>
          <cell r="AH16">
            <v>21122.886140845356</v>
          </cell>
        </row>
        <row r="17">
          <cell r="AG17">
            <v>8.8000000000000007</v>
          </cell>
          <cell r="AH17">
            <v>14236.043364487034</v>
          </cell>
        </row>
        <row r="18">
          <cell r="AG18">
            <v>81.8</v>
          </cell>
          <cell r="AH18">
            <v>14886.332706842959</v>
          </cell>
        </row>
      </sheetData>
      <sheetData sheetId="28">
        <row r="16">
          <cell r="AG16">
            <v>19.5</v>
          </cell>
          <cell r="AH16">
            <v>18796.120384312802</v>
          </cell>
        </row>
        <row r="17">
          <cell r="AG17">
            <v>28.3</v>
          </cell>
          <cell r="AH17">
            <v>18003.637753507694</v>
          </cell>
        </row>
      </sheetData>
      <sheetData sheetId="29">
        <row r="17">
          <cell r="AG17">
            <v>10.7</v>
          </cell>
          <cell r="AH17">
            <v>15632.807908023524</v>
          </cell>
        </row>
        <row r="18">
          <cell r="AG18">
            <v>4.4000000000000004</v>
          </cell>
          <cell r="AH18">
            <v>16214.084865244819</v>
          </cell>
        </row>
        <row r="19">
          <cell r="AG19">
            <v>4.0999999999999996</v>
          </cell>
          <cell r="AH19">
            <v>21741.411943686584</v>
          </cell>
        </row>
        <row r="20">
          <cell r="AG20">
            <v>1.8</v>
          </cell>
          <cell r="AH20">
            <v>8111.3000755857884</v>
          </cell>
        </row>
        <row r="22">
          <cell r="AG22">
            <v>6.7</v>
          </cell>
          <cell r="AH22">
            <v>17935.732916659726</v>
          </cell>
        </row>
        <row r="23">
          <cell r="AG23">
            <v>18.399999999999999</v>
          </cell>
          <cell r="AH23">
            <v>18279.553801440765</v>
          </cell>
        </row>
        <row r="24">
          <cell r="AG24">
            <v>8.6</v>
          </cell>
          <cell r="AH24">
            <v>17603.879577465483</v>
          </cell>
        </row>
        <row r="25">
          <cell r="AG25">
            <v>10.4</v>
          </cell>
          <cell r="AH25">
            <v>18571.164164080037</v>
          </cell>
        </row>
        <row r="26">
          <cell r="AG26">
            <v>3.7</v>
          </cell>
          <cell r="AH26">
            <v>14946.667447007529</v>
          </cell>
        </row>
        <row r="27">
          <cell r="AG27">
            <v>11.3</v>
          </cell>
          <cell r="AH27">
            <v>16101.52944360867</v>
          </cell>
        </row>
        <row r="28">
          <cell r="AG28">
            <v>7.9</v>
          </cell>
          <cell r="AH28">
            <v>16877.781850163818</v>
          </cell>
        </row>
        <row r="29">
          <cell r="AG29">
            <v>8.8000000000000007</v>
          </cell>
          <cell r="AH29">
            <v>11482.682318590014</v>
          </cell>
        </row>
        <row r="30">
          <cell r="AG30">
            <v>1.4</v>
          </cell>
          <cell r="AH30">
            <v>16722.852276352045</v>
          </cell>
        </row>
        <row r="31">
          <cell r="AG31">
            <v>17.600000000000001</v>
          </cell>
          <cell r="AH31">
            <v>15795.385240667934</v>
          </cell>
        </row>
        <row r="32">
          <cell r="AG32">
            <v>3.7</v>
          </cell>
          <cell r="AH32">
            <v>15838.835124889492</v>
          </cell>
        </row>
        <row r="33">
          <cell r="AG33">
            <v>15</v>
          </cell>
          <cell r="AH33">
            <v>18432.37777016134</v>
          </cell>
        </row>
        <row r="34">
          <cell r="AG34">
            <v>11.1</v>
          </cell>
          <cell r="AH34">
            <v>20352.578460061399</v>
          </cell>
        </row>
        <row r="35">
          <cell r="AG35">
            <v>2</v>
          </cell>
          <cell r="AH35">
            <v>15568.564132523086</v>
          </cell>
        </row>
        <row r="36">
          <cell r="AG36">
            <v>7.8</v>
          </cell>
          <cell r="AH36">
            <v>19354.70645373029</v>
          </cell>
        </row>
        <row r="37">
          <cell r="AG37">
            <v>13</v>
          </cell>
          <cell r="AH37">
            <v>15140.540808736723</v>
          </cell>
        </row>
        <row r="38">
          <cell r="AG38">
            <v>5.8</v>
          </cell>
          <cell r="AH38">
            <v>19909.056910787323</v>
          </cell>
        </row>
        <row r="39">
          <cell r="AG39">
            <v>5.9</v>
          </cell>
          <cell r="AH39">
            <v>14911.086368769111</v>
          </cell>
        </row>
        <row r="40">
          <cell r="AG40">
            <v>5</v>
          </cell>
          <cell r="AH40">
            <v>17340.739836942255</v>
          </cell>
        </row>
        <row r="41">
          <cell r="AG41">
            <v>7</v>
          </cell>
          <cell r="AH41">
            <v>14157.641669448429</v>
          </cell>
        </row>
        <row r="42">
          <cell r="AG42">
            <v>14.7</v>
          </cell>
          <cell r="AH42">
            <v>12804.749435402608</v>
          </cell>
        </row>
      </sheetData>
      <sheetData sheetId="30">
        <row r="16">
          <cell r="AG16">
            <v>25.4</v>
          </cell>
          <cell r="AH16">
            <v>36021.787455139536</v>
          </cell>
        </row>
        <row r="18">
          <cell r="AG18">
            <v>10.7</v>
          </cell>
          <cell r="AH18">
            <v>32308.212251170637</v>
          </cell>
        </row>
        <row r="19">
          <cell r="AG19">
            <v>2.9</v>
          </cell>
          <cell r="AH19">
            <v>24595.000565030787</v>
          </cell>
        </row>
        <row r="20">
          <cell r="AG20">
            <v>9.8000000000000007</v>
          </cell>
          <cell r="AH20">
            <v>20564.975799140691</v>
          </cell>
        </row>
        <row r="21">
          <cell r="AG21">
            <v>19.5</v>
          </cell>
          <cell r="AH21">
            <v>17124.169988656606</v>
          </cell>
        </row>
      </sheetData>
      <sheetData sheetId="31">
        <row r="16">
          <cell r="AG16">
            <v>28.2</v>
          </cell>
          <cell r="AH16">
            <v>20724.45203876638</v>
          </cell>
        </row>
        <row r="17">
          <cell r="AG17">
            <v>4.8</v>
          </cell>
          <cell r="AH17">
            <v>15061.685090702946</v>
          </cell>
        </row>
        <row r="18">
          <cell r="AG18">
            <v>82.8</v>
          </cell>
          <cell r="AH18">
            <v>10961.331813252003</v>
          </cell>
        </row>
      </sheetData>
      <sheetData sheetId="32">
        <row r="16">
          <cell r="AG16">
            <v>185.2</v>
          </cell>
          <cell r="AH16">
            <v>19074.325088962891</v>
          </cell>
        </row>
        <row r="17">
          <cell r="AG17">
            <v>23.8</v>
          </cell>
          <cell r="AH17">
            <v>27095.142333655105</v>
          </cell>
        </row>
        <row r="19">
          <cell r="AG19">
            <v>52.5</v>
          </cell>
          <cell r="AH19">
            <v>24793.020577879804</v>
          </cell>
        </row>
        <row r="20">
          <cell r="AG20">
            <v>28.1</v>
          </cell>
          <cell r="AH20">
            <v>22342.282712770357</v>
          </cell>
        </row>
        <row r="21">
          <cell r="AG21">
            <v>17.600000000000001</v>
          </cell>
          <cell r="AH21">
            <v>20383.996776013821</v>
          </cell>
        </row>
        <row r="22">
          <cell r="AG22">
            <v>36.1</v>
          </cell>
          <cell r="AH22">
            <v>21686.926507611315</v>
          </cell>
        </row>
        <row r="23">
          <cell r="AG23">
            <v>21.5</v>
          </cell>
          <cell r="AH23">
            <v>25776.348112509571</v>
          </cell>
        </row>
      </sheetData>
      <sheetData sheetId="33">
        <row r="16">
          <cell r="AG16">
            <v>74</v>
          </cell>
          <cell r="AH16">
            <v>39832.322950747832</v>
          </cell>
        </row>
      </sheetData>
      <sheetData sheetId="34">
        <row r="16">
          <cell r="AG16">
            <v>7.6</v>
          </cell>
          <cell r="AH16">
            <v>24764.980267117706</v>
          </cell>
        </row>
        <row r="17">
          <cell r="AG17">
            <v>20.2</v>
          </cell>
          <cell r="AH17">
            <v>23258.063085834929</v>
          </cell>
        </row>
      </sheetData>
      <sheetData sheetId="35">
        <row r="17">
          <cell r="AG17">
            <v>77.900000000000006</v>
          </cell>
          <cell r="AH17">
            <v>21754.318720782307</v>
          </cell>
        </row>
        <row r="18">
          <cell r="AG18">
            <v>39</v>
          </cell>
          <cell r="AH18">
            <v>22711.283792717117</v>
          </cell>
        </row>
        <row r="19">
          <cell r="AG19">
            <v>32.200000000000003</v>
          </cell>
          <cell r="AH19">
            <v>22955.845617833642</v>
          </cell>
        </row>
        <row r="21">
          <cell r="AG21">
            <v>189.1</v>
          </cell>
          <cell r="AH21">
            <v>21057.639988666611</v>
          </cell>
        </row>
        <row r="22">
          <cell r="AG22">
            <v>74.099999999999994</v>
          </cell>
          <cell r="AH22">
            <v>21834.750338605092</v>
          </cell>
        </row>
        <row r="24">
          <cell r="AG24">
            <v>14.6</v>
          </cell>
          <cell r="AH24">
            <v>15634.497177830894</v>
          </cell>
        </row>
        <row r="25">
          <cell r="AG25">
            <v>74.099999999999994</v>
          </cell>
          <cell r="AH25">
            <v>20236.373418727591</v>
          </cell>
        </row>
        <row r="26">
          <cell r="AG26">
            <v>119.8</v>
          </cell>
          <cell r="AH26">
            <v>17004.459781945308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Алекс"/>
      <sheetName val="Асин"/>
      <sheetName val="Бакч"/>
      <sheetName val="В-кет"/>
      <sheetName val="Зырян"/>
      <sheetName val="Карг"/>
      <sheetName val="Кож"/>
      <sheetName val="Колп"/>
      <sheetName val="Крив"/>
      <sheetName val="Молч"/>
      <sheetName val="Пар"/>
      <sheetName val="Перв"/>
      <sheetName val="Тег"/>
      <sheetName val="Томский"/>
      <sheetName val="Чаин"/>
      <sheetName val="Шег"/>
      <sheetName val="г.Томск"/>
      <sheetName val="Кедр"/>
      <sheetName val="Стреж"/>
      <sheetName val="Сев"/>
    </sheetNames>
    <sheetDataSet>
      <sheetData sheetId="0" refreshError="1">
        <row r="10">
          <cell r="D10">
            <v>16</v>
          </cell>
        </row>
        <row r="26">
          <cell r="P26" t="str">
            <v>ОГАУК "ТОДЮБ"</v>
          </cell>
        </row>
        <row r="45">
          <cell r="P45" t="str">
            <v>ОГАУК "Театр драмы"</v>
          </cell>
        </row>
        <row r="314">
          <cell r="P314" t="str">
            <v>ОГКУ ЦДНИ ТО</v>
          </cell>
        </row>
      </sheetData>
      <sheetData sheetId="1" refreshError="1"/>
      <sheetData sheetId="2" refreshError="1">
        <row r="6">
          <cell r="O6">
            <v>20848.72</v>
          </cell>
          <cell r="P6" t="str">
            <v>Муниципальное бюджетное учреждение "Асиновская межпоселенческая централизованная библиотечная система"</v>
          </cell>
        </row>
        <row r="11">
          <cell r="P11" t="str">
            <v>Муниципальное автономное учреждение культуры "Межпоселенческий Центр народного творчества и культурно-спортивной деятельности Асиновского района"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СЗП15 ф14 юр.л."/>
    </sheetNames>
    <sheetDataSet>
      <sheetData sheetId="0">
        <row r="4">
          <cell r="AM4">
            <v>26323.132317830979</v>
          </cell>
        </row>
        <row r="6">
          <cell r="B6" t="str">
            <v>МБУ "Культурно - спортивный комплекс"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ие"/>
      <sheetName val="1.12"/>
      <sheetName val="Свод КиИ"/>
      <sheetName val="Свод ЗП-к"/>
      <sheetName val="СВ Т-с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">
          <cell r="D12">
            <v>75.2</v>
          </cell>
        </row>
      </sheetData>
      <sheetData sheetId="17" refreshError="1"/>
      <sheetData sheetId="18" refreshError="1">
        <row r="38">
          <cell r="C38" t="str">
            <v>Муниципальное казённое учреждение "Бакчарский краеведческий музей северного садоводства"</v>
          </cell>
        </row>
        <row r="39">
          <cell r="C39" t="str">
            <v>Муниципальное бюджетное учреждение культуры "Бакчарская межпоселенческая централизованная библиотечная система"</v>
          </cell>
        </row>
        <row r="46">
          <cell r="C46" t="str">
            <v>Муниципальное казённое учреждение культуры "Бакчарский районный Дом культуры"</v>
          </cell>
        </row>
        <row r="47">
          <cell r="C47" t="str">
            <v>Муниципальное казённое учреждение "Плотниковский сельский дом культуры"</v>
          </cell>
        </row>
        <row r="48">
          <cell r="C48" t="str">
            <v>Муниципальное казённое учреждение "Вавиловский сельский дом культуры"</v>
          </cell>
        </row>
        <row r="49">
          <cell r="C49" t="str">
            <v>Муниципальное казённое учреждение "Парбигский сельский дом культуры"</v>
          </cell>
        </row>
        <row r="50">
          <cell r="C50" t="str">
            <v>Муниципальное казённое учреждение "Высокоярский сельский дом культуры"</v>
          </cell>
        </row>
        <row r="51">
          <cell r="C51" t="str">
            <v>Муниципальное казённое учреждение "Поротниковский сельский дом культуры"</v>
          </cell>
        </row>
        <row r="53">
          <cell r="C53" t="str">
            <v>Муниципальное автономное учреждение "Культура"</v>
          </cell>
        </row>
        <row r="56">
          <cell r="C56" t="str">
            <v>Муниципальное автономное учреждение «Центр культуры" Зырянского района</v>
          </cell>
        </row>
        <row r="57">
          <cell r="C57" t="str">
            <v>Муниципальное бюджетное учреждение «Межпоселенческая централизованная библиотечная система Зырянского района»</v>
          </cell>
        </row>
        <row r="58">
          <cell r="C58" t="str">
            <v>Муниципальное бюджетное учреждение культуры «Зырянский краеведческий музей»</v>
          </cell>
        </row>
        <row r="59">
          <cell r="C59" t="str">
            <v>Муниципальное бюджетное учреждение «Центр культуры» Высоковского сельского поселения</v>
          </cell>
        </row>
        <row r="60">
          <cell r="C60" t="str">
            <v>Муниципальное бюджетное учреждение «Центр культурно-досуговой деятельности населения Дубровского сельского поселения»</v>
          </cell>
        </row>
        <row r="61">
          <cell r="C61" t="str">
            <v>Муниципальное бюджетное учреждение «Центр культурно-досуговой деятельности населения Михайловского сельского поселения»</v>
          </cell>
        </row>
        <row r="62">
          <cell r="C62" t="str">
            <v>Муниципальное бюджетное учреждение «Центр культуры и досуга муниципального образования «Чердатское сельское поселение»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I34">
            <v>61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>
        <row r="12">
          <cell r="E12">
            <v>1</v>
          </cell>
        </row>
      </sheetData>
      <sheetData sheetId="5"/>
      <sheetData sheetId="6">
        <row r="12">
          <cell r="G12">
            <v>8</v>
          </cell>
        </row>
      </sheetData>
      <sheetData sheetId="7"/>
      <sheetData sheetId="8">
        <row r="9">
          <cell r="C9" t="str">
    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21">
          <cell r="C21" t="str">
            <v>Муниципальное автономное образовательное учреждение дополнительного образования детей «Асиновская детская школа искусств»</v>
          </cell>
        </row>
        <row r="24">
          <cell r="C24" t="str">
            <v>Муниципальное автономное образовательное учреждение дополнительного образования детей «Зырянская детская школа искусств»</v>
          </cell>
        </row>
        <row r="27">
          <cell r="C27" t="str">
            <v>Муниципальное бюджетное учреждение дополнительного образования "Каргасокская детская школа искусств"</v>
          </cell>
        </row>
        <row r="30">
          <cell r="C30" t="str">
            <v>Муниципальное бюджетное образовательное учреждение дополнительного образования детей «Кожевниковская детская школа искусств»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40">
          <cell r="C40" t="str">
            <v>Муниципальное автономное образовательное учреждение дополнительного образования детей «Первомайская детская школа искусств"</v>
          </cell>
        </row>
        <row r="41">
          <cell r="C41" t="str">
            <v>Муниципальное автономное образовательное учреждение дополнительного образования детей "Комсомольская детская музыкальная школа"</v>
          </cell>
        </row>
        <row r="44">
          <cell r="C44" t="str">
            <v>Муниципальное казённое образовательное учреждение дополнительного образования детей Тегульдетская детская школа искусств</v>
          </cell>
        </row>
        <row r="48">
          <cell r="C48" t="str">
            <v>Муниципальное бюджетное образовательное учреждение дополнительного образования детей "Детская школа искусств д.Кисловка"</v>
          </cell>
        </row>
        <row r="49">
          <cell r="C49" t="str">
            <v>Муниципальное бюджетное образовательное учреждение дополнительного образования детей "Детская школа искусств п.Зональная Станция"</v>
          </cell>
        </row>
        <row r="50">
          <cell r="C50" t="str">
            <v>Муниципальное бюджетное образовательное учреждение дополнительного образования детей "Детская школа искусств п.Мирный"</v>
          </cell>
        </row>
        <row r="51">
          <cell r="C51" t="str">
            <v>Муниципальное бюджетное образовательное учреждение дополнительного образования детей "Детская школа искусств п.Молодежный"</v>
          </cell>
        </row>
        <row r="55">
          <cell r="C55" t="str">
            <v>Муниципальное бюджетное образовательное учреждение дополнительного образования детей "Подгорнская детская музыкальная школа"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</row>
        <row r="59">
          <cell r="C59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</row>
        <row r="70">
          <cell r="C70" t="str">
            <v>Муниципальное бюджетное образовательное учреждение дополнительного образования детей «Детская школа искусств № 7» Города Томска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ФЭО АЛ нояб"/>
      <sheetName val="Ф2 Ал нояб"/>
      <sheetName val="ФЭО Зыр нояб"/>
      <sheetName val="Ф2 Зыр нояб"/>
      <sheetName val="ФЭО Карг нояб"/>
      <sheetName val="Ф2 Карг нояб"/>
      <sheetName val="ФЭО Кож нояб"/>
      <sheetName val="Ф2 Кож нояб"/>
      <sheetName val="ФЭО Мол нояб"/>
      <sheetName val="Ф2 Молч нояб"/>
      <sheetName val="ФЭО Пар нояб"/>
      <sheetName val="Ф2 Параб нояб"/>
      <sheetName val="ФЭО Пер нояб"/>
      <sheetName val="Ф2 Перв нояб"/>
      <sheetName val="ФЭо-Тег нояб"/>
      <sheetName val="Ф2 Тег нояб"/>
      <sheetName val="ФЭо-Том нояб"/>
      <sheetName val="Ф2 Том нояб"/>
      <sheetName val="ФЭО-Чаи нояб"/>
      <sheetName val="Ф2 Чаин нояб"/>
      <sheetName val="ФЭО-Шег нояб"/>
      <sheetName val="Ф2 Шег нояб"/>
      <sheetName val="ФЭО-Ас нояб"/>
      <sheetName val="Ф2 Асин нояб"/>
      <sheetName val="ФЭО-Томск нояб"/>
      <sheetName val="Ф2 Томск нояб"/>
      <sheetName val="ФЭО-Стр нояб"/>
      <sheetName val="Ф2 Стр нояб"/>
      <sheetName val="ФЭО-Сев нояб"/>
      <sheetName val="Ф2 Сев нояб (2)"/>
    </sheetNames>
    <sheetDataSet>
      <sheetData sheetId="0" refreshError="1"/>
      <sheetData sheetId="1">
        <row r="12">
          <cell r="AD12">
            <v>8</v>
          </cell>
          <cell r="AE12">
            <v>42363.541666666672</v>
          </cell>
        </row>
      </sheetData>
      <sheetData sheetId="2" refreshError="1"/>
      <sheetData sheetId="3">
        <row r="12">
          <cell r="AD12">
            <v>12.7</v>
          </cell>
          <cell r="AE12">
            <v>25647.637795275597</v>
          </cell>
        </row>
      </sheetData>
      <sheetData sheetId="4" refreshError="1"/>
      <sheetData sheetId="5">
        <row r="12">
          <cell r="AD12">
            <v>11.5</v>
          </cell>
          <cell r="AE12">
            <v>34844.982078853049</v>
          </cell>
        </row>
      </sheetData>
      <sheetData sheetId="6" refreshError="1"/>
      <sheetData sheetId="7">
        <row r="12">
          <cell r="AD12">
            <v>16</v>
          </cell>
          <cell r="AE12">
            <v>21225.924059139787</v>
          </cell>
        </row>
      </sheetData>
      <sheetData sheetId="8" refreshError="1"/>
      <sheetData sheetId="9">
        <row r="12">
          <cell r="AD12">
            <v>10.1</v>
          </cell>
          <cell r="AE12">
            <v>33127.887788778869</v>
          </cell>
        </row>
      </sheetData>
      <sheetData sheetId="10" refreshError="1"/>
      <sheetData sheetId="11">
        <row r="12">
          <cell r="AD12">
            <v>8.6999999999999993</v>
          </cell>
          <cell r="AE12">
            <v>31271.072796934874</v>
          </cell>
        </row>
      </sheetData>
      <sheetData sheetId="12" refreshError="1"/>
      <sheetData sheetId="13">
        <row r="14">
          <cell r="AD14">
            <v>7.5</v>
          </cell>
          <cell r="AE14">
            <v>31550.804988662127</v>
          </cell>
        </row>
        <row r="15">
          <cell r="AD15">
            <v>2</v>
          </cell>
          <cell r="AE15">
            <v>35119.047619047618</v>
          </cell>
        </row>
      </sheetData>
      <sheetData sheetId="14" refreshError="1"/>
      <sheetData sheetId="15">
        <row r="12">
          <cell r="AE12">
            <v>35833.333333333336</v>
          </cell>
        </row>
        <row r="13">
          <cell r="AD13">
            <v>3</v>
          </cell>
        </row>
      </sheetData>
      <sheetData sheetId="16" refreshError="1"/>
      <sheetData sheetId="17">
        <row r="14">
          <cell r="AD14">
            <v>8.6</v>
          </cell>
          <cell r="AE14">
            <v>22929.192374624268</v>
          </cell>
        </row>
        <row r="15">
          <cell r="AD15">
            <v>4.3</v>
          </cell>
          <cell r="AE15">
            <v>22897.261113747827</v>
          </cell>
        </row>
        <row r="16">
          <cell r="AD16">
            <v>12.2</v>
          </cell>
          <cell r="AE16">
            <v>22500.678878108625</v>
          </cell>
        </row>
        <row r="17">
          <cell r="AD17">
            <v>10.9</v>
          </cell>
          <cell r="AE17">
            <v>22592.454596517509</v>
          </cell>
        </row>
      </sheetData>
      <sheetData sheetId="18" refreshError="1"/>
      <sheetData sheetId="19">
        <row r="14">
          <cell r="AD14">
            <v>4.2</v>
          </cell>
          <cell r="AE14">
            <v>39249.841286955612</v>
          </cell>
        </row>
        <row r="15">
          <cell r="AD15">
            <v>4.5999999999999996</v>
          </cell>
          <cell r="AE15">
            <v>46195.785747679169</v>
          </cell>
        </row>
      </sheetData>
      <sheetData sheetId="20" refreshError="1"/>
      <sheetData sheetId="21">
        <row r="12">
          <cell r="AD12">
            <v>10.9</v>
          </cell>
          <cell r="AE12">
            <v>18759.174311926599</v>
          </cell>
        </row>
      </sheetData>
      <sheetData sheetId="22" refreshError="1"/>
      <sheetData sheetId="23">
        <row r="12">
          <cell r="AD12">
            <v>19</v>
          </cell>
          <cell r="AE12">
            <v>24338.180272108842</v>
          </cell>
        </row>
      </sheetData>
      <sheetData sheetId="24" refreshError="1"/>
      <sheetData sheetId="25">
        <row r="14">
          <cell r="AD14">
            <v>52</v>
          </cell>
          <cell r="AE14">
            <v>23738.621794871804</v>
          </cell>
        </row>
        <row r="15">
          <cell r="AD15">
            <v>29.1</v>
          </cell>
          <cell r="AE15">
            <v>23571.878579610537</v>
          </cell>
        </row>
        <row r="16">
          <cell r="AD16">
            <v>46.2</v>
          </cell>
          <cell r="AE16">
            <v>25561.327561327558</v>
          </cell>
        </row>
        <row r="17">
          <cell r="AD17">
            <v>23.3</v>
          </cell>
          <cell r="AE17">
            <v>25013.590844062946</v>
          </cell>
        </row>
        <row r="18">
          <cell r="AD18">
            <v>21.7</v>
          </cell>
          <cell r="AE18">
            <v>26050.691244239639</v>
          </cell>
        </row>
        <row r="19">
          <cell r="AD19">
            <v>10</v>
          </cell>
          <cell r="AE19">
            <v>28089.166666666668</v>
          </cell>
        </row>
        <row r="20">
          <cell r="AD20">
            <v>7.7</v>
          </cell>
          <cell r="AE20">
            <v>27512.987012987011</v>
          </cell>
        </row>
        <row r="21">
          <cell r="AD21">
            <v>15.5</v>
          </cell>
          <cell r="AE21">
            <v>28546.77419354839</v>
          </cell>
        </row>
        <row r="22">
          <cell r="AD22">
            <v>15.9</v>
          </cell>
          <cell r="AE22">
            <v>27775.681341719075</v>
          </cell>
        </row>
      </sheetData>
      <sheetData sheetId="26" refreshError="1"/>
      <sheetData sheetId="27">
        <row r="12">
          <cell r="AD12">
            <v>27.5</v>
          </cell>
          <cell r="AE12">
            <v>39647.272727272728</v>
          </cell>
        </row>
      </sheetData>
      <sheetData sheetId="28" refreshError="1"/>
      <sheetData sheetId="29">
        <row r="16">
          <cell r="AD16">
            <v>21</v>
          </cell>
          <cell r="AE16">
            <v>26234</v>
          </cell>
        </row>
        <row r="17">
          <cell r="AD17">
            <v>98.6</v>
          </cell>
          <cell r="AE17">
            <v>27012.44</v>
          </cell>
        </row>
        <row r="18">
          <cell r="AD18">
            <v>11.3</v>
          </cell>
          <cell r="AE18">
            <v>28845.13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/>
      <sheetData sheetId="1"/>
      <sheetData sheetId="2"/>
      <sheetData sheetId="3"/>
      <sheetData sheetId="4"/>
      <sheetData sheetId="5"/>
      <sheetData sheetId="6">
        <row r="22">
          <cell r="G22">
            <v>3.3</v>
          </cell>
          <cell r="GY22">
            <v>39729.797979797979</v>
          </cell>
        </row>
      </sheetData>
      <sheetData sheetId="7"/>
      <sheetData sheetId="8">
        <row r="16">
          <cell r="F16">
            <v>8</v>
          </cell>
          <cell r="Q16">
            <v>42363.541666666672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19">
          <cell r="F19">
            <v>19</v>
          </cell>
          <cell r="Q19">
            <v>24338.15789473684</v>
          </cell>
        </row>
        <row r="21">
          <cell r="C21" t="str">
            <v>Муниципальное автономное образовательное учреждение дополнительного образования детей «Асиновская детская школа искусств»</v>
          </cell>
        </row>
        <row r="22">
          <cell r="F22">
            <v>12.5</v>
          </cell>
          <cell r="Q22">
            <v>25530.666666666664</v>
          </cell>
        </row>
        <row r="24">
          <cell r="C24" t="str">
            <v>Муниципальное автономное образовательное учреждение дополнительного образования детей «Зырянская детская школа искусств»</v>
          </cell>
        </row>
        <row r="25">
          <cell r="F25">
            <v>11.6</v>
          </cell>
          <cell r="Q25">
            <v>34845.545977011498</v>
          </cell>
        </row>
        <row r="28">
          <cell r="F28">
            <v>16.5</v>
          </cell>
          <cell r="Q28">
            <v>23478.78787878788</v>
          </cell>
        </row>
        <row r="30">
          <cell r="C30" t="str">
            <v>Муниципальное бюджетное образовательное учреждение дополнительного образования детей «Кожевниковская детская школа искусств»</v>
          </cell>
        </row>
        <row r="31">
          <cell r="F31">
            <v>10.1</v>
          </cell>
          <cell r="Q31">
            <v>34459.570957095711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4">
          <cell r="F34">
            <v>8.8000000000000007</v>
          </cell>
          <cell r="Q34">
            <v>34672.34848484848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40">
          <cell r="C40" t="str">
            <v>Муниципальное автономное образовательное учреждение дополнительного образования детей «Первомайская детская школа искусств"</v>
          </cell>
          <cell r="F40">
            <v>7</v>
          </cell>
          <cell r="Q40">
            <v>32208.333333333336</v>
          </cell>
        </row>
        <row r="41">
          <cell r="C41" t="str">
            <v>Муниципальное автономное образовательное учреждение дополнительного образования детей "Комсомольская детская музыкальная школа"</v>
          </cell>
          <cell r="F41">
            <v>2</v>
          </cell>
          <cell r="Q41">
            <v>32629.166666666672</v>
          </cell>
        </row>
        <row r="44">
          <cell r="C44" t="str">
            <v>Муниципальное казённое образовательное учреждение дополнительного образования детей Тегульдетская детская школа искусств</v>
          </cell>
        </row>
        <row r="48">
          <cell r="F48">
            <v>5</v>
          </cell>
          <cell r="Q48">
            <v>23770</v>
          </cell>
        </row>
        <row r="49">
          <cell r="F49">
            <v>9.3000000000000007</v>
          </cell>
          <cell r="Q49">
            <v>22965.949820788526</v>
          </cell>
        </row>
        <row r="50">
          <cell r="F50">
            <v>11</v>
          </cell>
          <cell r="Q50">
            <v>22678.0303030303</v>
          </cell>
        </row>
        <row r="51">
          <cell r="F51">
            <v>11</v>
          </cell>
          <cell r="Q51">
            <v>23956.060606060604</v>
          </cell>
        </row>
        <row r="55">
          <cell r="C55" t="str">
            <v>Муниципальное бюджетное образовательное учреждение дополнительного образования детей "Подгорнская детская музыкальная школа"</v>
          </cell>
          <cell r="F55">
            <v>5</v>
          </cell>
          <cell r="Q55">
            <v>41449.999999999993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  <cell r="F56">
            <v>4</v>
          </cell>
          <cell r="Q56">
            <v>33491.666666666664</v>
          </cell>
        </row>
        <row r="57">
          <cell r="F57">
            <v>9.1</v>
          </cell>
          <cell r="Q57">
            <v>21105.311355311354</v>
          </cell>
        </row>
        <row r="59">
          <cell r="C59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  <cell r="F63">
            <v>17.2</v>
          </cell>
          <cell r="Q63">
            <v>28755.329457364343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  <cell r="F64">
            <v>16.899999999999999</v>
          </cell>
          <cell r="Q64">
            <v>27115.384615384617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  <cell r="F65">
            <v>22.3</v>
          </cell>
          <cell r="Q65">
            <v>24352.765321375187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  <cell r="F66">
            <v>45.1</v>
          </cell>
          <cell r="Q66">
            <v>25200.295639320029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  <cell r="F67">
            <v>47.6</v>
          </cell>
          <cell r="Q67">
            <v>24779.586834733895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  <cell r="F68">
            <v>27.8</v>
          </cell>
          <cell r="Q68">
            <v>24555.455635491609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  <cell r="F69">
            <v>31.2</v>
          </cell>
          <cell r="Q69">
            <v>24949.786324786328</v>
          </cell>
        </row>
        <row r="70">
          <cell r="C70" t="str">
            <v>Муниципальное бюджетное образовательное учреждение дополнительного образования детей «Детская школа искусств № 7» Города Томска</v>
          </cell>
          <cell r="F70">
            <v>3.2</v>
          </cell>
          <cell r="Q70">
            <v>30817.708333333332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  <cell r="F71">
            <v>10.1</v>
          </cell>
          <cell r="Q71">
            <v>25207.095709570953</v>
          </cell>
        </row>
        <row r="72">
          <cell r="F72">
            <v>27.5</v>
          </cell>
          <cell r="Q72">
            <v>39647.57575757576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  <cell r="F78">
            <v>98.4</v>
          </cell>
          <cell r="Q78">
            <v>27012.449186991867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  <cell r="F79">
            <v>21</v>
          </cell>
          <cell r="Q79">
            <v>26239.285714285714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  <cell r="F80">
            <v>11.3</v>
          </cell>
          <cell r="Q80">
            <v>28835.545722713861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ФЭО ТМК нояб"/>
      <sheetName val="Ф2 ТМК нояб"/>
      <sheetName val="ФЭО ГКСКТИ нояб"/>
      <sheetName val="Ф2 ГК нояб"/>
    </sheetNames>
    <sheetDataSet>
      <sheetData sheetId="0" refreshError="1"/>
      <sheetData sheetId="1">
        <row r="12">
          <cell r="AD12">
            <v>26141.035184565626</v>
          </cell>
        </row>
      </sheetData>
      <sheetData sheetId="2" refreshError="1"/>
      <sheetData sheetId="3">
        <row r="12">
          <cell r="AD12">
            <v>26779.552590266874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ие"/>
      <sheetName val="1.12"/>
      <sheetName val="Свод КиИ"/>
      <sheetName val="Свод ЗП-к"/>
      <sheetName val="СВ Т-с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9">
          <cell r="C9" t="str">
            <v xml:space="preserve">Областное государственное автономное учреждение культуры «Томская областная универсальная научная библиотека имени Александра Сергеевича Пушкина» </v>
          </cell>
          <cell r="F9">
            <v>143.30000000000001</v>
          </cell>
          <cell r="Q9">
            <v>21023.261223540354</v>
          </cell>
        </row>
        <row r="10">
          <cell r="C10" t="str">
            <v>Областное государственное автономное  учреждение культуры «Томская областная детско-юношеская  библиотека»</v>
          </cell>
          <cell r="F10">
            <v>49.7</v>
          </cell>
          <cell r="Q10">
            <v>22658.618376928236</v>
          </cell>
        </row>
        <row r="11">
          <cell r="C11" t="str">
            <v xml:space="preserve">Областное государственное автономное учреждение культуры «Дворец народного творчества «Авангард» </v>
          </cell>
          <cell r="F11">
            <v>79</v>
          </cell>
          <cell r="Q11">
            <v>23278.270042194094</v>
          </cell>
        </row>
        <row r="12">
          <cell r="C12" t="str">
            <v>Областное государственное автономное учреждение культуры «Томский областной Российско-немецкий Дом»</v>
          </cell>
          <cell r="F12">
            <v>13.8</v>
          </cell>
          <cell r="Q12">
            <v>18897.342995169081</v>
          </cell>
        </row>
        <row r="13">
          <cell r="C13" t="str">
            <v xml:space="preserve">Областное государственное автономное учреждение культуры «Центр татарской культуры» </v>
          </cell>
          <cell r="F13">
            <v>9.8000000000000007</v>
          </cell>
          <cell r="Q13">
            <v>22398.809523809523</v>
          </cell>
        </row>
        <row r="14">
          <cell r="C14" t="str">
            <v>Областное государственное автономное учреждение культуры «Дом искусств»</v>
          </cell>
          <cell r="F14">
            <v>13.7</v>
          </cell>
          <cell r="Q14">
            <v>15315.693430656935</v>
          </cell>
        </row>
        <row r="15">
          <cell r="C15" t="str">
            <v>Областное государственное автономное учреждение культуры "Томский областной краеведческий музей имени Михаила Бонифатьевича Шатилова"</v>
          </cell>
          <cell r="F15">
            <v>145</v>
          </cell>
          <cell r="Q15">
            <v>17797.988505747126</v>
          </cell>
        </row>
        <row r="16">
          <cell r="C16" t="str">
            <v xml:space="preserve">Областное государственное автономное учреждение культуры «Томский областной художественный музей» </v>
          </cell>
          <cell r="F16">
            <v>69.7</v>
          </cell>
          <cell r="Q16">
            <v>20193.567670970828</v>
          </cell>
        </row>
        <row r="17">
          <cell r="C17" t="str">
            <v>Областное государственное автономное учреждение культуры «Центр по охране и использованию памятников истории и культуры»</v>
          </cell>
          <cell r="F17">
            <v>14.5</v>
          </cell>
          <cell r="Q17">
            <v>39972.988505747133</v>
          </cell>
        </row>
        <row r="18">
          <cell r="C18" t="str">
            <v>Областное государственное автономное учреждение культуры «Томский областной ордена Трудового Красного Знамени театр драмы»</v>
          </cell>
          <cell r="F18">
            <v>140</v>
          </cell>
          <cell r="Q18">
            <v>26412.023809523806</v>
          </cell>
        </row>
        <row r="19">
          <cell r="C19" t="str">
            <v>Областное государственное автономное учреждение культуры «Томский областной театр юного зрителя»</v>
          </cell>
          <cell r="F19">
            <v>110</v>
          </cell>
          <cell r="Q19">
            <v>20276.515151515152</v>
          </cell>
        </row>
        <row r="20">
          <cell r="C20" t="str">
            <v>Областное государственное автономное учреждение культуры Томский областной театр куклы и актера "Скоморох" имени Романа Виндемана</v>
          </cell>
          <cell r="F20">
            <v>61.5</v>
          </cell>
          <cell r="Q20">
            <v>21244.308943089432</v>
          </cell>
        </row>
        <row r="21">
          <cell r="C21" t="str">
            <v>Областное государственное автономное учреждение культуры «Томская областная государственная филармония»</v>
          </cell>
          <cell r="F21">
            <v>153</v>
          </cell>
          <cell r="Q21">
            <v>28536.111111111109</v>
          </cell>
        </row>
        <row r="22">
          <cell r="C22" t="str">
            <v>Областное государственное казённое учреждение «Государственный архив Томской области»</v>
          </cell>
          <cell r="F22">
            <v>68.900000000000006</v>
          </cell>
          <cell r="Q22">
            <v>22560.595065312042</v>
          </cell>
        </row>
        <row r="23">
          <cell r="C23" t="str">
            <v>Областное государственное казённое учреждение "Центр документации новейшей истории Томской области"</v>
          </cell>
          <cell r="F23">
            <v>39.9</v>
          </cell>
          <cell r="Q23">
            <v>23429.824561403508</v>
          </cell>
        </row>
        <row r="25">
          <cell r="F25">
            <v>74.8</v>
          </cell>
        </row>
        <row r="27">
          <cell r="C27" t="str">
            <v>Муниципальное  бюджетное учреждение "Культурно-спортивный комплекс"</v>
          </cell>
          <cell r="Q27">
            <v>26183.823529411769</v>
          </cell>
        </row>
        <row r="29">
          <cell r="F29">
            <v>48.1</v>
          </cell>
          <cell r="Q29">
            <v>19751.905751905753</v>
          </cell>
        </row>
        <row r="30">
          <cell r="F30">
            <v>68.599999999999994</v>
          </cell>
          <cell r="Q30">
            <v>18357.507288629742</v>
          </cell>
        </row>
        <row r="33">
          <cell r="C33" t="str">
            <v>Муниципальное казённое учреждение "Бакчарский краеведческий музей северного садоводства"</v>
          </cell>
          <cell r="F33">
            <v>2.5</v>
          </cell>
          <cell r="Q33">
            <v>16226.666666666666</v>
          </cell>
        </row>
        <row r="34">
          <cell r="C34" t="str">
            <v>Муниципальное бюджетное учреждение культуры "Бакчарская межпоселенческая централизованная библиотечная система"</v>
          </cell>
          <cell r="F34">
            <v>14</v>
          </cell>
          <cell r="Q34">
            <v>24921.428571428576</v>
          </cell>
        </row>
        <row r="35">
          <cell r="C35" t="str">
            <v>Муниципальное казённое учреждение культуры "Бакчарская центральная районная библиотека"</v>
          </cell>
          <cell r="F35">
            <v>4.2</v>
          </cell>
          <cell r="Q35">
            <v>28579.365079365078</v>
          </cell>
        </row>
        <row r="36">
          <cell r="C36" t="str">
            <v>Муниципальное казённое учреждение "Плотниковская центральная библиотека"</v>
          </cell>
          <cell r="F36">
            <v>0.2</v>
          </cell>
          <cell r="Q36">
            <v>12791.666666666666</v>
          </cell>
        </row>
        <row r="37">
          <cell r="C37" t="str">
            <v>Муниципальное казённое учреждение "Вавиловская центральная библиотека"</v>
          </cell>
          <cell r="F37">
            <v>0.2</v>
          </cell>
          <cell r="Q37">
            <v>25250</v>
          </cell>
        </row>
        <row r="38">
          <cell r="C38" t="str">
            <v>Муниципальное казённое учреждение "Парбигская центральная библиотека"</v>
          </cell>
          <cell r="F38">
            <v>0.7</v>
          </cell>
          <cell r="Q38">
            <v>31321.428571428572</v>
          </cell>
        </row>
        <row r="39">
          <cell r="C39" t="str">
            <v>Муниципальное казённое учреждение "Высокоярская центральная библиотека"</v>
          </cell>
          <cell r="F39">
            <v>0.7</v>
          </cell>
          <cell r="Q39">
            <v>24285.71428571429</v>
          </cell>
        </row>
        <row r="40">
          <cell r="C40" t="str">
            <v>Муниципальное казённое учреждение "Поротниковская центральная библиотека"</v>
          </cell>
          <cell r="F40">
            <v>0.4</v>
          </cell>
          <cell r="Q40">
            <v>20875</v>
          </cell>
        </row>
        <row r="41">
          <cell r="C41" t="str">
            <v>Муниципальное бюджетное учреждение культуры "Бакчарская межпоселенческая централизованная клубная система"</v>
          </cell>
          <cell r="F41">
            <v>9.9</v>
          </cell>
          <cell r="Q41">
            <v>21642.255892255889</v>
          </cell>
        </row>
        <row r="42">
          <cell r="C42" t="str">
            <v>Муниципальное казённое учреждение культуры "Бакчарский районный Дом культуры"</v>
          </cell>
          <cell r="F42">
            <v>24.2</v>
          </cell>
          <cell r="Q42">
            <v>18047.520661157025</v>
          </cell>
        </row>
        <row r="43">
          <cell r="C43" t="str">
            <v>Муниципальное казённое учреждение "Плотниковский сельский дом культуры"</v>
          </cell>
          <cell r="F43">
            <v>2</v>
          </cell>
          <cell r="Q43">
            <v>12204.166666666666</v>
          </cell>
        </row>
        <row r="44">
          <cell r="C44" t="str">
            <v>Муниципальное казённое учреждение "Вавиловский сельский дом культуры"</v>
          </cell>
          <cell r="F44">
            <v>1</v>
          </cell>
          <cell r="Q44">
            <v>18033.333333333336</v>
          </cell>
        </row>
        <row r="45">
          <cell r="C45" t="str">
            <v>Муниципальное казённое учреждение "Парбигский сельский дом культуры"</v>
          </cell>
          <cell r="F45">
            <v>6.2</v>
          </cell>
          <cell r="Q45">
            <v>18283.602150537634</v>
          </cell>
        </row>
        <row r="46">
          <cell r="C46" t="str">
            <v>Муниципальное казённое учреждение "Высокоярский сельский дом культуры"</v>
          </cell>
          <cell r="F46">
            <v>4.2</v>
          </cell>
          <cell r="Q46">
            <v>20168.650793650795</v>
          </cell>
        </row>
        <row r="47">
          <cell r="C47" t="str">
            <v>Муниципальное казённое учреждение "Поротниковский сельский дом культуры"</v>
          </cell>
          <cell r="F47">
            <v>2</v>
          </cell>
          <cell r="Q47">
            <v>13416.666666666666</v>
          </cell>
        </row>
        <row r="48">
          <cell r="F48">
            <v>92.6</v>
          </cell>
        </row>
        <row r="49">
          <cell r="C49" t="str">
            <v>Муниципальное автономное учреждение "Культура"</v>
          </cell>
        </row>
        <row r="52">
          <cell r="C52" t="str">
            <v>Муниципальное автономное учреждение «Центр культуры" Зырянского района</v>
          </cell>
          <cell r="F52">
            <v>33.5</v>
          </cell>
          <cell r="Q52">
            <v>16654.975124378107</v>
          </cell>
        </row>
        <row r="53">
          <cell r="C53" t="str">
            <v>Муниципальное бюджетное учреждение «Межпоселенческая централизованная библиотечная система Зырянского района»</v>
          </cell>
          <cell r="F53">
            <v>21.900000000000002</v>
          </cell>
          <cell r="Q53">
            <v>20662.480974124806</v>
          </cell>
        </row>
        <row r="54">
          <cell r="C54" t="str">
            <v>Муниципальное бюджетное учреждение культуры «Зырянский краеведческий музей»</v>
          </cell>
          <cell r="F54">
            <v>3</v>
          </cell>
          <cell r="Q54">
            <v>25447.222222222219</v>
          </cell>
        </row>
        <row r="55">
          <cell r="C55" t="str">
            <v>Муниципальное бюджетное учреждение «Центр культуры» Высоковского сельского поселения</v>
          </cell>
          <cell r="F55">
            <v>7</v>
          </cell>
          <cell r="Q55">
            <v>18452.380952380954</v>
          </cell>
        </row>
        <row r="56">
          <cell r="C56" t="str">
            <v>Муниципальное бюджетное учреждение «Центр культурно-досуговой деятельности населения Дубровского сельского поселения»</v>
          </cell>
          <cell r="F56">
            <v>6.8</v>
          </cell>
          <cell r="Q56">
            <v>14268.382352941177</v>
          </cell>
        </row>
        <row r="57">
          <cell r="C57" t="str">
            <v>Муниципальное бюджетное учреждение «Центр культурно-досуговой деятельности населения Михайловского сельского поселения»</v>
          </cell>
          <cell r="F57">
            <v>8.1</v>
          </cell>
          <cell r="Q57">
            <v>14907.407407407407</v>
          </cell>
        </row>
        <row r="58">
          <cell r="C58" t="str">
            <v>Муниципальное бюджетное учреждение «Центр культуры и досуга муниципального образования «Чердатское сельское поселение»</v>
          </cell>
          <cell r="F58">
            <v>6.5</v>
          </cell>
          <cell r="Q58">
            <v>14932.051282051283</v>
          </cell>
        </row>
        <row r="61">
          <cell r="C61" t="str">
            <v>Муниципальное бюджетное учреждение культуры "Каргасокская центральная  районная библиотека"</v>
          </cell>
          <cell r="F61">
            <v>42</v>
          </cell>
          <cell r="Q61">
            <v>25594.047619047618</v>
          </cell>
        </row>
        <row r="62">
          <cell r="C62" t="str">
            <v>Муниципальное бюджетное учреждение культуры "Каргасокский районный  дом культуры"</v>
          </cell>
          <cell r="F62">
            <v>30.1</v>
          </cell>
          <cell r="Q62">
            <v>30114.617940199336</v>
          </cell>
        </row>
        <row r="63">
          <cell r="C63" t="str">
            <v>Муниципальное казенное учреждение культуры "Сосновский центр культуры"</v>
          </cell>
          <cell r="F63">
            <v>5.0999999999999996</v>
          </cell>
          <cell r="Q63">
            <v>27212.418300653597</v>
          </cell>
        </row>
        <row r="65">
          <cell r="C65" t="str">
            <v>Муниципальное казенное учреждение культуры "Березовский библиотечно-досуговый центр"</v>
          </cell>
          <cell r="F65">
            <v>1.7</v>
          </cell>
          <cell r="Q65">
            <v>22558.823529411766</v>
          </cell>
        </row>
        <row r="66">
          <cell r="C66" t="str">
            <v>Муниципальное казенное учреждение культуры "Вертикосский библиотечно-досуговый центр"</v>
          </cell>
          <cell r="F66">
            <v>4.0999999999999996</v>
          </cell>
          <cell r="Q66">
            <v>22274.390243902442</v>
          </cell>
        </row>
        <row r="67">
          <cell r="C67" t="str">
            <v>Муниципальное казенное учреждение культуры "Культурно библиотечный центр Новоюгинского поселения"</v>
          </cell>
          <cell r="F67">
            <v>5.0999999999999996</v>
          </cell>
          <cell r="Q67">
            <v>27725.490196078437</v>
          </cell>
        </row>
        <row r="68">
          <cell r="C68" t="str">
            <v>Муниципальное казенное учреждение культуры "Тымский библиотечно-досуговый центр"</v>
          </cell>
          <cell r="F68">
            <v>2</v>
          </cell>
          <cell r="Q68">
            <v>27099.999999999996</v>
          </cell>
        </row>
        <row r="69">
          <cell r="C69" t="str">
            <v>Муниципальное казенное учреждение "Культурно-досуговый центр Средневасюганского сельского поселения"</v>
          </cell>
          <cell r="F69">
            <v>6.9</v>
          </cell>
          <cell r="Q69">
            <v>25204.106280193235</v>
          </cell>
        </row>
        <row r="70">
          <cell r="C70" t="str">
            <v>Муниципальное казенное учреждение культуры "Нововасюганский центр культуры"</v>
          </cell>
          <cell r="F70">
            <v>5.5</v>
          </cell>
          <cell r="Q70">
            <v>25984.848484848484</v>
          </cell>
        </row>
        <row r="71">
          <cell r="C71" t="str">
            <v>Муниципальное казенное учреждение культуры "Каргасокский культурно-досуговый и библиотечный центр"</v>
          </cell>
          <cell r="F71">
            <v>8.6</v>
          </cell>
          <cell r="Q71">
            <v>28465.116279069764</v>
          </cell>
        </row>
        <row r="72">
          <cell r="C72" t="str">
            <v>Муниципальное казенное учреждение культуры "Усть -Тымский библиотечно-досуговый центр"</v>
          </cell>
          <cell r="F72">
            <v>3.4</v>
          </cell>
          <cell r="Q72">
            <v>25306.372549019608</v>
          </cell>
        </row>
        <row r="73">
          <cell r="C73" t="str">
            <v>Муниципальное казенное учреждение культуры "Киевский сельский библиотечно-досуговый центр"</v>
          </cell>
          <cell r="F73">
            <v>2.6</v>
          </cell>
          <cell r="Q73">
            <v>23583.333333333332</v>
          </cell>
        </row>
        <row r="74">
          <cell r="C74" t="str">
            <v>Муниципальное казенное учреждение культуры "Тевризский культурно-досуговый библиотечный центр"</v>
          </cell>
          <cell r="F74">
            <v>1.1000000000000001</v>
          </cell>
          <cell r="Q74">
            <v>27727.272727272724</v>
          </cell>
        </row>
        <row r="75">
          <cell r="C75" t="str">
            <v>Муниципальное казенное учреждение культуры "Среднетымский центр культуры"</v>
          </cell>
          <cell r="F75">
            <v>4.9000000000000004</v>
          </cell>
          <cell r="Q75">
            <v>26263.605442176868</v>
          </cell>
        </row>
        <row r="77">
          <cell r="C77" t="str">
            <v>Муниципальное бюджетное учреждение культуры «Кожевниковская межмуниципальная централизованная клубная система»</v>
          </cell>
          <cell r="F77">
            <v>50.9</v>
          </cell>
          <cell r="Q77">
            <v>20659.46299934512</v>
          </cell>
        </row>
        <row r="78">
          <cell r="C78" t="str">
            <v>Муниципальное бюджетное учреждение «Межпоселенческая централизованная библиотечная система Кожевниковского района»</v>
          </cell>
          <cell r="F78">
            <v>25.500000000000004</v>
          </cell>
          <cell r="Q78">
            <v>21246.732026143785</v>
          </cell>
        </row>
        <row r="81">
          <cell r="C81" t="str">
            <v>Муниципальное бюджетное учреждение "Центр культуры и досуга"</v>
          </cell>
          <cell r="F81">
            <v>102.4</v>
          </cell>
          <cell r="Q81">
            <v>21009.033203125</v>
          </cell>
        </row>
        <row r="82">
          <cell r="C82" t="str">
            <v>Муниципальное бюджетное учреждение "Библиотека"</v>
          </cell>
          <cell r="F82">
            <v>63.699999999999996</v>
          </cell>
          <cell r="Q82">
            <v>23999.476713762422</v>
          </cell>
        </row>
        <row r="83">
          <cell r="C83" t="str">
            <v>Муниципальное бюджетное учреждение "Чажемтовский сельский культурно-досуговый центр"</v>
          </cell>
          <cell r="F83">
            <v>11</v>
          </cell>
          <cell r="Q83">
            <v>25162.121212121212</v>
          </cell>
        </row>
        <row r="84">
          <cell r="C84" t="str">
            <v>Муниципальное бюджетное учреждение "Новоселовский сельский культурно-досуговый центр"</v>
          </cell>
          <cell r="F84">
            <v>8.3000000000000007</v>
          </cell>
          <cell r="Q84">
            <v>26313.253012048193</v>
          </cell>
        </row>
        <row r="85">
          <cell r="C85" t="str">
            <v>Муниципальное бюджетное учреждение "Инкинский сельский культурно-досуговый центр"</v>
          </cell>
          <cell r="F85">
            <v>2.7</v>
          </cell>
          <cell r="Q85">
            <v>21546.296296296296</v>
          </cell>
        </row>
        <row r="86">
          <cell r="C86" t="str">
            <v>Муниципальное бюджетное учреждение "Новогоренский сельский культурно-досуговый центр"</v>
          </cell>
          <cell r="F86">
            <v>3.8</v>
          </cell>
          <cell r="Q86">
            <v>19067.982456140351</v>
          </cell>
        </row>
        <row r="87">
          <cell r="C87" t="str">
            <v>Муниципальное бюджетное учреждение "Копыловский сельский культурно-досуговый центр"</v>
          </cell>
          <cell r="F87">
            <v>2</v>
          </cell>
          <cell r="Q87">
            <v>24758.333333333336</v>
          </cell>
        </row>
        <row r="88">
          <cell r="C88" t="str">
            <v>Муниципальное бюджетное учреждение "Саровский сельский культурно-досуговый центр"</v>
          </cell>
          <cell r="F88">
            <v>7.3</v>
          </cell>
          <cell r="Q88">
            <v>24107.305936073062</v>
          </cell>
        </row>
        <row r="89">
          <cell r="C89" t="str">
            <v>Муниципальное бюджетное учреждение "Дальненский сельский культурно-досуговый центр"</v>
          </cell>
          <cell r="F89">
            <v>1.7</v>
          </cell>
          <cell r="Q89">
            <v>24122.549019607846</v>
          </cell>
        </row>
        <row r="90">
          <cell r="C90" t="str">
            <v>Муниципальное казённое учреждение "Архив"</v>
          </cell>
          <cell r="F90">
            <v>4.5</v>
          </cell>
          <cell r="Q90">
            <v>25420.370370370369</v>
          </cell>
        </row>
        <row r="92">
          <cell r="C92" t="str">
            <v>Муниципальное бюджетное учреждение "Кривошеинская центральная межпоселенческая библиотека"</v>
          </cell>
          <cell r="F92">
            <v>21.8</v>
          </cell>
          <cell r="Q92">
            <v>25049.3119266055</v>
          </cell>
        </row>
        <row r="93">
          <cell r="C93" t="str">
            <v>Муниципальное бюджетное учреждение культуры "Кривошеинская межпоселенческая централизованная клубная система"</v>
          </cell>
          <cell r="F93">
            <v>37.700000000000003</v>
          </cell>
          <cell r="Q93">
            <v>23019.893899204246</v>
          </cell>
        </row>
        <row r="95">
          <cell r="C95" t="str">
            <v>Муниципальное автономное учреждение культуры "Межпоселенческий методический центр народного творчества и досуга"</v>
          </cell>
          <cell r="F95">
            <v>60.5</v>
          </cell>
          <cell r="Q95">
            <v>22507.575757575753</v>
          </cell>
        </row>
        <row r="96">
          <cell r="C96" t="str">
            <v>Муниципальное бюджетное учреждение культуры "Молчановская межпоселенческая централизованная библиотечная система"</v>
          </cell>
          <cell r="F96">
            <v>23.5</v>
          </cell>
          <cell r="Q96">
            <v>29407.092198581555</v>
          </cell>
        </row>
        <row r="99">
          <cell r="C99" t="str">
            <v xml:space="preserve">Муниципальное бюджетное учреждение культуры "Межпоселенческая библиотека" </v>
          </cell>
          <cell r="F99">
            <v>32</v>
          </cell>
          <cell r="Q99">
            <v>29202.604166666664</v>
          </cell>
        </row>
        <row r="100">
          <cell r="C100" t="str">
            <v>Муниципальное бюджетное учреждение культуры "Муниципальный музей"</v>
          </cell>
          <cell r="F100">
            <v>9.6</v>
          </cell>
          <cell r="Q100">
            <v>27730.034722222226</v>
          </cell>
        </row>
        <row r="101">
          <cell r="C101" t="str">
            <v>Муниципальное казенное учреждение культуры муниципального образования "Заводское сельское поселение" "Заводской сельский Дом культуры"</v>
          </cell>
          <cell r="F101">
            <v>6.4</v>
          </cell>
          <cell r="Q101">
            <v>17619.791666666668</v>
          </cell>
        </row>
        <row r="102">
          <cell r="C102" t="str">
            <v>Муниципальное бюджетное учреждение культуры "Районный Дом культуры"</v>
          </cell>
          <cell r="F102">
            <v>24.5</v>
          </cell>
          <cell r="Q102">
            <v>30304.421768707485</v>
          </cell>
        </row>
        <row r="103">
          <cell r="C103" t="str">
            <v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v>
          </cell>
          <cell r="F103">
            <v>6</v>
          </cell>
          <cell r="Q103">
            <v>18712.5</v>
          </cell>
        </row>
        <row r="105">
          <cell r="C105" t="str">
            <v xml:space="preserve">Муниципальное казённое учреждение культуры муниципального образования "Старицинское  сельское поселение" "Старицинский  Дом культуры" </v>
          </cell>
          <cell r="F105">
            <v>3</v>
          </cell>
          <cell r="Q105">
            <v>22224.999999999996</v>
          </cell>
        </row>
        <row r="106">
          <cell r="C106" t="str">
            <v xml:space="preserve">Муниципальное казённое учреждение культуры "Нарымский СДК" </v>
          </cell>
          <cell r="F106">
            <v>13</v>
          </cell>
          <cell r="Q106">
            <v>22501.282051282051</v>
          </cell>
        </row>
        <row r="108">
          <cell r="C108" t="str">
            <v>Муниципальное автономное учреждение «Централизованная библиотечная система Первомайского района»</v>
          </cell>
          <cell r="F108">
            <v>35.200000000000003</v>
          </cell>
          <cell r="Q108">
            <v>19729.166666666668</v>
          </cell>
        </row>
        <row r="109">
          <cell r="C109" t="str">
            <v xml:space="preserve">Муниципальное автономное учреждение «Централизованная клубная система Первомайского района» </v>
          </cell>
          <cell r="F109">
            <v>79.3</v>
          </cell>
          <cell r="Q109">
            <v>15195.250105086168</v>
          </cell>
        </row>
        <row r="110">
          <cell r="C110" t="str">
            <v>Муниципальное автономное учреждение «Первомайский районный краеведческий музей</v>
          </cell>
          <cell r="F110">
            <v>6</v>
          </cell>
          <cell r="Q110">
            <v>17877.777777777777</v>
          </cell>
        </row>
        <row r="112">
          <cell r="C112" t="str">
            <v>Муниципальное казённое учреждение"Тегульдетская районная централизованная библиотечная система"</v>
          </cell>
          <cell r="F112">
            <v>16.8</v>
          </cell>
          <cell r="Q112">
            <v>21984.623015873014</v>
          </cell>
        </row>
        <row r="113">
          <cell r="C113" t="str">
            <v>Муниципальное казённое учреждение"Районный центр творчества и досуга с филиалами"</v>
          </cell>
          <cell r="F113">
            <v>31.1</v>
          </cell>
          <cell r="Q113">
            <v>20121.114683815649</v>
          </cell>
        </row>
        <row r="116">
          <cell r="C116" t="str">
            <v>Муниципальное бюджетное учреждение "Межпоселенческая центральная библиотека Томского района" (МБУ "МЦБТР")</v>
          </cell>
          <cell r="F116">
            <v>10</v>
          </cell>
          <cell r="Q116">
            <v>21661.666666666664</v>
          </cell>
        </row>
        <row r="117">
          <cell r="C117" t="str">
            <v>Муниципальное бюджетное учреждение "Октябрьская сельская библиотека"</v>
          </cell>
          <cell r="F117">
            <v>1.8</v>
          </cell>
          <cell r="Q117">
            <v>11370.370370370369</v>
          </cell>
        </row>
        <row r="118">
          <cell r="C118" t="str">
            <v>Муниципальное бюджетное учреждение "Дом культуры с.Рыбалово"</v>
          </cell>
          <cell r="F118">
            <v>12.2</v>
          </cell>
          <cell r="Q118">
            <v>16125</v>
          </cell>
        </row>
        <row r="119">
          <cell r="C119" t="str">
            <v xml:space="preserve">Муниципальное бюджетное учреждение "Центральный Дом культуры" Зоркальцевского сельского поселения </v>
          </cell>
          <cell r="F119">
            <v>12.2</v>
          </cell>
          <cell r="Q119">
            <v>16450.819672131151</v>
          </cell>
        </row>
        <row r="120">
          <cell r="C120" t="str">
            <v>Муниципальное бюджетное учреждение культуры "Дом культуры с.Томское "</v>
          </cell>
          <cell r="F120">
            <v>3.4</v>
          </cell>
          <cell r="Q120">
            <v>14671.568627450981</v>
          </cell>
        </row>
        <row r="121">
          <cell r="C121" t="str">
            <v>Муниципальное бюджетное учреждение "Библиотечно-информационный центр" Зоркальцевского сельского поселения"</v>
          </cell>
          <cell r="F121">
            <v>4.2</v>
          </cell>
          <cell r="Q121">
            <v>20625</v>
          </cell>
        </row>
        <row r="122">
          <cell r="C122" t="str">
            <v>Муниципальное бюджетное учреждение Дом культуры д. Воронино</v>
          </cell>
          <cell r="F122">
            <v>6.8</v>
          </cell>
          <cell r="Q122">
            <v>17433.823529411766</v>
          </cell>
        </row>
        <row r="123">
          <cell r="C123" t="str">
            <v>Муниципальное бюджетное учреждение "Сельский Дом культуры с.Турунтаево"</v>
          </cell>
          <cell r="F123">
            <v>5.4</v>
          </cell>
          <cell r="Q123">
            <v>14836.419753086417</v>
          </cell>
        </row>
        <row r="124">
          <cell r="C124" t="str">
            <v>Муниципальное бюджетное учреждение муниципального образования "Межениновское сельское поселение" "Сельский Дом культуры с.Межениновка"</v>
          </cell>
          <cell r="F124">
            <v>3.3</v>
          </cell>
          <cell r="Q124">
            <v>17484.848484848484</v>
          </cell>
        </row>
        <row r="125">
          <cell r="C125" t="str">
            <v>Муниципальное бюджетное учреждение "Центральный Дом культуры п.Молодежный"</v>
          </cell>
          <cell r="F125">
            <v>18.399999999999999</v>
          </cell>
          <cell r="Q125">
            <v>16967.391304347828</v>
          </cell>
        </row>
        <row r="126">
          <cell r="C126" t="str">
            <v>Муниципальное бюджетное учреждение "клуб с.Корнилово"</v>
          </cell>
          <cell r="F126">
            <v>3</v>
          </cell>
          <cell r="Q126">
            <v>18125</v>
          </cell>
        </row>
        <row r="127">
          <cell r="C127" t="str">
            <v>Муниципальное бюджетное учреждение "Моряковский сельский культурный комплекс" с.Моряковка</v>
          </cell>
          <cell r="F127">
            <v>12.1</v>
          </cell>
          <cell r="Q127">
            <v>20719.696969696972</v>
          </cell>
        </row>
        <row r="128">
          <cell r="C128" t="str">
            <v>Муниципальное бюджетное учреждение культуры Дом культуры Зональненского сельского поселения</v>
          </cell>
          <cell r="F128">
            <v>8</v>
          </cell>
          <cell r="Q128">
            <v>21058.333333333332</v>
          </cell>
        </row>
        <row r="129">
          <cell r="C129" t="str">
            <v>Муниципальное бюджетное учреждение "Социально-культурный центр "Мечта" "</v>
          </cell>
          <cell r="F129">
            <v>13.5</v>
          </cell>
          <cell r="Q129">
            <v>15401.851851851852</v>
          </cell>
        </row>
        <row r="130">
          <cell r="C130" t="str">
            <v>Муниципальное бюджетное учреждение "Наумовский сельский культурно-спортивный комплекс"</v>
          </cell>
          <cell r="F130">
            <v>3.3</v>
          </cell>
          <cell r="Q130">
            <v>11969.69696969697</v>
          </cell>
        </row>
        <row r="131">
          <cell r="C131" t="str">
            <v>Муниципальное бюджетное учреждение культуры Центр народного творчества и социально-культурной деятельности "Радуга"</v>
          </cell>
          <cell r="F131">
            <v>12.8</v>
          </cell>
          <cell r="Q131">
            <v>17037.760416666668</v>
          </cell>
        </row>
        <row r="132">
          <cell r="C132" t="str">
            <v>Муниципальное бюджетное учреждение "Социально-культурный центр Спасского поселения" (с.Коларово)</v>
          </cell>
          <cell r="F132">
            <v>5.6</v>
          </cell>
          <cell r="Q132">
            <v>21489.583333333332</v>
          </cell>
        </row>
        <row r="133">
          <cell r="C133" t="str">
            <v>Муниципальное бюджетное учреждение "Культурно-спортивный центр "Радость" п.Мирный</v>
          </cell>
          <cell r="F133">
            <v>14.8</v>
          </cell>
          <cell r="Q133">
            <v>18337.83783783784</v>
          </cell>
        </row>
        <row r="134">
          <cell r="C134" t="str">
            <v>Муниципальное бюджетное учреждение Дом культуры "Юбилейный" п.Копылово</v>
          </cell>
          <cell r="F134">
            <v>12</v>
          </cell>
          <cell r="Q134">
            <v>15998.611111111111</v>
          </cell>
        </row>
        <row r="135">
          <cell r="C135" t="str">
            <v>Муниципальное бюджетное учреждение культуры "Центр досуга" Заречного сельского поселения</v>
          </cell>
          <cell r="F135">
            <v>19.5</v>
          </cell>
          <cell r="Q135">
            <v>19879.059829059832</v>
          </cell>
        </row>
        <row r="136">
          <cell r="C136" t="str">
            <v>Муниципальное бюджетное учреждение "Центральный Дом культуры с.Новорождественское"</v>
          </cell>
          <cell r="F136">
            <v>8.3000000000000007</v>
          </cell>
          <cell r="Q136">
            <v>16437.751004016063</v>
          </cell>
        </row>
        <row r="137">
          <cell r="C137" t="str">
            <v>Муниципальное бюджетное учреждение"Библиотечно-информационный центр имени Ларисы Дмитриевны Гурковской"</v>
          </cell>
          <cell r="F137">
            <v>4</v>
          </cell>
          <cell r="Q137">
            <v>22097.916666666668</v>
          </cell>
        </row>
        <row r="138">
          <cell r="C138" t="str">
            <v>Муниципальное бюджетное учреждение Дом культуры п.Рассвет</v>
          </cell>
          <cell r="F138">
            <v>4.7</v>
          </cell>
          <cell r="Q138">
            <v>15535.460992907801</v>
          </cell>
        </row>
        <row r="139">
          <cell r="C139" t="str">
            <v>Муниципальное бюджетное учреждение "Дом культуры с.Новоархангельское"</v>
          </cell>
          <cell r="F139">
            <v>6.8</v>
          </cell>
          <cell r="Q139">
            <v>16212.009803921572</v>
          </cell>
        </row>
        <row r="140">
          <cell r="C140" t="str">
            <v>Муниципальное бюджетное учреждение "Октябрьский Дом культуры"</v>
          </cell>
          <cell r="F140">
            <v>6.7</v>
          </cell>
          <cell r="Q140">
            <v>18003.73134328358</v>
          </cell>
        </row>
        <row r="143">
          <cell r="C143" t="str">
            <v>Муниципальное бюджетное учреждение культуры "Межпоселенческая централизованная библиотечная система Чаинского района"</v>
          </cell>
          <cell r="F143">
            <v>24.9</v>
          </cell>
          <cell r="Q143">
            <v>34992.302543507372</v>
          </cell>
        </row>
        <row r="144">
          <cell r="C144" t="str">
            <v>Муниципальное бюджетное учреждение культуры " Подгорнский центр культуры и досуга"</v>
          </cell>
          <cell r="F144">
            <v>10.8</v>
          </cell>
          <cell r="Q144">
            <v>31293.209876543206</v>
          </cell>
        </row>
        <row r="145">
          <cell r="C145" t="str">
            <v>Муниципальное казённое учреждение культуры "Усть-Бакчарский централизованный центр культуры и досуга"</v>
          </cell>
          <cell r="F145">
            <v>19.5</v>
          </cell>
          <cell r="Q145">
            <v>19144.444444444445</v>
          </cell>
        </row>
        <row r="146">
          <cell r="C146" t="str">
            <v>Муниципальное казенное учреждение культуры Коломинского сельского поселения "Коломинский централизованный центр культуры и досуга"</v>
          </cell>
          <cell r="F146">
            <v>9.5</v>
          </cell>
          <cell r="Q146">
            <v>22487.719298245611</v>
          </cell>
        </row>
        <row r="147">
          <cell r="C147" t="str">
            <v>Муниципальное казённое учреждение культуры Чаинского сельского поселения "Чаинский центр культуры и досуга"</v>
          </cell>
          <cell r="F147">
            <v>3.6</v>
          </cell>
          <cell r="Q147">
            <v>19782.407407407409</v>
          </cell>
        </row>
        <row r="149">
          <cell r="C149" t="str">
            <v>Муниципальное бюджетное учреждение культуры "Культурно-спортивный центр Шегарского района"</v>
          </cell>
          <cell r="F149">
            <v>40.799999999999997</v>
          </cell>
          <cell r="Q149">
            <v>16972.426470588238</v>
          </cell>
        </row>
        <row r="150">
          <cell r="C150" t="str">
            <v>Муниципальное бюджетное учреждение культуры "Краеведческий музей Шегарского района"</v>
          </cell>
          <cell r="F150">
            <v>4</v>
          </cell>
          <cell r="Q150">
            <v>15214.583333333336</v>
          </cell>
        </row>
        <row r="151">
          <cell r="C151" t="str">
            <v>Муниципальное казённое учреждение культуры "Шегарская межпоселенческая централизованная библиотечная система"</v>
          </cell>
          <cell r="F151">
            <v>29.3</v>
          </cell>
          <cell r="Q151">
            <v>18315.130830489194</v>
          </cell>
        </row>
        <row r="154">
          <cell r="C154" t="str">
            <v xml:space="preserve">Муниципальное бюджетное учреждение "Музей истории Томска" </v>
          </cell>
          <cell r="F154">
            <v>27.9</v>
          </cell>
          <cell r="Q154">
            <v>21546.296296296303</v>
          </cell>
        </row>
        <row r="155">
          <cell r="C155" t="str">
            <v xml:space="preserve">Муниципальное автономное учреждение "Дом культуры"Томский перекресток" </v>
          </cell>
          <cell r="F155">
            <v>16.399999999999999</v>
          </cell>
          <cell r="Q155">
            <v>20344.512195121955</v>
          </cell>
        </row>
        <row r="156">
          <cell r="C156" t="str">
            <v xml:space="preserve">Муниципальное бюджетное учреждение "Зрелищный центр "Аэлита" </v>
          </cell>
          <cell r="F156">
            <v>45.1</v>
          </cell>
          <cell r="Q156">
            <v>21604.397634885441</v>
          </cell>
        </row>
        <row r="157">
          <cell r="C157" t="str">
            <v xml:space="preserve">Муниципальное бюджетное учреждение "Дом культуры"Маяк" </v>
          </cell>
          <cell r="F157">
            <v>32.6</v>
          </cell>
          <cell r="Q157">
            <v>18127.044989775051</v>
          </cell>
        </row>
        <row r="158">
          <cell r="C158" t="str">
            <v>Муниципальное бюджетное учреждение "Муниципальная информационная библиотечная система" Города Томска</v>
          </cell>
          <cell r="F158">
            <v>163.69999999999999</v>
          </cell>
          <cell r="Q158">
            <v>22620.647525962126</v>
          </cell>
        </row>
        <row r="159">
          <cell r="C159" t="str">
            <v>Муниципальное автономное учреждение "Дворец культуры "Концертно- театральное объединение"</v>
          </cell>
          <cell r="F159">
            <v>50.6</v>
          </cell>
          <cell r="Q159">
            <v>21235.013175230568</v>
          </cell>
        </row>
        <row r="160">
          <cell r="C160" t="str">
            <v>Муниципальное автономное учреждение "Дом культуры "Светлый"</v>
          </cell>
          <cell r="F160">
            <v>28.5</v>
          </cell>
          <cell r="Q160">
            <v>18426.900584795323</v>
          </cell>
        </row>
        <row r="162">
          <cell r="C162" t="str">
            <v>Муниципальное учреждение "Кедровская централизованная библиотечная система"</v>
          </cell>
          <cell r="F162">
            <v>7</v>
          </cell>
          <cell r="Q162">
            <v>23664.28571428571</v>
          </cell>
        </row>
        <row r="163">
          <cell r="C163" t="str">
            <v>Муниципальное учреждение "Культура"</v>
          </cell>
          <cell r="F163">
            <v>18</v>
          </cell>
          <cell r="Q163">
            <v>23672.222222222226</v>
          </cell>
        </row>
        <row r="164">
          <cell r="F164">
            <v>74.099999999999994</v>
          </cell>
          <cell r="Q164">
            <v>39832.321187584341</v>
          </cell>
        </row>
        <row r="165">
          <cell r="C165" t="str">
            <v>Муниципальное бюджетное учреждение культуры "Многофункциональный социокультурный комплекс"</v>
          </cell>
        </row>
        <row r="168">
          <cell r="C168" t="str">
            <v>Муниципальное бюджетное учреждение «Северский музыкальный театр»</v>
          </cell>
          <cell r="F168">
            <v>189.1</v>
          </cell>
          <cell r="Q168">
            <v>22310.549973558962</v>
          </cell>
        </row>
        <row r="169">
          <cell r="C169" t="str">
            <v>Муниципальное бюджетное учреждение «Северский природный парк»</v>
          </cell>
          <cell r="F169">
            <v>117.69999999999999</v>
          </cell>
          <cell r="Q169">
            <v>17257.646559048429</v>
          </cell>
        </row>
        <row r="170">
          <cell r="C170" t="str">
            <v>Муниципальное автономное учреждение «Городской дом культуры им.Н.Островского»</v>
          </cell>
          <cell r="F170">
            <v>74.099999999999994</v>
          </cell>
          <cell r="Q170">
            <v>20222.447143499776</v>
          </cell>
        </row>
        <row r="171">
          <cell r="C171" t="str">
            <v>Муниципальное бюджетное учреждение «Северский театр для детей и юношества»</v>
          </cell>
          <cell r="F171">
            <v>74</v>
          </cell>
          <cell r="Q171">
            <v>22686.14864864865</v>
          </cell>
        </row>
        <row r="172">
          <cell r="C172" t="str">
            <v>Муниципальное бюджетное учреждение «Музей г.Северска»</v>
          </cell>
          <cell r="F172">
            <v>32.200000000000003</v>
          </cell>
          <cell r="Q172">
            <v>22910.455486542443</v>
          </cell>
        </row>
        <row r="173">
          <cell r="C173" t="str">
            <v>Муниципальное бюджетное учреждение «Центральная детская библиотека»</v>
          </cell>
          <cell r="F173">
            <v>39</v>
          </cell>
          <cell r="Q173">
            <v>22743.376068376067</v>
          </cell>
        </row>
        <row r="174">
          <cell r="C174" t="str">
            <v>Муниципальное бюджетное учреждение «Центральная городская библиотека»</v>
          </cell>
          <cell r="F174">
            <v>77.900000000000006</v>
          </cell>
          <cell r="Q174">
            <v>21767.971758664957</v>
          </cell>
        </row>
        <row r="175">
          <cell r="C175" t="str">
            <v>Муниципальное бюджетное учреждение «Самусьский дом культуры»</v>
          </cell>
          <cell r="F175">
            <v>14.4</v>
          </cell>
          <cell r="Q175">
            <v>16918.981481481482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 ДОП"/>
      <sheetName val="Прил 2 ДОП"/>
      <sheetName val="Прил 3"/>
    </sheetNames>
    <sheetDataSet>
      <sheetData sheetId="0" refreshError="1"/>
      <sheetData sheetId="1">
        <row r="6">
          <cell r="C6">
            <v>1</v>
          </cell>
          <cell r="D6">
            <v>697.1</v>
          </cell>
        </row>
        <row r="7">
          <cell r="C7">
            <v>8</v>
          </cell>
          <cell r="D7">
            <v>4066.9</v>
          </cell>
        </row>
        <row r="8">
          <cell r="C8">
            <v>0</v>
          </cell>
        </row>
        <row r="10">
          <cell r="C10">
            <v>1</v>
          </cell>
          <cell r="D10">
            <v>582.1</v>
          </cell>
        </row>
        <row r="11">
          <cell r="C11">
            <v>12.5</v>
          </cell>
          <cell r="D11">
            <v>3829.6</v>
          </cell>
        </row>
        <row r="12">
          <cell r="C12">
            <v>4</v>
          </cell>
          <cell r="D12">
            <v>524.1</v>
          </cell>
        </row>
        <row r="14">
          <cell r="C14">
            <v>2</v>
          </cell>
          <cell r="D14">
            <v>1431.6</v>
          </cell>
        </row>
        <row r="15">
          <cell r="C15">
            <v>11.6</v>
          </cell>
          <cell r="D15">
            <v>4850.5</v>
          </cell>
        </row>
        <row r="16">
          <cell r="C16">
            <v>4</v>
          </cell>
          <cell r="D16">
            <v>845.4</v>
          </cell>
        </row>
        <row r="18">
          <cell r="C18">
            <v>1.7</v>
          </cell>
          <cell r="D18">
            <v>680.6</v>
          </cell>
        </row>
        <row r="19">
          <cell r="C19">
            <v>16.5</v>
          </cell>
          <cell r="D19">
            <v>4648.8</v>
          </cell>
        </row>
        <row r="20">
          <cell r="C20">
            <v>13</v>
          </cell>
          <cell r="D20">
            <v>1308.7</v>
          </cell>
        </row>
        <row r="22">
          <cell r="C22">
            <v>1</v>
          </cell>
          <cell r="D22">
            <v>607.70000000000005</v>
          </cell>
        </row>
        <row r="23">
          <cell r="C23">
            <v>10.1</v>
          </cell>
          <cell r="D23">
            <v>4176.5</v>
          </cell>
        </row>
        <row r="24">
          <cell r="C24">
            <v>3.8000000000000003</v>
          </cell>
          <cell r="D24">
            <v>583.30000000000007</v>
          </cell>
        </row>
        <row r="26">
          <cell r="C26">
            <v>2</v>
          </cell>
          <cell r="D26">
            <v>907.6</v>
          </cell>
        </row>
        <row r="27">
          <cell r="C27">
            <v>8.8000000000000007</v>
          </cell>
          <cell r="D27">
            <v>3661.3999999999996</v>
          </cell>
        </row>
        <row r="28">
          <cell r="C28">
            <v>5.8</v>
          </cell>
          <cell r="D28">
            <v>818.2</v>
          </cell>
        </row>
        <row r="42">
          <cell r="C42">
            <v>1</v>
          </cell>
          <cell r="D42">
            <v>769.8</v>
          </cell>
        </row>
        <row r="43">
          <cell r="C43">
            <v>3.3</v>
          </cell>
          <cell r="D43">
            <v>1573.3</v>
          </cell>
        </row>
        <row r="44">
          <cell r="C44">
            <v>4</v>
          </cell>
          <cell r="D44">
            <v>642.70000000000005</v>
          </cell>
        </row>
        <row r="78">
          <cell r="C78">
            <v>1</v>
          </cell>
          <cell r="D78">
            <v>402.5</v>
          </cell>
        </row>
        <row r="79">
          <cell r="C79">
            <v>9.1</v>
          </cell>
          <cell r="D79">
            <v>2304.6999999999998</v>
          </cell>
        </row>
        <row r="80">
          <cell r="C80">
            <v>2.2999999999999998</v>
          </cell>
          <cell r="D80">
            <v>249.5</v>
          </cell>
        </row>
        <row r="82">
          <cell r="C82">
            <v>3</v>
          </cell>
          <cell r="D82">
            <v>1483</v>
          </cell>
        </row>
        <row r="83">
          <cell r="C83">
            <v>19</v>
          </cell>
          <cell r="D83">
            <v>5549.0999999999995</v>
          </cell>
        </row>
        <row r="84">
          <cell r="C84">
            <v>10</v>
          </cell>
          <cell r="D84">
            <v>1776.8000000000002</v>
          </cell>
        </row>
        <row r="126">
          <cell r="C126">
            <v>2</v>
          </cell>
          <cell r="D126">
            <v>1494.6999999999998</v>
          </cell>
        </row>
        <row r="127">
          <cell r="C127">
            <v>27.5</v>
          </cell>
          <cell r="D127">
            <v>13083.7</v>
          </cell>
        </row>
        <row r="128">
          <cell r="C128">
            <v>2.8</v>
          </cell>
          <cell r="D128">
            <v>891.2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7"/>
  <sheetViews>
    <sheetView workbookViewId="0">
      <pane xSplit="1" ySplit="8" topLeftCell="B84" activePane="bottomRight" state="frozen"/>
      <selection pane="topRight" activeCell="B1" sqref="B1"/>
      <selection pane="bottomLeft" activeCell="A9" sqref="A9"/>
      <selection pane="bottomRight" activeCell="F3" sqref="F3"/>
    </sheetView>
  </sheetViews>
  <sheetFormatPr defaultRowHeight="15"/>
  <cols>
    <col min="1" max="1" width="59.7109375" customWidth="1"/>
    <col min="2" max="2" width="29.28515625" style="103" customWidth="1"/>
    <col min="3" max="3" width="32" style="46" customWidth="1"/>
    <col min="4" max="4" width="34" style="46" customWidth="1"/>
    <col min="5" max="5" width="25" style="127" customWidth="1"/>
    <col min="6" max="6" width="24.140625" style="46" customWidth="1"/>
    <col min="7" max="7" width="21.42578125" style="46" customWidth="1"/>
    <col min="8" max="8" width="20.140625" style="46" customWidth="1"/>
    <col min="9" max="10" width="12.85546875" bestFit="1" customWidth="1"/>
    <col min="11" max="11" width="10.28515625" bestFit="1" customWidth="1"/>
  </cols>
  <sheetData>
    <row r="1" spans="1:8">
      <c r="E1" s="126"/>
      <c r="H1" s="98" t="s">
        <v>9</v>
      </c>
    </row>
    <row r="2" spans="1:8">
      <c r="F2" s="133" t="s">
        <v>98</v>
      </c>
      <c r="G2" s="133"/>
      <c r="H2" s="133"/>
    </row>
    <row r="3" spans="1:8">
      <c r="F3" s="88"/>
      <c r="G3" s="88"/>
      <c r="H3" s="88"/>
    </row>
    <row r="4" spans="1:8" ht="20.25">
      <c r="A4" s="137" t="s">
        <v>195</v>
      </c>
      <c r="B4" s="137"/>
      <c r="C4" s="137"/>
      <c r="D4" s="137"/>
      <c r="E4" s="137"/>
      <c r="F4" s="137"/>
      <c r="G4" s="137"/>
      <c r="H4" s="137"/>
    </row>
    <row r="5" spans="1:8" ht="28.5" customHeight="1">
      <c r="A5" s="9"/>
      <c r="B5" s="104"/>
      <c r="C5" s="11"/>
      <c r="D5" s="11"/>
      <c r="E5" s="104"/>
    </row>
    <row r="6" spans="1:8">
      <c r="D6" s="47"/>
      <c r="E6" s="126"/>
    </row>
    <row r="7" spans="1:8" s="2" customFormat="1" ht="131.25" customHeight="1">
      <c r="A7" s="138" t="s">
        <v>90</v>
      </c>
      <c r="B7" s="140" t="s">
        <v>190</v>
      </c>
      <c r="C7" s="139" t="s">
        <v>197</v>
      </c>
      <c r="D7" s="138" t="s">
        <v>91</v>
      </c>
      <c r="E7" s="138" t="s">
        <v>8</v>
      </c>
      <c r="F7" s="138"/>
      <c r="G7" s="138" t="s">
        <v>5</v>
      </c>
      <c r="H7" s="138" t="s">
        <v>6</v>
      </c>
    </row>
    <row r="8" spans="1:8" s="2" customFormat="1" ht="36" customHeight="1">
      <c r="A8" s="138"/>
      <c r="B8" s="140"/>
      <c r="C8" s="139"/>
      <c r="D8" s="138"/>
      <c r="E8" s="106" t="s">
        <v>11</v>
      </c>
      <c r="F8" s="12" t="s">
        <v>4</v>
      </c>
      <c r="G8" s="138"/>
      <c r="H8" s="138"/>
    </row>
    <row r="9" spans="1:8" s="3" customFormat="1" ht="18.75">
      <c r="A9" s="5">
        <v>1</v>
      </c>
      <c r="B9" s="105">
        <v>2</v>
      </c>
      <c r="C9" s="5">
        <v>3</v>
      </c>
      <c r="D9" s="5">
        <v>4</v>
      </c>
      <c r="E9" s="105">
        <v>5</v>
      </c>
      <c r="F9" s="5">
        <v>6</v>
      </c>
      <c r="G9" s="5">
        <v>7</v>
      </c>
      <c r="H9" s="5" t="s">
        <v>191</v>
      </c>
    </row>
    <row r="10" spans="1:8" s="3" customFormat="1" ht="18.75">
      <c r="A10" s="134" t="s">
        <v>3</v>
      </c>
      <c r="B10" s="135"/>
      <c r="C10" s="135"/>
      <c r="D10" s="135"/>
      <c r="E10" s="135"/>
      <c r="F10" s="135"/>
      <c r="G10" s="135"/>
      <c r="H10" s="136"/>
    </row>
    <row r="11" spans="1:8" s="3" customFormat="1" ht="18.75" hidden="1">
      <c r="A11" s="6" t="s">
        <v>0</v>
      </c>
      <c r="B11" s="107"/>
      <c r="C11" s="5"/>
      <c r="D11" s="5"/>
      <c r="E11" s="105"/>
      <c r="F11" s="5"/>
      <c r="G11" s="5"/>
      <c r="H11" s="5"/>
    </row>
    <row r="12" spans="1:8" s="3" customFormat="1" ht="18.75" hidden="1">
      <c r="A12" s="6" t="s">
        <v>1</v>
      </c>
      <c r="B12" s="107"/>
      <c r="C12" s="5"/>
      <c r="D12" s="5"/>
      <c r="E12" s="105"/>
      <c r="F12" s="5"/>
      <c r="G12" s="5"/>
      <c r="H12" s="5"/>
    </row>
    <row r="13" spans="1:8" s="3" customFormat="1" ht="49.5" hidden="1" customHeight="1">
      <c r="A13" s="7" t="s">
        <v>2</v>
      </c>
      <c r="B13" s="108"/>
      <c r="C13" s="5"/>
      <c r="D13" s="5"/>
      <c r="E13" s="105"/>
      <c r="F13" s="5"/>
      <c r="G13" s="5"/>
      <c r="H13" s="5"/>
    </row>
    <row r="14" spans="1:8" s="3" customFormat="1" ht="19.5" customHeight="1">
      <c r="A14" s="7" t="s">
        <v>44</v>
      </c>
      <c r="B14" s="79">
        <f>'[1]Форма 2 ТОУНБ'!$AG$14</f>
        <v>143.30000000000001</v>
      </c>
      <c r="C14" s="53">
        <f>'[9]СВ Т-ст'!$F$9</f>
        <v>143.30000000000001</v>
      </c>
      <c r="D14" s="29">
        <f>F14/33998*100</f>
        <v>61.836872757221009</v>
      </c>
      <c r="E14" s="71">
        <f>ROUND('[1]Форма 2 ТОУНБ'!$AH$14,1)</f>
        <v>20750</v>
      </c>
      <c r="F14" s="53">
        <f>ROUND('[9]СВ Т-ст'!$Q$9,1)</f>
        <v>21023.3</v>
      </c>
      <c r="G14" s="53">
        <f>E14</f>
        <v>20750</v>
      </c>
      <c r="H14" s="53">
        <f>F14-G14</f>
        <v>273.29999999999927</v>
      </c>
    </row>
    <row r="15" spans="1:8" s="3" customFormat="1" ht="19.5" customHeight="1">
      <c r="A15" s="21" t="str">
        <f>'[2]Sheet1 (2)'!$P$26</f>
        <v>ОГАУК "ТОДЮБ"</v>
      </c>
      <c r="B15" s="114">
        <f>'[1]Форма 2 ОДЮБ'!$AG$14</f>
        <v>49.7</v>
      </c>
      <c r="C15" s="53">
        <f>'[9]СВ Т-ст'!$F$10</f>
        <v>49.7</v>
      </c>
      <c r="D15" s="29">
        <f t="shared" ref="D15:D29" si="0">F15/33998*100</f>
        <v>66.646861580092946</v>
      </c>
      <c r="E15" s="71">
        <f>ROUND('[1]Форма 2 ОДЮБ'!$AH$14,1)</f>
        <v>22658.7</v>
      </c>
      <c r="F15" s="53">
        <f>ROUND('[9]СВ Т-ст'!$Q$10,1)</f>
        <v>22658.6</v>
      </c>
      <c r="G15" s="53">
        <f>E15</f>
        <v>22658.7</v>
      </c>
      <c r="H15" s="53">
        <f>ROUND(F15-G15,1)</f>
        <v>-0.1</v>
      </c>
    </row>
    <row r="16" spans="1:8" s="3" customFormat="1" ht="19.5" customHeight="1">
      <c r="A16" s="14" t="s">
        <v>45</v>
      </c>
      <c r="B16" s="115">
        <f>'[1]Форма 2 ДИ'!$AG$14</f>
        <v>13.7</v>
      </c>
      <c r="C16" s="53">
        <f>'[9]СВ Т-ст'!$F$14</f>
        <v>13.7</v>
      </c>
      <c r="D16" s="29">
        <f t="shared" si="0"/>
        <v>45.048807078819145</v>
      </c>
      <c r="E16" s="71">
        <f>'[1]Форма 2 ДИ'!$AH$14</f>
        <v>15315.45756988927</v>
      </c>
      <c r="F16" s="53">
        <f>'[9]СВ Т-ст'!$Q$14</f>
        <v>15315.693430656935</v>
      </c>
      <c r="G16" s="53">
        <f t="shared" ref="G15:G28" si="1">E16</f>
        <v>15315.45756988927</v>
      </c>
      <c r="H16" s="53">
        <f t="shared" ref="H15:H28" si="2">F16-G16</f>
        <v>0.23586076766514452</v>
      </c>
    </row>
    <row r="17" spans="1:10" s="3" customFormat="1" ht="18.75">
      <c r="A17" s="14" t="s">
        <v>46</v>
      </c>
      <c r="B17" s="115">
        <f>'[1]Форма 2 ТОХМ'!$AG$14</f>
        <v>72.2</v>
      </c>
      <c r="C17" s="53">
        <f>'[9]СВ Т-ст'!$F$16</f>
        <v>69.7</v>
      </c>
      <c r="D17" s="29">
        <f t="shared" si="0"/>
        <v>59.396339993443227</v>
      </c>
      <c r="E17" s="71">
        <f>'[1]Форма 2 ТОХМ'!$AH$14</f>
        <v>20178.536095878793</v>
      </c>
      <c r="F17" s="53">
        <f>'[9]СВ Т-ст'!$Q$16</f>
        <v>20193.567670970828</v>
      </c>
      <c r="G17" s="53">
        <f t="shared" si="1"/>
        <v>20178.536095878793</v>
      </c>
      <c r="H17" s="53">
        <f t="shared" si="2"/>
        <v>15.031575092034473</v>
      </c>
    </row>
    <row r="18" spans="1:10" s="3" customFormat="1" ht="37.5">
      <c r="A18" s="14" t="s">
        <v>47</v>
      </c>
      <c r="B18" s="79">
        <f>'[1]Форма 2 ТОКМ'!$AG$14</f>
        <v>145.30000000000001</v>
      </c>
      <c r="C18" s="53">
        <f>'[9]СВ Т-ст'!$F$15</f>
        <v>145</v>
      </c>
      <c r="D18" s="29">
        <f t="shared" si="0"/>
        <v>52.350104434811243</v>
      </c>
      <c r="E18" s="71">
        <f>'[1]Форма 2 ТОКМ'!$AH$14</f>
        <v>17653.389538885061</v>
      </c>
      <c r="F18" s="53">
        <f>'[9]СВ Т-ст'!$Q$15</f>
        <v>17797.988505747126</v>
      </c>
      <c r="G18" s="53">
        <f t="shared" si="1"/>
        <v>17653.389538885061</v>
      </c>
      <c r="H18" s="53">
        <f t="shared" si="2"/>
        <v>144.59896686206412</v>
      </c>
    </row>
    <row r="19" spans="1:10" s="3" customFormat="1" ht="18.75">
      <c r="A19" s="14" t="s">
        <v>48</v>
      </c>
      <c r="B19" s="115">
        <f>'[1]Форма 2 Аванг'!$AG$14</f>
        <v>79</v>
      </c>
      <c r="C19" s="53">
        <f>'[9]СВ Т-ст'!$F$11</f>
        <v>79</v>
      </c>
      <c r="D19" s="29">
        <f t="shared" si="0"/>
        <v>68.469527743379302</v>
      </c>
      <c r="E19" s="71">
        <f>'[1]Форма 2 Аванг'!$AH$14</f>
        <v>23278.348617928183</v>
      </c>
      <c r="F19" s="53">
        <f>'[9]СВ Т-ст'!$Q$11</f>
        <v>23278.270042194094</v>
      </c>
      <c r="G19" s="53">
        <v>23278.3</v>
      </c>
      <c r="H19" s="53">
        <f t="shared" si="2"/>
        <v>-2.9957805905723944E-2</v>
      </c>
    </row>
    <row r="20" spans="1:10" s="3" customFormat="1" ht="18.75">
      <c r="A20" s="14" t="s">
        <v>49</v>
      </c>
      <c r="B20" s="115">
        <f>'[1]Форма 2 ЦТК'!$AG$14</f>
        <v>9.8000000000000007</v>
      </c>
      <c r="C20" s="53">
        <f>'[9]СВ Т-ст'!$F$13</f>
        <v>9.8000000000000007</v>
      </c>
      <c r="D20" s="29">
        <f t="shared" si="0"/>
        <v>65.882726995145362</v>
      </c>
      <c r="E20" s="71">
        <f>'[1]Форма 2 ЦТК'!$AH$14</f>
        <v>21510.23011245314</v>
      </c>
      <c r="F20" s="53">
        <f>'[9]СВ Т-ст'!$Q$13</f>
        <v>22398.809523809523</v>
      </c>
      <c r="G20" s="53">
        <f t="shared" si="1"/>
        <v>21510.23011245314</v>
      </c>
      <c r="H20" s="53">
        <f t="shared" si="2"/>
        <v>888.57941135638248</v>
      </c>
    </row>
    <row r="21" spans="1:10" s="3" customFormat="1" ht="18.75">
      <c r="A21" s="14" t="s">
        <v>50</v>
      </c>
      <c r="B21" s="115">
        <f>'[1]Форма 2 РНД'!$AG$14</f>
        <v>13.7</v>
      </c>
      <c r="C21" s="53">
        <f>'[9]СВ Т-ст'!$F$12</f>
        <v>13.8</v>
      </c>
      <c r="D21" s="29">
        <f t="shared" si="0"/>
        <v>55.583690202862165</v>
      </c>
      <c r="E21" s="71">
        <f>'[1]Форма 2 РНД'!$AH$14</f>
        <v>18896.997120015894</v>
      </c>
      <c r="F21" s="53">
        <f>'[9]СВ Т-ст'!$Q$12</f>
        <v>18897.342995169081</v>
      </c>
      <c r="G21" s="53">
        <f t="shared" si="1"/>
        <v>18896.997120015894</v>
      </c>
      <c r="H21" s="53">
        <f t="shared" si="2"/>
        <v>0.34587515318708029</v>
      </c>
    </row>
    <row r="22" spans="1:10" s="3" customFormat="1" ht="18.75">
      <c r="A22" s="14" t="s">
        <v>51</v>
      </c>
      <c r="B22" s="115">
        <f>'[1]Форма 2 Скоморох'!$AG$14</f>
        <v>61.4</v>
      </c>
      <c r="C22" s="53">
        <f>'[9]СВ Т-ст'!$F$20</f>
        <v>61.5</v>
      </c>
      <c r="D22" s="29">
        <f t="shared" si="0"/>
        <v>62.486937299515958</v>
      </c>
      <c r="E22" s="71">
        <v>21227.3</v>
      </c>
      <c r="F22" s="53">
        <f>'[9]СВ Т-ст'!$Q$20</f>
        <v>21244.308943089432</v>
      </c>
      <c r="G22" s="53">
        <f t="shared" si="1"/>
        <v>21227.3</v>
      </c>
      <c r="H22" s="53">
        <f t="shared" si="2"/>
        <v>17.00894308943316</v>
      </c>
    </row>
    <row r="23" spans="1:10" s="3" customFormat="1" ht="18.75">
      <c r="A23" s="14" t="str">
        <f>'[2]Sheet1 (2)'!$P$45</f>
        <v>ОГАУК "Театр драмы"</v>
      </c>
      <c r="B23" s="115">
        <f>'[1]Форма 2 Драма'!$AG$14</f>
        <v>144.30000000000001</v>
      </c>
      <c r="C23" s="53">
        <f>'[9]СВ Т-ст'!$F$18</f>
        <v>140</v>
      </c>
      <c r="D23" s="29">
        <f t="shared" si="0"/>
        <v>77.686992792293097</v>
      </c>
      <c r="E23" s="71">
        <f>'[1]Форма 2 Драма'!$AH$14</f>
        <v>24581.104652533228</v>
      </c>
      <c r="F23" s="53">
        <f>'[9]СВ Т-ст'!$Q$18</f>
        <v>26412.023809523806</v>
      </c>
      <c r="G23" s="53">
        <f t="shared" si="1"/>
        <v>24581.104652533228</v>
      </c>
      <c r="H23" s="53">
        <f t="shared" si="2"/>
        <v>1830.9191569905779</v>
      </c>
    </row>
    <row r="24" spans="1:10" s="3" customFormat="1" ht="18.75">
      <c r="A24" s="14" t="s">
        <v>52</v>
      </c>
      <c r="B24" s="115">
        <f>'[1]Форма 2 ТЮЗ'!$AG$14</f>
        <v>114.1</v>
      </c>
      <c r="C24" s="53">
        <f>'[9]СВ Т-ст'!$F$19</f>
        <v>110</v>
      </c>
      <c r="D24" s="29">
        <f t="shared" si="0"/>
        <v>59.640317523134158</v>
      </c>
      <c r="E24" s="71">
        <f>'[1]Форма 2 ТЮЗ'!$AH$14</f>
        <v>18386.467295068771</v>
      </c>
      <c r="F24" s="53">
        <f>'[9]СВ Т-ст'!$Q$19</f>
        <v>20276.515151515152</v>
      </c>
      <c r="G24" s="53">
        <f t="shared" si="1"/>
        <v>18386.467295068771</v>
      </c>
      <c r="H24" s="53">
        <f t="shared" si="2"/>
        <v>1890.047856446381</v>
      </c>
    </row>
    <row r="25" spans="1:10" s="3" customFormat="1" ht="18.75">
      <c r="A25" s="14" t="s">
        <v>53</v>
      </c>
      <c r="B25" s="115">
        <f>'[1]Форма 2 Филарм'!$AG$14</f>
        <v>134.6</v>
      </c>
      <c r="C25" s="53">
        <f>'[9]СВ Т-ст'!$F$21</f>
        <v>153</v>
      </c>
      <c r="D25" s="29">
        <f t="shared" si="0"/>
        <v>83.934675895967743</v>
      </c>
      <c r="E25" s="71">
        <f>'[1]Форма 2 Филарм'!$AH$14</f>
        <v>28536.166621180426</v>
      </c>
      <c r="F25" s="53">
        <f>'[9]СВ Т-ст'!$Q$21</f>
        <v>28536.111111111109</v>
      </c>
      <c r="G25" s="53">
        <f t="shared" si="1"/>
        <v>28536.166621180426</v>
      </c>
      <c r="H25" s="53">
        <f t="shared" si="2"/>
        <v>-5.5510069316369481E-2</v>
      </c>
    </row>
    <row r="26" spans="1:10" s="3" customFormat="1" ht="19.5" customHeight="1">
      <c r="A26" s="14" t="s">
        <v>43</v>
      </c>
      <c r="B26" s="115">
        <f>'[1]Форма 2 ЦОП'!$AG$14</f>
        <v>14.5</v>
      </c>
      <c r="C26" s="53">
        <f>'[9]СВ Т-ст'!$F$17</f>
        <v>14.5</v>
      </c>
      <c r="D26" s="29">
        <f t="shared" si="0"/>
        <v>117.57452940098574</v>
      </c>
      <c r="E26" s="71">
        <f>'[1]Форма 2 ЦОП'!$AH$14</f>
        <v>39973.047149894432</v>
      </c>
      <c r="F26" s="53">
        <f>'[9]СВ Т-ст'!$Q$17</f>
        <v>39972.988505747133</v>
      </c>
      <c r="G26" s="53">
        <v>39973</v>
      </c>
      <c r="H26" s="53">
        <f>F26-G26</f>
        <v>-1.1494252867123578E-2</v>
      </c>
    </row>
    <row r="27" spans="1:10" s="3" customFormat="1" ht="19.5" customHeight="1">
      <c r="A27" s="14" t="s">
        <v>54</v>
      </c>
      <c r="B27" s="115">
        <f>'[1]Форма 2 ГАТО'!$AG$14</f>
        <v>69</v>
      </c>
      <c r="C27" s="53">
        <f>'[9]СВ Т-ст'!$F$22</f>
        <v>68.900000000000006</v>
      </c>
      <c r="D27" s="29">
        <f t="shared" si="0"/>
        <v>66.358594815318668</v>
      </c>
      <c r="E27" s="71">
        <f>'[1]Форма 2 ГАТО'!$AH$14</f>
        <v>22617.159617470177</v>
      </c>
      <c r="F27" s="53">
        <f>'[9]СВ Т-ст'!$Q$22</f>
        <v>22560.595065312042</v>
      </c>
      <c r="G27" s="53">
        <f t="shared" si="1"/>
        <v>22617.159617470177</v>
      </c>
      <c r="H27" s="53">
        <f t="shared" si="2"/>
        <v>-56.564552158135484</v>
      </c>
    </row>
    <row r="28" spans="1:10" s="3" customFormat="1" ht="19.5" customHeight="1">
      <c r="A28" s="14" t="str">
        <f>'[2]Sheet1 (2)'!$P$314</f>
        <v>ОГКУ ЦДНИ ТО</v>
      </c>
      <c r="B28" s="115">
        <f>'[1]Форма 2 ЦДНИ'!$AG$14</f>
        <v>38</v>
      </c>
      <c r="C28" s="53">
        <f>'[9]СВ Т-ст'!$F$23</f>
        <v>39.9</v>
      </c>
      <c r="D28" s="29">
        <f t="shared" si="0"/>
        <v>68.915302551336865</v>
      </c>
      <c r="E28" s="71">
        <f>'[1]Форма 2 ЦДНИ'!$AH$14</f>
        <v>24904.370300751882</v>
      </c>
      <c r="F28" s="53">
        <f>'[9]СВ Т-ст'!$Q$23</f>
        <v>23429.824561403508</v>
      </c>
      <c r="G28" s="53">
        <f t="shared" si="1"/>
        <v>24904.370300751882</v>
      </c>
      <c r="H28" s="53">
        <f t="shared" si="2"/>
        <v>-1474.5457393483739</v>
      </c>
    </row>
    <row r="29" spans="1:10" s="3" customFormat="1" ht="19.5">
      <c r="A29" s="22" t="s">
        <v>55</v>
      </c>
      <c r="B29" s="116">
        <f>SUM(B14:B28)</f>
        <v>1102.6000000000001</v>
      </c>
      <c r="C29" s="77">
        <f>SUM(C14:C28)</f>
        <v>1111.8000000000002</v>
      </c>
      <c r="D29" s="85">
        <f t="shared" si="0"/>
        <v>67.000768421161084</v>
      </c>
      <c r="E29" s="116">
        <f>(B14*E14+E15*B15+B16*E16+E17*B17+B18*E18+E19*B19+B20*E20+E21*B21+B22*E22+E23*B23+B24*E24+E25*B25+B26*E26+E27*B27+B28*E28)/B29</f>
        <v>22234.603171538882</v>
      </c>
      <c r="F29" s="77">
        <f>(F14*C14+C15*F15+F16*C16+C17*F17+F18*C18+C19*F19+F20*C20+C21*F21+F22*C22+C23*F23+F24*C24+C25*F25+F26*C26+C27*F27+F28*C28)/C29</f>
        <v>22778.921247826343</v>
      </c>
      <c r="G29" s="77">
        <f>(G14*B14+B15*G15+G16*B16+B17*G17+G18*B18+B19*G19+G20*B20+B21*G21+G22*B22+B23*G23+G24*B24+B25*G25+G26*B26+B27*G27+G28*B28)/B29</f>
        <v>22234.599068065461</v>
      </c>
      <c r="H29" s="54">
        <f>F29-G29</f>
        <v>544.32217976088214</v>
      </c>
    </row>
    <row r="30" spans="1:10" s="3" customFormat="1" ht="18.75">
      <c r="A30" s="134" t="s">
        <v>12</v>
      </c>
      <c r="B30" s="135"/>
      <c r="C30" s="135"/>
      <c r="D30" s="135"/>
      <c r="E30" s="135"/>
      <c r="F30" s="135"/>
      <c r="G30" s="135"/>
      <c r="H30" s="136"/>
    </row>
    <row r="31" spans="1:10" s="24" customFormat="1" ht="28.5" customHeight="1">
      <c r="A31" s="7" t="str">
        <f>'[3]СЗП15 ф14 юр.л.'!$B$6</f>
        <v>МБУ "Культурно - спортивный комплекс"</v>
      </c>
      <c r="B31" s="79">
        <f>'[1]Форма 2 Александ'!$AG$16</f>
        <v>83.2</v>
      </c>
      <c r="C31" s="48">
        <f>'[9]СВ Т-ст'!$F$25</f>
        <v>74.8</v>
      </c>
      <c r="D31" s="29">
        <f>F31/33998*100</f>
        <v>77.015776014506059</v>
      </c>
      <c r="E31" s="68">
        <f>'[1]Форма 2 Александ'!$AH$15</f>
        <v>25949.935202446359</v>
      </c>
      <c r="F31" s="68">
        <f>'[9]СВ Т-ст'!$Q$27</f>
        <v>26183.823529411769</v>
      </c>
      <c r="G31" s="68">
        <f>E31</f>
        <v>25949.935202446359</v>
      </c>
      <c r="H31" s="53">
        <f>F31-G31</f>
        <v>233.88832696541067</v>
      </c>
      <c r="I31" s="23"/>
      <c r="J31" s="23"/>
    </row>
    <row r="32" spans="1:10" s="26" customFormat="1" ht="38.25" customHeight="1">
      <c r="A32" s="49" t="s">
        <v>56</v>
      </c>
      <c r="B32" s="117">
        <f>SUM(B31:B31)</f>
        <v>83.2</v>
      </c>
      <c r="C32" s="50">
        <f>SUM(C31:C31)</f>
        <v>74.8</v>
      </c>
      <c r="D32" s="85">
        <f>F32/33998*100</f>
        <v>77.015776014506059</v>
      </c>
      <c r="E32" s="52">
        <f>E31</f>
        <v>25949.935202446359</v>
      </c>
      <c r="F32" s="51">
        <f>F31</f>
        <v>26183.823529411769</v>
      </c>
      <c r="G32" s="51">
        <f>G31</f>
        <v>25949.935202446359</v>
      </c>
      <c r="H32" s="51">
        <f>H31</f>
        <v>233.88832696541067</v>
      </c>
      <c r="I32" s="25"/>
      <c r="J32" s="25"/>
    </row>
    <row r="33" spans="1:9" s="3" customFormat="1" ht="18.75">
      <c r="A33" s="134" t="s">
        <v>57</v>
      </c>
      <c r="B33" s="135"/>
      <c r="C33" s="135"/>
      <c r="D33" s="135"/>
      <c r="E33" s="135"/>
      <c r="F33" s="135"/>
      <c r="G33" s="135"/>
      <c r="H33" s="136"/>
    </row>
    <row r="34" spans="1:9" s="3" customFormat="1" ht="18.75" hidden="1">
      <c r="A34" s="6" t="s">
        <v>0</v>
      </c>
      <c r="B34" s="107"/>
      <c r="C34" s="5"/>
      <c r="D34" s="5"/>
      <c r="E34" s="105"/>
      <c r="F34" s="5"/>
      <c r="G34" s="5"/>
      <c r="H34" s="5"/>
    </row>
    <row r="35" spans="1:9" s="3" customFormat="1" ht="18.75" hidden="1">
      <c r="A35" s="6" t="s">
        <v>1</v>
      </c>
      <c r="B35" s="107"/>
      <c r="C35" s="5"/>
      <c r="D35" s="5"/>
      <c r="E35" s="105"/>
      <c r="F35" s="5"/>
      <c r="G35" s="5"/>
      <c r="H35" s="5"/>
    </row>
    <row r="36" spans="1:9" s="3" customFormat="1" ht="49.5" hidden="1" customHeight="1">
      <c r="A36" s="7" t="s">
        <v>2</v>
      </c>
      <c r="B36" s="108"/>
      <c r="C36" s="5"/>
      <c r="D36" s="5"/>
      <c r="E36" s="105"/>
      <c r="F36" s="5"/>
      <c r="G36" s="5"/>
      <c r="H36" s="5"/>
    </row>
    <row r="37" spans="1:9" s="24" customFormat="1" ht="60" customHeight="1">
      <c r="A37" s="7" t="str">
        <f>'[4]СВ Т-ст'!$C$38</f>
        <v>Муниципальное казённое учреждение "Бакчарский краеведческий музей северного садоводства"</v>
      </c>
      <c r="B37" s="79">
        <v>2.4</v>
      </c>
      <c r="C37" s="53">
        <f>'[9]СВ Т-ст'!$F$33</f>
        <v>2.5</v>
      </c>
      <c r="D37" s="29">
        <f>F37/33998*100</f>
        <v>47.728297743004489</v>
      </c>
      <c r="E37" s="71">
        <f>'[1]Форма 2 Бакчар  '!$AH$23</f>
        <v>14062.888242053012</v>
      </c>
      <c r="F37" s="28">
        <f>'[9]СВ Т-ст'!$Q$33</f>
        <v>16226.666666666666</v>
      </c>
      <c r="G37" s="28">
        <f>E37</f>
        <v>14062.888242053012</v>
      </c>
      <c r="H37" s="53">
        <f>F37-G37</f>
        <v>2163.7784246136544</v>
      </c>
      <c r="I37" s="99"/>
    </row>
    <row r="38" spans="1:9" s="24" customFormat="1" ht="60.75" customHeight="1">
      <c r="A38" s="7" t="str">
        <f>'[4]СВ Т-ст'!$C$39</f>
        <v>Муниципальное бюджетное учреждение культуры "Бакчарская межпоселенческая централизованная библиотечная система"</v>
      </c>
      <c r="B38" s="79">
        <v>0</v>
      </c>
      <c r="C38" s="53">
        <f>'[9]СВ Т-ст'!$F$34</f>
        <v>14</v>
      </c>
      <c r="D38" s="29">
        <f>F38/33998*100</f>
        <v>73.302631247216226</v>
      </c>
      <c r="E38" s="71">
        <v>0</v>
      </c>
      <c r="F38" s="28">
        <f>'[9]СВ Т-ст'!$Q$34</f>
        <v>24921.428571428576</v>
      </c>
      <c r="G38" s="28">
        <f t="shared" ref="G38:G51" si="3">E38</f>
        <v>0</v>
      </c>
      <c r="H38" s="53">
        <f t="shared" ref="H38:H50" si="4">F38-G38</f>
        <v>24921.428571428576</v>
      </c>
    </row>
    <row r="39" spans="1:9" s="24" customFormat="1" ht="42" customHeight="1">
      <c r="A39" s="7" t="s">
        <v>106</v>
      </c>
      <c r="B39" s="79">
        <v>18.8</v>
      </c>
      <c r="C39" s="53">
        <f>'[9]СВ Т-ст'!$F$35</f>
        <v>4.2</v>
      </c>
      <c r="D39" s="29">
        <f t="shared" ref="D39:D46" si="5">F39/33998*100</f>
        <v>84.06190093348161</v>
      </c>
      <c r="E39" s="71">
        <f>'[1]Форма 2 Бакчар  '!$AH$17</f>
        <v>23412.937463824197</v>
      </c>
      <c r="F39" s="28">
        <f>'[9]СВ Т-ст'!$Q$35</f>
        <v>28579.365079365078</v>
      </c>
      <c r="G39" s="28">
        <f t="shared" si="3"/>
        <v>23412.937463824197</v>
      </c>
      <c r="H39" s="53">
        <f t="shared" si="4"/>
        <v>5166.4276155408807</v>
      </c>
    </row>
    <row r="40" spans="1:9" s="24" customFormat="1" ht="37.5" customHeight="1">
      <c r="A40" s="7" t="s">
        <v>107</v>
      </c>
      <c r="B40" s="79">
        <v>0.8</v>
      </c>
      <c r="C40" s="53">
        <f>'[9]СВ Т-ст'!$F$36</f>
        <v>0.2</v>
      </c>
      <c r="D40" s="29">
        <f t="shared" si="5"/>
        <v>37.624762240916134</v>
      </c>
      <c r="E40" s="71">
        <f>'[1]Форма 2 Бакчар  '!$AH$18</f>
        <v>9948.9795918367345</v>
      </c>
      <c r="F40" s="28">
        <f>'[9]СВ Т-ст'!$Q$36</f>
        <v>12791.666666666666</v>
      </c>
      <c r="G40" s="28">
        <f t="shared" si="3"/>
        <v>9948.9795918367345</v>
      </c>
      <c r="H40" s="53">
        <f t="shared" si="4"/>
        <v>2842.6870748299316</v>
      </c>
    </row>
    <row r="41" spans="1:9" s="24" customFormat="1" ht="39.75" customHeight="1">
      <c r="A41" s="7" t="s">
        <v>108</v>
      </c>
      <c r="B41" s="79">
        <v>1</v>
      </c>
      <c r="C41" s="53">
        <f>'[9]СВ Т-ст'!$F$37</f>
        <v>0.2</v>
      </c>
      <c r="D41" s="29">
        <f t="shared" si="5"/>
        <v>74.269074651450083</v>
      </c>
      <c r="E41" s="71">
        <f>'[1]Форма 2 Бакчар  '!$AH$21</f>
        <v>12899.659863945579</v>
      </c>
      <c r="F41" s="28">
        <f>'[9]СВ Т-ст'!$Q$37</f>
        <v>25250</v>
      </c>
      <c r="G41" s="28">
        <f t="shared" si="3"/>
        <v>12899.659863945579</v>
      </c>
      <c r="H41" s="53">
        <f t="shared" si="4"/>
        <v>12350.340136054421</v>
      </c>
    </row>
    <row r="42" spans="1:9" s="24" customFormat="1" ht="38.25" customHeight="1">
      <c r="A42" s="7" t="s">
        <v>109</v>
      </c>
      <c r="B42" s="79">
        <v>2.9</v>
      </c>
      <c r="C42" s="53">
        <f>'[9]СВ Т-ст'!$F$38</f>
        <v>0.7</v>
      </c>
      <c r="D42" s="29">
        <f t="shared" si="5"/>
        <v>92.127267990554074</v>
      </c>
      <c r="E42" s="71">
        <f>'[1]Форма 2 Бакчар  '!$AH$22</f>
        <v>24731.725013047355</v>
      </c>
      <c r="F42" s="28">
        <f>'[9]СВ Т-ст'!$Q$38</f>
        <v>31321.428571428572</v>
      </c>
      <c r="G42" s="28">
        <f t="shared" si="3"/>
        <v>24731.725013047355</v>
      </c>
      <c r="H42" s="53">
        <f t="shared" si="4"/>
        <v>6589.7035583812176</v>
      </c>
    </row>
    <row r="43" spans="1:9" s="24" customFormat="1" ht="42" customHeight="1">
      <c r="A43" s="7" t="s">
        <v>110</v>
      </c>
      <c r="B43" s="79">
        <v>2.7</v>
      </c>
      <c r="C43" s="53">
        <f>'[9]СВ Т-ст'!$F$39</f>
        <v>0.7</v>
      </c>
      <c r="D43" s="29">
        <f t="shared" si="5"/>
        <v>71.432773356415936</v>
      </c>
      <c r="E43" s="71">
        <f>'[1]Форма 2 Бакчар  '!$AH$19</f>
        <v>16955.748453372289</v>
      </c>
      <c r="F43" s="28">
        <f>'[9]СВ Т-ст'!$Q$39</f>
        <v>24285.71428571429</v>
      </c>
      <c r="G43" s="28">
        <f t="shared" si="3"/>
        <v>16955.748453372289</v>
      </c>
      <c r="H43" s="53">
        <f t="shared" si="4"/>
        <v>7329.9658323420008</v>
      </c>
    </row>
    <row r="44" spans="1:9" s="24" customFormat="1" ht="37.5" customHeight="1">
      <c r="A44" s="7" t="s">
        <v>111</v>
      </c>
      <c r="B44" s="79">
        <v>1.5</v>
      </c>
      <c r="C44" s="53">
        <f>'[9]СВ Т-ст'!$F$40</f>
        <v>0.4</v>
      </c>
      <c r="D44" s="29">
        <f t="shared" si="5"/>
        <v>61.400670627683986</v>
      </c>
      <c r="E44" s="71">
        <f>'[1]Форма 2 Бакчар  '!$AH$20</f>
        <v>17060.506301635833</v>
      </c>
      <c r="F44" s="28">
        <f>'[9]СВ Т-ст'!$Q$40</f>
        <v>20875</v>
      </c>
      <c r="G44" s="28">
        <f t="shared" si="3"/>
        <v>17060.506301635833</v>
      </c>
      <c r="H44" s="53">
        <f t="shared" si="4"/>
        <v>3814.4936983641674</v>
      </c>
    </row>
    <row r="45" spans="1:9" s="24" customFormat="1" ht="57.75" customHeight="1">
      <c r="A45" s="7" t="s">
        <v>194</v>
      </c>
      <c r="B45" s="79">
        <v>0</v>
      </c>
      <c r="C45" s="53">
        <f>'[9]СВ Т-ст'!$F$41</f>
        <v>9.9</v>
      </c>
      <c r="D45" s="29">
        <f t="shared" si="5"/>
        <v>63.657438355950028</v>
      </c>
      <c r="E45" s="71">
        <v>0</v>
      </c>
      <c r="F45" s="28">
        <f>'[9]СВ Т-ст'!$Q$41</f>
        <v>21642.255892255889</v>
      </c>
      <c r="G45" s="28">
        <f t="shared" si="3"/>
        <v>0</v>
      </c>
      <c r="H45" s="53">
        <f t="shared" si="4"/>
        <v>21642.255892255889</v>
      </c>
    </row>
    <row r="46" spans="1:9" s="24" customFormat="1" ht="40.5" customHeight="1">
      <c r="A46" s="7" t="str">
        <f>'[4]СВ Т-ст'!$C$46</f>
        <v>Муниципальное казённое учреждение культуры "Бакчарский районный Дом культуры"</v>
      </c>
      <c r="B46" s="79">
        <v>26.6</v>
      </c>
      <c r="C46" s="53">
        <f>'[9]СВ Т-ст'!$F$42</f>
        <v>24.2</v>
      </c>
      <c r="D46" s="29">
        <f t="shared" si="5"/>
        <v>53.084065713150842</v>
      </c>
      <c r="E46" s="71">
        <f>'[1]Форма 2 Бакчар  '!$AH$25</f>
        <v>15239.246951327472</v>
      </c>
      <c r="F46" s="28">
        <f>'[9]СВ Т-ст'!$Q$42</f>
        <v>18047.520661157025</v>
      </c>
      <c r="G46" s="28">
        <f t="shared" si="3"/>
        <v>15239.246951327472</v>
      </c>
      <c r="H46" s="53">
        <f t="shared" si="4"/>
        <v>2808.2737098295529</v>
      </c>
    </row>
    <row r="47" spans="1:9" s="24" customFormat="1" ht="46.5" customHeight="1">
      <c r="A47" s="7" t="str">
        <f>'[4]СВ Т-ст'!$C$47</f>
        <v>Муниципальное казённое учреждение "Плотниковский сельский дом культуры"</v>
      </c>
      <c r="B47" s="79">
        <v>3.9</v>
      </c>
      <c r="C47" s="53">
        <f>'[9]СВ Т-ст'!$F$43</f>
        <v>2</v>
      </c>
      <c r="D47" s="29">
        <f t="shared" ref="D47:D52" si="6">F47/33998*100</f>
        <v>35.89671941486754</v>
      </c>
      <c r="E47" s="71">
        <f>'[1]Форма 2 Бакчар  '!$AH$26</f>
        <v>8161.0849467992339</v>
      </c>
      <c r="F47" s="28">
        <f>'[9]СВ Т-ст'!$Q$43</f>
        <v>12204.166666666666</v>
      </c>
      <c r="G47" s="28">
        <f t="shared" si="3"/>
        <v>8161.0849467992339</v>
      </c>
      <c r="H47" s="53">
        <f t="shared" si="4"/>
        <v>4043.0817198674322</v>
      </c>
    </row>
    <row r="48" spans="1:9" s="24" customFormat="1" ht="41.25" customHeight="1">
      <c r="A48" s="7" t="str">
        <f>'[4]СВ Т-ст'!$C$48</f>
        <v>Муниципальное казённое учреждение "Вавиловский сельский дом культуры"</v>
      </c>
      <c r="B48" s="79">
        <v>1.9</v>
      </c>
      <c r="C48" s="53">
        <f>'[9]СВ Т-ст'!$F$44</f>
        <v>1</v>
      </c>
      <c r="D48" s="29">
        <f t="shared" si="6"/>
        <v>53.042335823675913</v>
      </c>
      <c r="E48" s="71">
        <f>'[1]Форма 2 Бакчар  '!$AH$29</f>
        <v>17856.799577132391</v>
      </c>
      <c r="F48" s="28">
        <f>'[9]СВ Т-ст'!$Q$44</f>
        <v>18033.333333333336</v>
      </c>
      <c r="G48" s="28">
        <f t="shared" si="3"/>
        <v>17856.799577132391</v>
      </c>
      <c r="H48" s="53">
        <f t="shared" si="4"/>
        <v>176.53375620094448</v>
      </c>
    </row>
    <row r="49" spans="1:9" s="24" customFormat="1" ht="40.5" customHeight="1">
      <c r="A49" s="7" t="str">
        <f>'[4]СВ Т-ст'!$C$49</f>
        <v>Муниципальное казённое учреждение "Парбигский сельский дом культуры"</v>
      </c>
      <c r="B49" s="79">
        <v>12.5</v>
      </c>
      <c r="C49" s="53">
        <f>'[9]СВ Т-ст'!$F$45</f>
        <v>6.2</v>
      </c>
      <c r="D49" s="29">
        <f t="shared" si="6"/>
        <v>53.778463881809614</v>
      </c>
      <c r="E49" s="71">
        <f>'[1]Форма 2 Бакчар  '!$AH$30</f>
        <v>14915.677878854893</v>
      </c>
      <c r="F49" s="28">
        <f>'[9]СВ Т-ст'!$Q$45</f>
        <v>18283.602150537634</v>
      </c>
      <c r="G49" s="28">
        <f t="shared" si="3"/>
        <v>14915.677878854893</v>
      </c>
      <c r="H49" s="53">
        <f t="shared" si="4"/>
        <v>3367.9242716827412</v>
      </c>
    </row>
    <row r="50" spans="1:9" s="24" customFormat="1" ht="45" customHeight="1">
      <c r="A50" s="7" t="str">
        <f>'[4]СВ Т-ст'!$C$50</f>
        <v>Муниципальное казённое учреждение "Высокоярский сельский дом культуры"</v>
      </c>
      <c r="B50" s="79">
        <v>9.1</v>
      </c>
      <c r="C50" s="53">
        <f>'[9]СВ Т-ст'!$F$46</f>
        <v>4.2</v>
      </c>
      <c r="D50" s="29">
        <f t="shared" si="6"/>
        <v>59.323050749016979</v>
      </c>
      <c r="E50" s="71">
        <f>'[1]Форма 2 Бакчар  '!$AH$27</f>
        <v>13730.871855307663</v>
      </c>
      <c r="F50" s="28">
        <f>'[9]СВ Т-ст'!$Q$46</f>
        <v>20168.650793650795</v>
      </c>
      <c r="G50" s="28">
        <f t="shared" si="3"/>
        <v>13730.871855307663</v>
      </c>
      <c r="H50" s="53">
        <f t="shared" si="4"/>
        <v>6437.7789383431318</v>
      </c>
    </row>
    <row r="51" spans="1:9" s="24" customFormat="1" ht="40.5" customHeight="1">
      <c r="A51" s="7" t="str">
        <f>'[4]СВ Т-ст'!$C$51</f>
        <v>Муниципальное казённое учреждение "Поротниковский сельский дом культуры"</v>
      </c>
      <c r="B51" s="79">
        <v>3.9</v>
      </c>
      <c r="C51" s="53">
        <f>'[9]СВ Т-ст'!$F$47</f>
        <v>2</v>
      </c>
      <c r="D51" s="29">
        <f t="shared" si="6"/>
        <v>39.463105672882712</v>
      </c>
      <c r="E51" s="71">
        <f>'[1]Форма 2 Бакчар  '!$AH$28</f>
        <v>8751.6422496273099</v>
      </c>
      <c r="F51" s="28">
        <f>'[9]СВ Т-ст'!$Q$47</f>
        <v>13416.666666666666</v>
      </c>
      <c r="G51" s="28">
        <f t="shared" si="3"/>
        <v>8751.6422496273099</v>
      </c>
      <c r="H51" s="53">
        <f>F51-G51</f>
        <v>4665.0244170393562</v>
      </c>
    </row>
    <row r="52" spans="1:9" s="3" customFormat="1" ht="37.5">
      <c r="A52" s="13" t="s">
        <v>58</v>
      </c>
      <c r="B52" s="72">
        <v>87.9</v>
      </c>
      <c r="C52" s="54">
        <f>SUM(C37:C51)</f>
        <v>72.400000000000006</v>
      </c>
      <c r="D52" s="85">
        <f t="shared" si="6"/>
        <v>60.238079219696253</v>
      </c>
      <c r="E52" s="72">
        <v>16547.5</v>
      </c>
      <c r="F52" s="54">
        <f>(F37*C37+C38*F38+F39*C39+C40*F40+F41*C41+C42*F42+F43*C43+C44*F44+F45*C45+C46*F46+F47*C47+C48*F48+F49*C49+C50*F50+F51*C51)/C52</f>
        <v>20479.742173112332</v>
      </c>
      <c r="G52" s="64">
        <v>16547.5</v>
      </c>
      <c r="H52" s="54">
        <f>F52-G52</f>
        <v>3932.2421731123322</v>
      </c>
      <c r="I52" s="78"/>
    </row>
    <row r="53" spans="1:9" s="3" customFormat="1" ht="18.75">
      <c r="A53" s="134" t="s">
        <v>59</v>
      </c>
      <c r="B53" s="135"/>
      <c r="C53" s="135"/>
      <c r="D53" s="135"/>
      <c r="E53" s="135"/>
      <c r="F53" s="135"/>
      <c r="G53" s="135"/>
      <c r="H53" s="136"/>
    </row>
    <row r="54" spans="1:9" s="3" customFormat="1" ht="18.75" hidden="1">
      <c r="A54" s="6" t="s">
        <v>0</v>
      </c>
      <c r="B54" s="107"/>
      <c r="C54" s="5"/>
      <c r="D54" s="5"/>
      <c r="E54" s="105"/>
      <c r="F54" s="5"/>
      <c r="G54" s="5"/>
      <c r="H54" s="5"/>
    </row>
    <row r="55" spans="1:9" s="3" customFormat="1" ht="18.75" hidden="1">
      <c r="A55" s="6" t="s">
        <v>1</v>
      </c>
      <c r="B55" s="107"/>
      <c r="C55" s="5"/>
      <c r="D55" s="5"/>
      <c r="E55" s="105"/>
      <c r="F55" s="5"/>
      <c r="G55" s="5"/>
      <c r="H55" s="5"/>
    </row>
    <row r="56" spans="1:9" s="3" customFormat="1" ht="49.5" hidden="1" customHeight="1">
      <c r="A56" s="7" t="s">
        <v>2</v>
      </c>
      <c r="B56" s="108"/>
      <c r="C56" s="5"/>
      <c r="D56" s="5"/>
      <c r="E56" s="105"/>
      <c r="F56" s="5"/>
      <c r="G56" s="5"/>
      <c r="H56" s="5"/>
    </row>
    <row r="57" spans="1:9" s="3" customFormat="1" ht="34.5" customHeight="1">
      <c r="A57" s="14" t="str">
        <f>'[4]СВ Т-ст'!$C$53</f>
        <v>Муниципальное автономное учреждение "Культура"</v>
      </c>
      <c r="B57" s="106">
        <f>'[1]Форма 2 Верхнек'!$AG$14</f>
        <v>92.6</v>
      </c>
      <c r="C57" s="53">
        <f>'[9]СВ Т-ст'!$F$48</f>
        <v>92.6</v>
      </c>
      <c r="D57" s="29">
        <f>F57/33998*100</f>
        <v>78.499617624566156</v>
      </c>
      <c r="E57" s="71">
        <f>'[1]Форма 2 Верхнек'!$AH$14</f>
        <v>26688.348542171072</v>
      </c>
      <c r="F57" s="53">
        <v>26688.3</v>
      </c>
      <c r="G57" s="53">
        <f>E57</f>
        <v>26688.348542171072</v>
      </c>
      <c r="H57" s="53">
        <f>F57-G57</f>
        <v>-4.8542171072767815E-2</v>
      </c>
    </row>
    <row r="58" spans="1:9" s="3" customFormat="1" ht="37.5">
      <c r="A58" s="13" t="s">
        <v>60</v>
      </c>
      <c r="B58" s="72">
        <f>B57</f>
        <v>92.6</v>
      </c>
      <c r="C58" s="54">
        <f>C57</f>
        <v>92.6</v>
      </c>
      <c r="D58" s="85">
        <f>F58/33998*100</f>
        <v>78.499617624566156</v>
      </c>
      <c r="E58" s="72">
        <f>E57</f>
        <v>26688.348542171072</v>
      </c>
      <c r="F58" s="54">
        <f t="shared" ref="F58:G58" si="7">F57</f>
        <v>26688.3</v>
      </c>
      <c r="G58" s="54">
        <f t="shared" si="7"/>
        <v>26688.348542171072</v>
      </c>
      <c r="H58" s="54">
        <f>F58-G58</f>
        <v>-4.8542171072767815E-2</v>
      </c>
    </row>
    <row r="59" spans="1:9" s="3" customFormat="1" ht="18.75">
      <c r="A59" s="134" t="s">
        <v>14</v>
      </c>
      <c r="B59" s="135"/>
      <c r="C59" s="135"/>
      <c r="D59" s="135"/>
      <c r="E59" s="135"/>
      <c r="F59" s="135"/>
      <c r="G59" s="135"/>
      <c r="H59" s="136"/>
    </row>
    <row r="60" spans="1:9" s="3" customFormat="1" ht="18.75" hidden="1">
      <c r="A60" s="6" t="s">
        <v>0</v>
      </c>
      <c r="B60" s="107"/>
      <c r="C60" s="5"/>
      <c r="D60" s="5"/>
      <c r="E60" s="105"/>
      <c r="F60" s="5"/>
      <c r="G60" s="5"/>
      <c r="H60" s="5"/>
    </row>
    <row r="61" spans="1:9" s="3" customFormat="1" ht="18.75" hidden="1">
      <c r="A61" s="6" t="s">
        <v>1</v>
      </c>
      <c r="B61" s="107"/>
      <c r="C61" s="5"/>
      <c r="D61" s="5"/>
      <c r="E61" s="105"/>
      <c r="F61" s="5"/>
      <c r="G61" s="5"/>
      <c r="H61" s="5"/>
    </row>
    <row r="62" spans="1:9" s="3" customFormat="1" ht="49.5" hidden="1" customHeight="1">
      <c r="A62" s="7" t="s">
        <v>2</v>
      </c>
      <c r="B62" s="108"/>
      <c r="C62" s="5"/>
      <c r="D62" s="5"/>
      <c r="E62" s="105"/>
      <c r="F62" s="5"/>
      <c r="G62" s="5"/>
      <c r="H62" s="5"/>
    </row>
    <row r="63" spans="1:9" s="30" customFormat="1" ht="37.5">
      <c r="A63" s="31" t="str">
        <f>'[4]СВ Т-ст'!$C$56</f>
        <v>Муниципальное автономное учреждение «Центр культуры" Зырянского района</v>
      </c>
      <c r="B63" s="118">
        <f>'[1]Форма 2 Зырян'!$AG$21</f>
        <v>27.9</v>
      </c>
      <c r="C63" s="53">
        <f>'[9]СВ Т-ст'!$F$52</f>
        <v>33.5</v>
      </c>
      <c r="D63" s="29">
        <f t="shared" ref="D63:D70" si="8">F63/33998*100</f>
        <v>48.988102607147795</v>
      </c>
      <c r="E63" s="71">
        <f>'[1]Форма 2 Зырян'!$AH$21</f>
        <v>20137.729334398653</v>
      </c>
      <c r="F63" s="83">
        <f>'[9]СВ Т-ст'!$Q$52</f>
        <v>16654.975124378107</v>
      </c>
      <c r="G63" s="83">
        <f>E63</f>
        <v>20137.729334398653</v>
      </c>
      <c r="H63" s="53">
        <f>F63-G63</f>
        <v>-3482.7542100205465</v>
      </c>
    </row>
    <row r="64" spans="1:9" s="30" customFormat="1" ht="56.25">
      <c r="A64" s="31" t="str">
        <f>'[4]СВ Т-ст'!$C$57</f>
        <v>Муниципальное бюджетное учреждение «Межпоселенческая централизованная библиотечная система Зырянского района»</v>
      </c>
      <c r="B64" s="118">
        <f>'[1]Форма 2 Зырян'!$AG$16</f>
        <v>25</v>
      </c>
      <c r="C64" s="53">
        <f>'[9]СВ Т-ст'!$F$53</f>
        <v>21.900000000000002</v>
      </c>
      <c r="D64" s="29">
        <f t="shared" si="8"/>
        <v>60.775577899067024</v>
      </c>
      <c r="E64" s="71">
        <f>'[1]Форма 2 Зырян'!$AH$16</f>
        <v>21227.778791136607</v>
      </c>
      <c r="F64" s="83">
        <f>'[9]СВ Т-ст'!$Q$53</f>
        <v>20662.480974124806</v>
      </c>
      <c r="G64" s="83">
        <f t="shared" ref="G64:G69" si="9">E64</f>
        <v>21227.778791136607</v>
      </c>
      <c r="H64" s="53">
        <f t="shared" ref="H64:H70" si="10">F64-G64</f>
        <v>-565.29781701180036</v>
      </c>
    </row>
    <row r="65" spans="1:10" s="30" customFormat="1" ht="41.25" customHeight="1">
      <c r="A65" s="31" t="str">
        <f>'[4]СВ Т-ст'!$C$58</f>
        <v>Муниципальное бюджетное учреждение культуры «Зырянский краеведческий музей»</v>
      </c>
      <c r="B65" s="118">
        <f>'[1]Форма 2 Зырян'!$AG$17</f>
        <v>2.9</v>
      </c>
      <c r="C65" s="53">
        <f>'[9]СВ Т-ст'!$F$54</f>
        <v>3</v>
      </c>
      <c r="D65" s="29">
        <f t="shared" si="8"/>
        <v>74.849174134426192</v>
      </c>
      <c r="E65" s="71">
        <f>'[1]Форма 2 Зырян'!$AH$17</f>
        <v>22325.598986981502</v>
      </c>
      <c r="F65" s="83">
        <f>'[9]СВ Т-ст'!$Q$54</f>
        <v>25447.222222222219</v>
      </c>
      <c r="G65" s="83">
        <f t="shared" si="9"/>
        <v>22325.598986981502</v>
      </c>
      <c r="H65" s="53">
        <f t="shared" si="10"/>
        <v>3121.6232352407169</v>
      </c>
    </row>
    <row r="66" spans="1:10" s="30" customFormat="1" ht="45" customHeight="1">
      <c r="A66" s="31" t="str">
        <f>'[4]СВ Т-ст'!$C$59</f>
        <v>Муниципальное бюджетное учреждение «Центр культуры» Высоковского сельского поселения</v>
      </c>
      <c r="B66" s="118">
        <f>'[1]Форма 2 Зырян'!$AG$20</f>
        <v>9.8000000000000007</v>
      </c>
      <c r="C66" s="53">
        <f>'[9]СВ Т-ст'!$F$55</f>
        <v>7</v>
      </c>
      <c r="D66" s="29">
        <f t="shared" si="8"/>
        <v>54.274901324727786</v>
      </c>
      <c r="E66" s="71">
        <f>'[1]Форма 2 Зырян'!$AH$20</f>
        <v>9551.7888934123912</v>
      </c>
      <c r="F66" s="83">
        <f>'[9]СВ Т-ст'!$Q$55</f>
        <v>18452.380952380954</v>
      </c>
      <c r="G66" s="83">
        <f t="shared" si="9"/>
        <v>9551.7888934123912</v>
      </c>
      <c r="H66" s="53">
        <f>F66-G66</f>
        <v>8900.5920589685629</v>
      </c>
    </row>
    <row r="67" spans="1:10" ht="57" customHeight="1">
      <c r="A67" s="31" t="str">
        <f>'[4]СВ Т-ст'!$C$60</f>
        <v>Муниципальное бюджетное учреждение «Центр культурно-досуговой деятельности населения Дубровского сельского поселения»</v>
      </c>
      <c r="B67" s="118">
        <f>'[1]Форма 2 Зырян'!$AG$22</f>
        <v>6.8</v>
      </c>
      <c r="C67" s="53">
        <f>'[9]СВ Т-ст'!$F$56</f>
        <v>6.8</v>
      </c>
      <c r="D67" s="29">
        <f t="shared" si="8"/>
        <v>41.96829917330777</v>
      </c>
      <c r="E67" s="71">
        <f>'[1]Форма 2 Зырян'!$AH$22</f>
        <v>12807.117803016132</v>
      </c>
      <c r="F67" s="83">
        <f>'[9]СВ Т-ст'!$Q$56</f>
        <v>14268.382352941177</v>
      </c>
      <c r="G67" s="83">
        <f t="shared" si="9"/>
        <v>12807.117803016132</v>
      </c>
      <c r="H67" s="53">
        <f t="shared" si="10"/>
        <v>1461.2645499250448</v>
      </c>
    </row>
    <row r="68" spans="1:10" ht="59.25" customHeight="1">
      <c r="A68" s="31" t="str">
        <f>'[4]СВ Т-ст'!$C$61</f>
        <v>Муниципальное бюджетное учреждение «Центр культурно-досуговой деятельности населения Михайловского сельского поселения»</v>
      </c>
      <c r="B68" s="118">
        <f>'[1]Форма 2 Зырян'!$AG$23</f>
        <v>8.3000000000000007</v>
      </c>
      <c r="C68" s="53">
        <f>'[9]СВ Т-ст'!$F$57</f>
        <v>8.1</v>
      </c>
      <c r="D68" s="29">
        <f t="shared" si="8"/>
        <v>43.847895192091904</v>
      </c>
      <c r="E68" s="71">
        <f>'[1]Форма 2 Зырян'!$AH$23</f>
        <v>13338.190326917798</v>
      </c>
      <c r="F68" s="83">
        <f>'[9]СВ Т-ст'!$Q$57</f>
        <v>14907.407407407407</v>
      </c>
      <c r="G68" s="83">
        <f t="shared" si="9"/>
        <v>13338.190326917798</v>
      </c>
      <c r="H68" s="53">
        <f t="shared" si="10"/>
        <v>1569.2170804896086</v>
      </c>
    </row>
    <row r="69" spans="1:10" ht="59.25" customHeight="1">
      <c r="A69" s="31" t="str">
        <f>'[4]СВ Т-ст'!$C$62</f>
        <v>Муниципальное бюджетное учреждение «Центр культуры и досуга муниципального образования «Чердатское сельское поселение»</v>
      </c>
      <c r="B69" s="118">
        <f>'[1]Форма 2 Зырян'!$AG$19</f>
        <v>5.4</v>
      </c>
      <c r="C69" s="53">
        <f>'[9]СВ Т-ст'!$F$58</f>
        <v>6.5</v>
      </c>
      <c r="D69" s="29">
        <f t="shared" si="8"/>
        <v>43.920381440235552</v>
      </c>
      <c r="E69" s="71">
        <f>'[1]Форма 2 Зырян'!$AH$19</f>
        <v>12910.637306522349</v>
      </c>
      <c r="F69" s="83">
        <f>'[9]СВ Т-ст'!$Q$58</f>
        <v>14932.051282051283</v>
      </c>
      <c r="G69" s="83">
        <f t="shared" si="9"/>
        <v>12910.637306522349</v>
      </c>
      <c r="H69" s="53">
        <f t="shared" si="10"/>
        <v>2021.4139755289343</v>
      </c>
    </row>
    <row r="70" spans="1:10" s="3" customFormat="1" ht="37.5">
      <c r="A70" s="13" t="s">
        <v>15</v>
      </c>
      <c r="B70" s="72">
        <f>SUM(B63:B69)</f>
        <v>86.1</v>
      </c>
      <c r="C70" s="54">
        <f>SUM(C63:C69)</f>
        <v>86.8</v>
      </c>
      <c r="D70" s="85">
        <f t="shared" si="8"/>
        <v>51.873194582964985</v>
      </c>
      <c r="E70" s="72">
        <v>17635.2</v>
      </c>
      <c r="F70" s="84">
        <f>(C63*F63+F64*C64+C65*F65+F66*C66+C67*F67+F68*C68+C69*F69)/C70</f>
        <v>17635.848694316435</v>
      </c>
      <c r="G70" s="64">
        <v>17635.2</v>
      </c>
      <c r="H70" s="54">
        <f>F70-G70</f>
        <v>0.64869431643455755</v>
      </c>
    </row>
    <row r="71" spans="1:10" s="3" customFormat="1" ht="18.75">
      <c r="A71" s="134" t="s">
        <v>16</v>
      </c>
      <c r="B71" s="135"/>
      <c r="C71" s="135"/>
      <c r="D71" s="135"/>
      <c r="E71" s="135"/>
      <c r="F71" s="135"/>
      <c r="G71" s="135"/>
      <c r="H71" s="136"/>
    </row>
    <row r="72" spans="1:10" s="3" customFormat="1" ht="18.75" hidden="1">
      <c r="A72" s="6" t="s">
        <v>0</v>
      </c>
      <c r="B72" s="107"/>
      <c r="C72" s="5"/>
      <c r="D72" s="5"/>
      <c r="E72" s="105"/>
      <c r="F72" s="5"/>
      <c r="G72" s="5"/>
      <c r="H72" s="5"/>
    </row>
    <row r="73" spans="1:10" s="3" customFormat="1" ht="18.75" hidden="1">
      <c r="A73" s="6" t="s">
        <v>1</v>
      </c>
      <c r="B73" s="107"/>
      <c r="C73" s="5"/>
      <c r="D73" s="5"/>
      <c r="E73" s="105"/>
      <c r="F73" s="5"/>
      <c r="G73" s="5"/>
      <c r="H73" s="5"/>
    </row>
    <row r="74" spans="1:10" s="3" customFormat="1" ht="49.5" hidden="1" customHeight="1">
      <c r="A74" s="7" t="s">
        <v>2</v>
      </c>
      <c r="B74" s="108"/>
      <c r="C74" s="5"/>
      <c r="D74" s="5"/>
      <c r="E74" s="105"/>
      <c r="F74" s="5"/>
      <c r="G74" s="5"/>
      <c r="H74" s="5"/>
    </row>
    <row r="75" spans="1:10" s="33" customFormat="1" ht="54.75" customHeight="1">
      <c r="A75" s="34" t="s">
        <v>61</v>
      </c>
      <c r="B75" s="118">
        <f>'[1]Форма 2 Каргасок'!$AG$61</f>
        <v>41.8</v>
      </c>
      <c r="C75" s="55">
        <f>'[9]СВ Т-ст'!$F$61</f>
        <v>42</v>
      </c>
      <c r="D75" s="29">
        <f t="shared" ref="D75:D88" si="11">F75/33998*100</f>
        <v>75.281038940665979</v>
      </c>
      <c r="E75" s="79">
        <f>'[1]Форма 2 Каргасок'!$AH$61</f>
        <v>26622.920938710413</v>
      </c>
      <c r="F75" s="55">
        <f>'[9]СВ Т-ст'!$Q$61</f>
        <v>25594.047619047618</v>
      </c>
      <c r="G75" s="79">
        <f>E75</f>
        <v>26622.920938710413</v>
      </c>
      <c r="H75" s="82">
        <f>F75-G75</f>
        <v>-1028.8733196627945</v>
      </c>
      <c r="I75" s="32"/>
      <c r="J75" s="32"/>
    </row>
    <row r="76" spans="1:10" s="33" customFormat="1" ht="38.25" customHeight="1">
      <c r="A76" s="34" t="s">
        <v>101</v>
      </c>
      <c r="B76" s="118">
        <f>'[1]Форма 2 Каргасок'!$AG$46</f>
        <v>30</v>
      </c>
      <c r="C76" s="55">
        <f>'[9]СВ Т-ст'!$F$62</f>
        <v>30.1</v>
      </c>
      <c r="D76" s="29">
        <f>F76/33998*100</f>
        <v>88.577616154477724</v>
      </c>
      <c r="E76" s="79">
        <f>'[1]Форма 2 Каргасок'!$AH$46</f>
        <v>29647.66439909297</v>
      </c>
      <c r="F76" s="79">
        <f>'[9]СВ Т-ст'!$Q$62</f>
        <v>30114.617940199336</v>
      </c>
      <c r="G76" s="79">
        <f t="shared" ref="G76:G89" si="12">E76</f>
        <v>29647.66439909297</v>
      </c>
      <c r="H76" s="82">
        <f t="shared" ref="H76:H88" si="13">F76-G76</f>
        <v>466.95354110636617</v>
      </c>
    </row>
    <row r="77" spans="1:10" s="33" customFormat="1" ht="38.25" customHeight="1">
      <c r="A77" s="34" t="s">
        <v>66</v>
      </c>
      <c r="B77" s="118">
        <f>'[1]Форма 2 Каргасок'!$AG$57</f>
        <v>5.4</v>
      </c>
      <c r="C77" s="55">
        <f>'[9]СВ Т-ст'!$F$63</f>
        <v>5.0999999999999996</v>
      </c>
      <c r="D77" s="29">
        <f t="shared" si="11"/>
        <v>80.041232721494197</v>
      </c>
      <c r="E77" s="79">
        <f>'[1]Форма 2 Каргасок'!$AH$57</f>
        <v>22117.598891408416</v>
      </c>
      <c r="F77" s="55">
        <f>'[9]СВ Т-ст'!$Q$63</f>
        <v>27212.418300653597</v>
      </c>
      <c r="G77" s="79">
        <f t="shared" si="12"/>
        <v>22117.598891408416</v>
      </c>
      <c r="H77" s="82">
        <f t="shared" si="13"/>
        <v>5094.8194092451813</v>
      </c>
    </row>
    <row r="78" spans="1:10" s="33" customFormat="1" ht="40.5" customHeight="1">
      <c r="A78" s="34" t="s">
        <v>69</v>
      </c>
      <c r="B78" s="118">
        <f>'[1]Форма 2 Каргасок'!$AG$59</f>
        <v>1.7</v>
      </c>
      <c r="C78" s="55">
        <f>'[9]СВ Т-ст'!$F$65</f>
        <v>1.7</v>
      </c>
      <c r="D78" s="29">
        <f t="shared" si="11"/>
        <v>66.353384109099849</v>
      </c>
      <c r="E78" s="79">
        <f>'[1]Форма 2 Каргасок'!$AH$59</f>
        <v>21565.726290516206</v>
      </c>
      <c r="F78" s="55">
        <f>'[9]СВ Т-ст'!$Q$65</f>
        <v>22558.823529411766</v>
      </c>
      <c r="G78" s="79">
        <f t="shared" si="12"/>
        <v>21565.726290516206</v>
      </c>
      <c r="H78" s="82">
        <f t="shared" si="13"/>
        <v>993.09723889555971</v>
      </c>
    </row>
    <row r="79" spans="1:10" s="33" customFormat="1" ht="38.25" customHeight="1">
      <c r="A79" s="34" t="s">
        <v>185</v>
      </c>
      <c r="B79" s="118">
        <f>'[1]Форма 2 Каргасок'!$AG$53</f>
        <v>3.4</v>
      </c>
      <c r="C79" s="55">
        <f>'[9]СВ Т-ст'!$F$66</f>
        <v>4.0999999999999996</v>
      </c>
      <c r="D79" s="29">
        <f t="shared" si="11"/>
        <v>65.516766409501855</v>
      </c>
      <c r="E79" s="79">
        <f>'[1]Форма 2 Каргасок'!$AH$53</f>
        <v>19336.934773909565</v>
      </c>
      <c r="F79" s="55">
        <f>'[9]СВ Т-ст'!$Q$66</f>
        <v>22274.390243902442</v>
      </c>
      <c r="G79" s="79">
        <f t="shared" si="12"/>
        <v>19336.934773909565</v>
      </c>
      <c r="H79" s="82">
        <f t="shared" si="13"/>
        <v>2937.4554699928776</v>
      </c>
    </row>
    <row r="80" spans="1:10" s="33" customFormat="1" ht="57.75" customHeight="1">
      <c r="A80" s="34" t="s">
        <v>64</v>
      </c>
      <c r="B80" s="118">
        <f>'[1]Форма 2 Каргасок'!$AG$50</f>
        <v>5.0999999999999996</v>
      </c>
      <c r="C80" s="55">
        <f>'[9]СВ Т-ст'!$F$67</f>
        <v>5.0999999999999996</v>
      </c>
      <c r="D80" s="29">
        <f t="shared" si="11"/>
        <v>81.550356480023652</v>
      </c>
      <c r="E80" s="79">
        <f>'[1]Форма 2 Каргасок'!$AH$50</f>
        <v>22140.48952914499</v>
      </c>
      <c r="F80" s="55">
        <f>'[9]СВ Т-ст'!$Q$67</f>
        <v>27725.490196078437</v>
      </c>
      <c r="G80" s="79">
        <f t="shared" si="12"/>
        <v>22140.48952914499</v>
      </c>
      <c r="H80" s="82">
        <f t="shared" si="13"/>
        <v>5585.0006669334471</v>
      </c>
    </row>
    <row r="81" spans="1:8" s="33" customFormat="1" ht="39" customHeight="1">
      <c r="A81" s="34" t="s">
        <v>70</v>
      </c>
      <c r="B81" s="118">
        <f>'[1]Форма 2 Каргасок'!$AG$48</f>
        <v>1.4</v>
      </c>
      <c r="C81" s="55">
        <f>'[9]СВ Т-ст'!$F$68</f>
        <v>2</v>
      </c>
      <c r="D81" s="29">
        <f t="shared" si="11"/>
        <v>79.710571210071166</v>
      </c>
      <c r="E81" s="79">
        <f>'[1]Форма 2 Каргасок'!$AH$48</f>
        <v>23545.796890184647</v>
      </c>
      <c r="F81" s="55">
        <f>'[9]СВ Т-ст'!$Q$68</f>
        <v>27099.999999999996</v>
      </c>
      <c r="G81" s="79">
        <f t="shared" si="12"/>
        <v>23545.796890184647</v>
      </c>
      <c r="H81" s="82">
        <f t="shared" si="13"/>
        <v>3554.2031098153493</v>
      </c>
    </row>
    <row r="82" spans="1:8" s="33" customFormat="1" ht="54.75" customHeight="1">
      <c r="A82" s="34" t="s">
        <v>186</v>
      </c>
      <c r="B82" s="118">
        <f>'[1]Форма 2 Каргасок'!$AG$52</f>
        <v>6.9</v>
      </c>
      <c r="C82" s="55">
        <f>'[9]СВ Т-ст'!$F$69</f>
        <v>6.9</v>
      </c>
      <c r="D82" s="29">
        <f t="shared" si="11"/>
        <v>74.134085182049631</v>
      </c>
      <c r="E82" s="79">
        <f>'[1]Форма 2 Каргасок'!$AH$52</f>
        <v>28995.440205067534</v>
      </c>
      <c r="F82" s="55">
        <f>'[9]СВ Т-ст'!$Q$69</f>
        <v>25204.106280193235</v>
      </c>
      <c r="G82" s="79">
        <f t="shared" si="12"/>
        <v>28995.440205067534</v>
      </c>
      <c r="H82" s="82">
        <f t="shared" si="13"/>
        <v>-3791.3339248742996</v>
      </c>
    </row>
    <row r="83" spans="1:8" s="33" customFormat="1" ht="38.25" customHeight="1">
      <c r="A83" s="34" t="s">
        <v>65</v>
      </c>
      <c r="B83" s="118">
        <f>'[1]Форма 2 Каргасок'!$AG$55</f>
        <v>6.4</v>
      </c>
      <c r="C83" s="55">
        <f>'[9]СВ Т-ст'!$F$70</f>
        <v>5.5</v>
      </c>
      <c r="D83" s="29">
        <f t="shared" si="11"/>
        <v>76.430520868428971</v>
      </c>
      <c r="E83" s="79">
        <f>'[1]Форма 2 Каргасок'!$AH$55</f>
        <v>24780.612244897955</v>
      </c>
      <c r="F83" s="55">
        <f>'[9]СВ Т-ст'!$Q$70</f>
        <v>25984.848484848484</v>
      </c>
      <c r="G83" s="79">
        <f t="shared" si="12"/>
        <v>24780.612244897955</v>
      </c>
      <c r="H83" s="82">
        <f>F83-G83</f>
        <v>1204.2362399505291</v>
      </c>
    </row>
    <row r="84" spans="1:8" s="33" customFormat="1" ht="56.25">
      <c r="A84" s="34" t="s">
        <v>62</v>
      </c>
      <c r="B84" s="118">
        <f>'[1]Форма 2 Каргасок'!$AG$56</f>
        <v>9.4</v>
      </c>
      <c r="C84" s="55">
        <f>'[9]СВ Т-ст'!$F$71</f>
        <v>8.6</v>
      </c>
      <c r="D84" s="29">
        <f t="shared" si="11"/>
        <v>83.725855282868892</v>
      </c>
      <c r="E84" s="79">
        <f>'[1]Форма 2 Каргасок'!$AH$56</f>
        <v>23967.976552323056</v>
      </c>
      <c r="F84" s="55">
        <f>'[9]СВ Т-ст'!$Q$71</f>
        <v>28465.116279069764</v>
      </c>
      <c r="G84" s="79">
        <f t="shared" si="12"/>
        <v>23967.976552323056</v>
      </c>
      <c r="H84" s="82">
        <f t="shared" si="13"/>
        <v>4497.1397267467073</v>
      </c>
    </row>
    <row r="85" spans="1:8" s="33" customFormat="1" ht="39.75" customHeight="1">
      <c r="A85" s="34" t="s">
        <v>187</v>
      </c>
      <c r="B85" s="118">
        <f>'[1]Форма 2 Каргасок'!$AG$49</f>
        <v>4.4000000000000004</v>
      </c>
      <c r="C85" s="55">
        <f>'[9]СВ Т-ст'!$F$72</f>
        <v>3.4</v>
      </c>
      <c r="D85" s="29">
        <f t="shared" si="11"/>
        <v>74.434886019823537</v>
      </c>
      <c r="E85" s="79">
        <f>'[1]Форма 2 Каргасок'!$AH$49</f>
        <v>16028.293135435992</v>
      </c>
      <c r="F85" s="55">
        <f>'[9]СВ Т-ст'!$Q$72</f>
        <v>25306.372549019608</v>
      </c>
      <c r="G85" s="79">
        <f t="shared" si="12"/>
        <v>16028.293135435992</v>
      </c>
      <c r="H85" s="82">
        <f t="shared" si="13"/>
        <v>9278.0794135836168</v>
      </c>
    </row>
    <row r="86" spans="1:8" s="33" customFormat="1" ht="57" customHeight="1">
      <c r="A86" s="34" t="s">
        <v>63</v>
      </c>
      <c r="B86" s="118">
        <f>'[1]Форма 2 Каргасок'!$AG$54</f>
        <v>3.6</v>
      </c>
      <c r="C86" s="55">
        <f>'[9]СВ Т-ст'!$F$73</f>
        <v>2.6</v>
      </c>
      <c r="D86" s="29">
        <f t="shared" si="11"/>
        <v>69.366825499539189</v>
      </c>
      <c r="E86" s="79">
        <f>'[1]Форма 2 Каргасок'!$AH$54</f>
        <v>16091.31708238851</v>
      </c>
      <c r="F86" s="55">
        <f>'[9]СВ Т-ст'!$Q$73</f>
        <v>23583.333333333332</v>
      </c>
      <c r="G86" s="79">
        <f t="shared" si="12"/>
        <v>16091.31708238851</v>
      </c>
      <c r="H86" s="82">
        <f t="shared" si="13"/>
        <v>7492.0162509448219</v>
      </c>
    </row>
    <row r="87" spans="1:8" s="33" customFormat="1" ht="56.25">
      <c r="A87" s="34" t="s">
        <v>68</v>
      </c>
      <c r="B87" s="118">
        <f>'[1]Форма 2 Каргасок'!$AG$58</f>
        <v>1.4</v>
      </c>
      <c r="C87" s="55">
        <f>'[9]СВ Т-ст'!$F$74</f>
        <v>1.1000000000000001</v>
      </c>
      <c r="D87" s="29">
        <f t="shared" si="11"/>
        <v>81.555599527244908</v>
      </c>
      <c r="E87" s="79">
        <f>'[1]Форма 2 Каргасок'!$AH$58</f>
        <v>20040.208940719142</v>
      </c>
      <c r="F87" s="55">
        <f>'[9]СВ Т-ст'!$Q$74</f>
        <v>27727.272727272724</v>
      </c>
      <c r="G87" s="79">
        <f t="shared" si="12"/>
        <v>20040.208940719142</v>
      </c>
      <c r="H87" s="82">
        <f t="shared" si="13"/>
        <v>7687.0637865535828</v>
      </c>
    </row>
    <row r="88" spans="1:8" s="33" customFormat="1" ht="37.5">
      <c r="A88" s="34" t="s">
        <v>67</v>
      </c>
      <c r="B88" s="118">
        <f>'[1]Форма 2 Каргасок'!$AG$51</f>
        <v>4.9000000000000004</v>
      </c>
      <c r="C88" s="55">
        <f>'[9]СВ Т-ст'!$F$75</f>
        <v>4.9000000000000004</v>
      </c>
      <c r="D88" s="29">
        <f t="shared" si="11"/>
        <v>77.250442503020381</v>
      </c>
      <c r="E88" s="79">
        <f>'[1]Форма 2 Каргасок'!$AH$51</f>
        <v>22908.093849784807</v>
      </c>
      <c r="F88" s="55">
        <f>'[9]СВ Т-ст'!$Q$75</f>
        <v>26263.605442176868</v>
      </c>
      <c r="G88" s="79">
        <f t="shared" si="12"/>
        <v>22908.093849784807</v>
      </c>
      <c r="H88" s="82">
        <f t="shared" si="13"/>
        <v>3355.5115923920603</v>
      </c>
    </row>
    <row r="89" spans="1:8" s="3" customFormat="1" ht="37.5">
      <c r="A89" s="13" t="s">
        <v>17</v>
      </c>
      <c r="B89" s="72">
        <f>SUM(B75:B88)</f>
        <v>125.80000000000004</v>
      </c>
      <c r="C89" s="54">
        <f>SUM(C75:C88)</f>
        <v>123.09999999999998</v>
      </c>
      <c r="D89" s="85">
        <f>F89/33998*100</f>
        <v>79.175903483722237</v>
      </c>
      <c r="E89" s="80">
        <v>25618</v>
      </c>
      <c r="F89" s="54">
        <f>(C75*F75+F76*C76+C77*F77+C78*F78+F79*C79+C80*F80+F81*C81+C82*F82+F83*C83+C84*F84+F85*C85+C86*F86+F87*C87+C88*F88)/C89</f>
        <v>26918.223666395887</v>
      </c>
      <c r="G89" s="80">
        <f t="shared" si="12"/>
        <v>25618</v>
      </c>
      <c r="H89" s="96">
        <f>F89-G89</f>
        <v>1300.2236663958865</v>
      </c>
    </row>
    <row r="90" spans="1:8" s="3" customFormat="1" ht="18.75">
      <c r="A90" s="134" t="s">
        <v>40</v>
      </c>
      <c r="B90" s="135"/>
      <c r="C90" s="135"/>
      <c r="D90" s="135"/>
      <c r="E90" s="135"/>
      <c r="F90" s="135"/>
      <c r="G90" s="135"/>
      <c r="H90" s="136"/>
    </row>
    <row r="91" spans="1:8" s="3" customFormat="1" ht="18.75" hidden="1">
      <c r="A91" s="6" t="s">
        <v>0</v>
      </c>
      <c r="B91" s="107"/>
      <c r="C91" s="5"/>
      <c r="D91" s="5"/>
      <c r="E91" s="105"/>
      <c r="F91" s="5"/>
      <c r="G91" s="5"/>
      <c r="H91" s="5"/>
    </row>
    <row r="92" spans="1:8" s="3" customFormat="1" ht="18.75" hidden="1">
      <c r="A92" s="6" t="s">
        <v>1</v>
      </c>
      <c r="B92" s="107"/>
      <c r="C92" s="5"/>
      <c r="D92" s="5"/>
      <c r="E92" s="105"/>
      <c r="F92" s="5"/>
      <c r="G92" s="5"/>
      <c r="H92" s="5"/>
    </row>
    <row r="93" spans="1:8" s="3" customFormat="1" ht="49.5" hidden="1" customHeight="1">
      <c r="A93" s="7" t="s">
        <v>2</v>
      </c>
      <c r="B93" s="108"/>
      <c r="C93" s="5"/>
      <c r="D93" s="5"/>
      <c r="E93" s="105"/>
      <c r="F93" s="5"/>
      <c r="G93" s="5"/>
      <c r="H93" s="5"/>
    </row>
    <row r="94" spans="1:8" s="62" customFormat="1" ht="60.75" customHeight="1">
      <c r="A94" s="59" t="s">
        <v>102</v>
      </c>
      <c r="B94" s="79">
        <f>'[1]Форма 2 Кожевн'!$AG$17</f>
        <v>54</v>
      </c>
      <c r="C94" s="60">
        <f>'[9]СВ Т-ст'!$F$77</f>
        <v>50.9</v>
      </c>
      <c r="D94" s="29">
        <f t="shared" ref="D94:D96" si="14">F94/33998*100</f>
        <v>60.766700980484501</v>
      </c>
      <c r="E94" s="71">
        <f>'[1]Форма 2 Кожевн'!$AH$17</f>
        <v>18751.277471706151</v>
      </c>
      <c r="F94" s="61">
        <f>'[9]СВ Т-ст'!$Q$77</f>
        <v>20659.46299934512</v>
      </c>
      <c r="G94" s="61">
        <f>E94</f>
        <v>18751.277471706151</v>
      </c>
      <c r="H94" s="61">
        <f>F94-G94</f>
        <v>1908.1855276389688</v>
      </c>
    </row>
    <row r="95" spans="1:8" s="62" customFormat="1" ht="58.5" customHeight="1">
      <c r="A95" s="59" t="s">
        <v>103</v>
      </c>
      <c r="B95" s="79">
        <f>'[1]Форма 2 Кожевн'!$AG$16</f>
        <v>30</v>
      </c>
      <c r="C95" s="60">
        <f>'[9]СВ Т-ст'!$F$78</f>
        <v>25.500000000000004</v>
      </c>
      <c r="D95" s="29">
        <f t="shared" si="14"/>
        <v>62.494064433624871</v>
      </c>
      <c r="E95" s="71">
        <f>'[1]Форма 2 Кожевн'!$AH$16</f>
        <v>18211.05358949033</v>
      </c>
      <c r="F95" s="61">
        <f>'[9]СВ Т-ст'!$Q$78</f>
        <v>21246.732026143785</v>
      </c>
      <c r="G95" s="61">
        <f>E95</f>
        <v>18211.05358949033</v>
      </c>
      <c r="H95" s="61">
        <f t="shared" ref="H95" si="15">F95-G95</f>
        <v>3035.6784366534557</v>
      </c>
    </row>
    <row r="96" spans="1:8" s="65" customFormat="1" ht="37.5">
      <c r="A96" s="63" t="s">
        <v>71</v>
      </c>
      <c r="B96" s="72">
        <f>SUM(B94:B95)</f>
        <v>84</v>
      </c>
      <c r="C96" s="64">
        <f>SUM(C94:C95)</f>
        <v>76.400000000000006</v>
      </c>
      <c r="D96" s="85">
        <f t="shared" si="14"/>
        <v>61.343242447174006</v>
      </c>
      <c r="E96" s="72">
        <v>18558.2</v>
      </c>
      <c r="F96" s="64">
        <f>(F94*C94+C95*F95)/C96</f>
        <v>20855.47556719022</v>
      </c>
      <c r="G96" s="66">
        <f>E96</f>
        <v>18558.2</v>
      </c>
      <c r="H96" s="66">
        <f>F96-G96</f>
        <v>2297.2755671902196</v>
      </c>
    </row>
    <row r="97" spans="1:8" s="3" customFormat="1" ht="18.75">
      <c r="A97" s="134" t="s">
        <v>72</v>
      </c>
      <c r="B97" s="135"/>
      <c r="C97" s="135"/>
      <c r="D97" s="135"/>
      <c r="E97" s="135"/>
      <c r="F97" s="135"/>
      <c r="G97" s="135"/>
      <c r="H97" s="136"/>
    </row>
    <row r="98" spans="1:8" s="3" customFormat="1" ht="18.75" hidden="1">
      <c r="A98" s="6" t="s">
        <v>0</v>
      </c>
      <c r="B98" s="107"/>
      <c r="C98" s="5"/>
      <c r="D98" s="5"/>
      <c r="E98" s="105"/>
      <c r="F98" s="5"/>
      <c r="G98" s="5"/>
      <c r="H98" s="5"/>
    </row>
    <row r="99" spans="1:8" s="3" customFormat="1" ht="18.75" hidden="1">
      <c r="A99" s="6" t="s">
        <v>1</v>
      </c>
      <c r="B99" s="107"/>
      <c r="C99" s="5"/>
      <c r="D99" s="5"/>
      <c r="E99" s="105"/>
      <c r="F99" s="5"/>
      <c r="G99" s="5"/>
      <c r="H99" s="5"/>
    </row>
    <row r="100" spans="1:8" s="3" customFormat="1" ht="49.5" hidden="1" customHeight="1">
      <c r="A100" s="7" t="s">
        <v>2</v>
      </c>
      <c r="B100" s="108"/>
      <c r="C100" s="5"/>
      <c r="D100" s="5"/>
      <c r="E100" s="105"/>
      <c r="F100" s="5"/>
      <c r="G100" s="5"/>
      <c r="H100" s="5"/>
    </row>
    <row r="101" spans="1:8" s="3" customFormat="1" ht="56.25">
      <c r="A101" s="14" t="s">
        <v>188</v>
      </c>
      <c r="B101" s="106">
        <f>'[1]Форма 2 Кривош'!$AG$16</f>
        <v>21.5</v>
      </c>
      <c r="C101" s="53">
        <f>'[9]СВ Т-ст'!$F$92</f>
        <v>21.8</v>
      </c>
      <c r="D101" s="29">
        <f t="shared" ref="D101:D103" si="16">F101/33998*100</f>
        <v>73.678780888891993</v>
      </c>
      <c r="E101" s="71">
        <f>'[1]Форма 2 Кривош'!$AH$16</f>
        <v>24496.995884301039</v>
      </c>
      <c r="F101" s="53">
        <f>'[9]СВ Т-ст'!$Q$92</f>
        <v>25049.3119266055</v>
      </c>
      <c r="G101" s="53">
        <f>E101</f>
        <v>24496.995884301039</v>
      </c>
      <c r="H101" s="53">
        <f>F101-G101</f>
        <v>552.31604230446101</v>
      </c>
    </row>
    <row r="102" spans="1:8" s="3" customFormat="1" ht="56.25">
      <c r="A102" s="14" t="s">
        <v>189</v>
      </c>
      <c r="B102" s="106">
        <f>'[1]Форма 2 Кривош'!$AG$17</f>
        <v>38</v>
      </c>
      <c r="C102" s="53">
        <f>'[9]СВ Т-ст'!$F$93</f>
        <v>37.700000000000003</v>
      </c>
      <c r="D102" s="29">
        <f t="shared" si="16"/>
        <v>67.7095532066717</v>
      </c>
      <c r="E102" s="71">
        <f>'[1]Форма 2 Кривош'!$AH$17</f>
        <v>21693.627882440916</v>
      </c>
      <c r="F102" s="53">
        <f>'[9]СВ Т-ст'!$Q$93</f>
        <v>23019.893899204246</v>
      </c>
      <c r="G102" s="53">
        <f t="shared" ref="G102:G103" si="17">E102</f>
        <v>21693.627882440916</v>
      </c>
      <c r="H102" s="53">
        <f>F102-G102</f>
        <v>1326.2660167633294</v>
      </c>
    </row>
    <row r="103" spans="1:8" s="3" customFormat="1" ht="37.5">
      <c r="A103" s="13" t="s">
        <v>73</v>
      </c>
      <c r="B103" s="72">
        <f>SUM(B101:B102)</f>
        <v>59.5</v>
      </c>
      <c r="C103" s="54">
        <f>SUM(C101:C102)</f>
        <v>59.5</v>
      </c>
      <c r="D103" s="85">
        <f t="shared" si="16"/>
        <v>69.89659797091376</v>
      </c>
      <c r="E103" s="72">
        <f>(E101*B101+B102*E102)/B103</f>
        <v>22706.609597398776</v>
      </c>
      <c r="F103" s="54">
        <f>(C101*F101+F102*C102)/C103</f>
        <v>23763.44537815126</v>
      </c>
      <c r="G103" s="54">
        <f t="shared" si="17"/>
        <v>22706.609597398776</v>
      </c>
      <c r="H103" s="54">
        <f>F103-G103</f>
        <v>1056.8357807524844</v>
      </c>
    </row>
    <row r="104" spans="1:8" s="3" customFormat="1" ht="18.75">
      <c r="A104" s="134" t="s">
        <v>18</v>
      </c>
      <c r="B104" s="135"/>
      <c r="C104" s="135"/>
      <c r="D104" s="135"/>
      <c r="E104" s="135"/>
      <c r="F104" s="135"/>
      <c r="G104" s="135"/>
      <c r="H104" s="136"/>
    </row>
    <row r="105" spans="1:8" s="3" customFormat="1" ht="18.75" hidden="1">
      <c r="A105" s="6" t="s">
        <v>0</v>
      </c>
      <c r="B105" s="107"/>
      <c r="C105" s="5"/>
      <c r="D105" s="5"/>
      <c r="E105" s="105"/>
      <c r="F105" s="5"/>
      <c r="G105" s="5"/>
      <c r="H105" s="5"/>
    </row>
    <row r="106" spans="1:8" s="3" customFormat="1" ht="18.75" hidden="1">
      <c r="A106" s="6" t="s">
        <v>1</v>
      </c>
      <c r="B106" s="107"/>
      <c r="C106" s="5"/>
      <c r="D106" s="5"/>
      <c r="E106" s="105"/>
      <c r="F106" s="5"/>
      <c r="G106" s="5"/>
      <c r="H106" s="5"/>
    </row>
    <row r="107" spans="1:8" s="3" customFormat="1" ht="49.5" hidden="1" customHeight="1">
      <c r="A107" s="7" t="s">
        <v>2</v>
      </c>
      <c r="B107" s="108"/>
      <c r="C107" s="5"/>
      <c r="D107" s="5"/>
      <c r="E107" s="105"/>
      <c r="F107" s="5"/>
      <c r="G107" s="5"/>
      <c r="H107" s="5"/>
    </row>
    <row r="108" spans="1:8" s="3" customFormat="1" ht="56.25">
      <c r="A108" s="14" t="s">
        <v>104</v>
      </c>
      <c r="B108" s="109">
        <f>'[1]Форма 2 Молчан'!$AG$17</f>
        <v>60.5</v>
      </c>
      <c r="C108" s="57">
        <f>'[9]СВ Т-ст'!$F$95</f>
        <v>60.5</v>
      </c>
      <c r="D108" s="29">
        <f t="shared" ref="D108:D110" si="18">F108/33998*100</f>
        <v>66.202646501487592</v>
      </c>
      <c r="E108" s="128">
        <f>'[1]Форма 2 Молчан'!$AH$17</f>
        <v>22475.71136367803</v>
      </c>
      <c r="F108" s="57">
        <f>'[9]СВ Т-ст'!$Q$95</f>
        <v>22507.575757575753</v>
      </c>
      <c r="G108" s="57">
        <f>E108</f>
        <v>22475.71136367803</v>
      </c>
      <c r="H108" s="57">
        <f>F108-G108</f>
        <v>31.864393897722039</v>
      </c>
    </row>
    <row r="109" spans="1:8" s="3" customFormat="1" ht="57.75" customHeight="1">
      <c r="A109" s="7" t="s">
        <v>105</v>
      </c>
      <c r="B109" s="109">
        <f>'[1]Форма 2 Молчан'!$AG$16</f>
        <v>26.1</v>
      </c>
      <c r="C109" s="57">
        <f>'[9]СВ Т-ст'!$F$96</f>
        <v>23.5</v>
      </c>
      <c r="D109" s="29">
        <f t="shared" si="18"/>
        <v>86.49653567439718</v>
      </c>
      <c r="E109" s="128">
        <f>'[1]Форма 2 Молчан'!$AH$16</f>
        <v>29407.146766752678</v>
      </c>
      <c r="F109" s="57">
        <f>'[9]СВ Т-ст'!$Q$96</f>
        <v>29407.092198581555</v>
      </c>
      <c r="G109" s="57">
        <f t="shared" ref="G109:G110" si="19">E109</f>
        <v>29407.146766752678</v>
      </c>
      <c r="H109" s="57">
        <f t="shared" ref="H109" si="20">F109-G109</f>
        <v>-5.4568171122809872E-2</v>
      </c>
    </row>
    <row r="110" spans="1:8" s="35" customFormat="1" ht="37.5">
      <c r="A110" s="13" t="s">
        <v>19</v>
      </c>
      <c r="B110" s="119">
        <f>SUM(B108:B109)</f>
        <v>86.6</v>
      </c>
      <c r="C110" s="58">
        <f>SUM(C108:C109)</f>
        <v>84</v>
      </c>
      <c r="D110" s="85">
        <f t="shared" si="18"/>
        <v>71.880103591527771</v>
      </c>
      <c r="E110" s="119">
        <f>(E108*B108+B109*E109)/B110</f>
        <v>24564.746744974203</v>
      </c>
      <c r="F110" s="58">
        <f>(C108*F108+F109*C109)/C110</f>
        <v>24437.797619047615</v>
      </c>
      <c r="G110" s="58">
        <f t="shared" si="19"/>
        <v>24564.746744974203</v>
      </c>
      <c r="H110" s="58">
        <f>F110-G110</f>
        <v>-126.94912592658875</v>
      </c>
    </row>
    <row r="111" spans="1:8" s="3" customFormat="1" ht="18.75">
      <c r="A111" s="134" t="s">
        <v>20</v>
      </c>
      <c r="B111" s="135"/>
      <c r="C111" s="135"/>
      <c r="D111" s="135"/>
      <c r="E111" s="135"/>
      <c r="F111" s="135"/>
      <c r="G111" s="135"/>
      <c r="H111" s="136"/>
    </row>
    <row r="112" spans="1:8" s="3" customFormat="1" ht="18.75" hidden="1">
      <c r="A112" s="6" t="s">
        <v>0</v>
      </c>
      <c r="B112" s="107"/>
      <c r="C112" s="5"/>
      <c r="D112" s="5"/>
      <c r="E112" s="105"/>
      <c r="F112" s="5"/>
      <c r="G112" s="5"/>
      <c r="H112" s="5"/>
    </row>
    <row r="113" spans="1:8" s="3" customFormat="1" ht="18.75" hidden="1">
      <c r="A113" s="6" t="s">
        <v>1</v>
      </c>
      <c r="B113" s="107"/>
      <c r="C113" s="5"/>
      <c r="D113" s="5"/>
      <c r="E113" s="105"/>
      <c r="F113" s="5"/>
      <c r="G113" s="5"/>
      <c r="H113" s="5"/>
    </row>
    <row r="114" spans="1:8" s="3" customFormat="1" ht="49.5" hidden="1" customHeight="1">
      <c r="A114" s="7" t="s">
        <v>2</v>
      </c>
      <c r="B114" s="108"/>
      <c r="C114" s="5"/>
      <c r="D114" s="5"/>
      <c r="E114" s="105"/>
      <c r="F114" s="5"/>
      <c r="G114" s="5"/>
      <c r="H114" s="5"/>
    </row>
    <row r="115" spans="1:8" s="24" customFormat="1" ht="37.5">
      <c r="A115" s="7" t="s">
        <v>112</v>
      </c>
      <c r="B115" s="106">
        <f>'[1]Форма 2 Параб'!$AG$16</f>
        <v>33.200000000000003</v>
      </c>
      <c r="C115" s="55">
        <f>'[9]СВ Т-ст'!$F$99</f>
        <v>32</v>
      </c>
      <c r="D115" s="29">
        <f t="shared" ref="D115:D122" si="21">F115/33998*100</f>
        <v>85.895064905778767</v>
      </c>
      <c r="E115" s="79">
        <f>'[1]Форма 2 Параб'!$AH$16</f>
        <v>31328.253209368955</v>
      </c>
      <c r="F115" s="67">
        <f>'[9]СВ Т-ст'!$Q$99</f>
        <v>29202.604166666664</v>
      </c>
      <c r="G115" s="67">
        <f>E115</f>
        <v>31328.253209368955</v>
      </c>
      <c r="H115" s="67">
        <f>F115-G115</f>
        <v>-2125.6490427022909</v>
      </c>
    </row>
    <row r="116" spans="1:8" s="24" customFormat="1" ht="37.5">
      <c r="A116" s="7" t="s">
        <v>113</v>
      </c>
      <c r="B116" s="106">
        <f>'[1]Форма 2 Параб'!$AG$17</f>
        <v>9.8000000000000007</v>
      </c>
      <c r="C116" s="55">
        <f>'[9]СВ Т-ст'!$F$100</f>
        <v>9.6</v>
      </c>
      <c r="D116" s="29">
        <f t="shared" si="21"/>
        <v>81.563723519684174</v>
      </c>
      <c r="E116" s="79">
        <f>'[1]Форма 2 Параб'!$AH$17</f>
        <v>23718.66497538464</v>
      </c>
      <c r="F116" s="67">
        <f>'[9]СВ Т-ст'!$Q$100</f>
        <v>27730.034722222226</v>
      </c>
      <c r="G116" s="67">
        <f t="shared" ref="G116:G122" si="22">E116</f>
        <v>23718.66497538464</v>
      </c>
      <c r="H116" s="67">
        <f t="shared" ref="H116:H121" si="23">F116-G116</f>
        <v>4011.3697468375867</v>
      </c>
    </row>
    <row r="117" spans="1:8" s="24" customFormat="1" ht="75">
      <c r="A117" s="7" t="s">
        <v>114</v>
      </c>
      <c r="B117" s="106">
        <f>'[1]Форма 2 Параб'!$AG$19</f>
        <v>5.9</v>
      </c>
      <c r="C117" s="55">
        <f>'[9]СВ Т-ст'!$F$101</f>
        <v>6.4</v>
      </c>
      <c r="D117" s="29">
        <f t="shared" si="21"/>
        <v>51.825965252858019</v>
      </c>
      <c r="E117" s="79">
        <f>'[1]Форма 2 Параб'!$AH$19</f>
        <v>18292.815149504448</v>
      </c>
      <c r="F117" s="67">
        <f>'[9]СВ Т-ст'!$Q$101</f>
        <v>17619.791666666668</v>
      </c>
      <c r="G117" s="67">
        <f t="shared" si="22"/>
        <v>18292.815149504448</v>
      </c>
      <c r="H117" s="67">
        <f t="shared" si="23"/>
        <v>-673.02348283777974</v>
      </c>
    </row>
    <row r="118" spans="1:8" s="24" customFormat="1" ht="37.5">
      <c r="A118" s="7" t="s">
        <v>115</v>
      </c>
      <c r="B118" s="106">
        <f>'[1]Форма 2 Параб'!$AG$23</f>
        <v>24.3</v>
      </c>
      <c r="C118" s="55">
        <f>'[9]СВ Т-ст'!$F$102</f>
        <v>24.5</v>
      </c>
      <c r="D118" s="29">
        <f t="shared" si="21"/>
        <v>89.135895548877826</v>
      </c>
      <c r="E118" s="79">
        <f>'[1]Форма 2 Параб'!$AH$23</f>
        <v>27340.710411064963</v>
      </c>
      <c r="F118" s="67">
        <f>'[9]СВ Т-ст'!$Q$102</f>
        <v>30304.421768707485</v>
      </c>
      <c r="G118" s="67">
        <f>E118</f>
        <v>27340.710411064963</v>
      </c>
      <c r="H118" s="67">
        <f t="shared" si="23"/>
        <v>2963.7113576425218</v>
      </c>
    </row>
    <row r="119" spans="1:8" s="24" customFormat="1" ht="75">
      <c r="A119" s="7" t="s">
        <v>116</v>
      </c>
      <c r="B119" s="106">
        <f>'[1]Форма 2 Параб'!$AG$21</f>
        <v>5.9</v>
      </c>
      <c r="C119" s="55">
        <f>'[9]СВ Т-ст'!$F$103</f>
        <v>6</v>
      </c>
      <c r="D119" s="29">
        <f>F119/33998*100</f>
        <v>55.040002353079601</v>
      </c>
      <c r="E119" s="79">
        <f>'[1]Форма 2 Параб'!$AH$21</f>
        <v>19748.184444538008</v>
      </c>
      <c r="F119" s="67">
        <f>'[9]СВ Т-ст'!$Q$103</f>
        <v>18712.5</v>
      </c>
      <c r="G119" s="67">
        <f t="shared" si="22"/>
        <v>19748.184444538008</v>
      </c>
      <c r="H119" s="67">
        <f t="shared" si="23"/>
        <v>-1035.6844445380084</v>
      </c>
    </row>
    <row r="120" spans="1:8" s="24" customFormat="1" ht="75">
      <c r="A120" s="7" t="s">
        <v>117</v>
      </c>
      <c r="B120" s="106">
        <f>'[1]Форма 2 Параб'!$AG$20</f>
        <v>3.9</v>
      </c>
      <c r="C120" s="55">
        <f>'[9]СВ Т-ст'!$F$105</f>
        <v>3</v>
      </c>
      <c r="D120" s="29">
        <f t="shared" si="21"/>
        <v>65.371492440731799</v>
      </c>
      <c r="E120" s="79">
        <f>'[1]Форма 2 Параб'!$AH$20</f>
        <v>16181.20282428957</v>
      </c>
      <c r="F120" s="67">
        <f>'[9]СВ Т-ст'!$Q$105</f>
        <v>22224.999999999996</v>
      </c>
      <c r="G120" s="67">
        <f>E120</f>
        <v>16181.20282428957</v>
      </c>
      <c r="H120" s="67">
        <f t="shared" si="23"/>
        <v>6043.797175710426</v>
      </c>
    </row>
    <row r="121" spans="1:8" s="24" customFormat="1" ht="41.25" customHeight="1">
      <c r="A121" s="7" t="s">
        <v>118</v>
      </c>
      <c r="B121" s="106">
        <f>'[1]Форма 2 Параб'!$AG$22</f>
        <v>14.5</v>
      </c>
      <c r="C121" s="55">
        <f>'[9]СВ Т-ст'!$F$106</f>
        <v>13</v>
      </c>
      <c r="D121" s="29">
        <f t="shared" si="21"/>
        <v>66.184134511683197</v>
      </c>
      <c r="E121" s="79">
        <f>'[1]Форма 2 Параб'!$AH$22</f>
        <v>19187.954924639707</v>
      </c>
      <c r="F121" s="67">
        <f>'[9]СВ Т-ст'!$Q$106</f>
        <v>22501.282051282051</v>
      </c>
      <c r="G121" s="67">
        <f t="shared" si="22"/>
        <v>19187.954924639707</v>
      </c>
      <c r="H121" s="67">
        <f t="shared" si="23"/>
        <v>3313.3271266423435</v>
      </c>
    </row>
    <row r="122" spans="1:8" s="3" customFormat="1" ht="37.5">
      <c r="A122" s="13" t="s">
        <v>21</v>
      </c>
      <c r="B122" s="80">
        <f>SUM(B115:B121)</f>
        <v>97.500000000000014</v>
      </c>
      <c r="C122" s="56">
        <f>SUM(C115:C121)</f>
        <v>94.5</v>
      </c>
      <c r="D122" s="85">
        <f t="shared" si="21"/>
        <v>78.665795570711538</v>
      </c>
      <c r="E122" s="80">
        <v>25668.6</v>
      </c>
      <c r="F122" s="56">
        <f>(C115*F115+F116*C116+C117*F117+F118*C118+C119*F119+F120*C120+C121*F121)/C122</f>
        <v>26744.79717813051</v>
      </c>
      <c r="G122" s="51">
        <f t="shared" si="22"/>
        <v>25668.6</v>
      </c>
      <c r="H122" s="51">
        <f>F122-G122</f>
        <v>1076.197178130511</v>
      </c>
    </row>
    <row r="123" spans="1:8" s="3" customFormat="1" ht="18.75">
      <c r="A123" s="134" t="s">
        <v>22</v>
      </c>
      <c r="B123" s="135"/>
      <c r="C123" s="135"/>
      <c r="D123" s="135"/>
      <c r="E123" s="135"/>
      <c r="F123" s="135"/>
      <c r="G123" s="135"/>
      <c r="H123" s="136"/>
    </row>
    <row r="124" spans="1:8" s="3" customFormat="1" ht="18.75" hidden="1" customHeight="1">
      <c r="A124" s="6" t="s">
        <v>0</v>
      </c>
      <c r="B124" s="107"/>
      <c r="C124" s="5"/>
      <c r="D124" s="5"/>
      <c r="E124" s="105"/>
      <c r="F124" s="5"/>
      <c r="G124" s="5"/>
      <c r="H124" s="5"/>
    </row>
    <row r="125" spans="1:8" s="3" customFormat="1" ht="18.75" hidden="1" customHeight="1">
      <c r="A125" s="6" t="s">
        <v>1</v>
      </c>
      <c r="B125" s="107"/>
      <c r="C125" s="5"/>
      <c r="D125" s="5"/>
      <c r="E125" s="105"/>
      <c r="F125" s="5"/>
      <c r="G125" s="5"/>
      <c r="H125" s="5"/>
    </row>
    <row r="126" spans="1:8" s="3" customFormat="1" ht="49.5" hidden="1" customHeight="1">
      <c r="A126" s="7" t="s">
        <v>2</v>
      </c>
      <c r="B126" s="108"/>
      <c r="C126" s="5"/>
      <c r="D126" s="5"/>
      <c r="E126" s="105"/>
      <c r="F126" s="5"/>
      <c r="G126" s="5"/>
      <c r="H126" s="5"/>
    </row>
    <row r="127" spans="1:8" s="3" customFormat="1" ht="56.25">
      <c r="A127" s="7" t="s">
        <v>119</v>
      </c>
      <c r="B127" s="106">
        <f>'[1]Форма 2 Первом'!$AG$16</f>
        <v>37.1</v>
      </c>
      <c r="C127" s="53">
        <f>'[9]СВ Т-ст'!$F$108</f>
        <v>35.200000000000003</v>
      </c>
      <c r="D127" s="29">
        <f t="shared" ref="D127:D130" si="24">F127/33998*100</f>
        <v>58.030374335745236</v>
      </c>
      <c r="E127" s="71">
        <f>'[1]Форма 2 Первом'!$AH$16</f>
        <v>21122.886140845356</v>
      </c>
      <c r="F127" s="53">
        <f>'[9]СВ Т-ст'!$Q$108</f>
        <v>19729.166666666668</v>
      </c>
      <c r="G127" s="53">
        <f>E127</f>
        <v>21122.886140845356</v>
      </c>
      <c r="H127" s="53">
        <f>F127-G127</f>
        <v>-1393.719474178688</v>
      </c>
    </row>
    <row r="128" spans="1:8" s="3" customFormat="1" ht="56.25">
      <c r="A128" s="7" t="s">
        <v>120</v>
      </c>
      <c r="B128" s="106">
        <f>'[1]Форма 2 Первом'!$AG$18</f>
        <v>81.8</v>
      </c>
      <c r="C128" s="53">
        <f>'[9]СВ Т-ст'!$F$109</f>
        <v>79.3</v>
      </c>
      <c r="D128" s="29">
        <f t="shared" si="24"/>
        <v>44.694541164439578</v>
      </c>
      <c r="E128" s="71">
        <f>'[1]Форма 2 Первом'!$AH$18</f>
        <v>14886.332706842959</v>
      </c>
      <c r="F128" s="53">
        <f>'[9]СВ Т-ст'!$Q$109</f>
        <v>15195.250105086168</v>
      </c>
      <c r="G128" s="53">
        <f t="shared" ref="G128:G130" si="25">E128</f>
        <v>14886.332706842959</v>
      </c>
      <c r="H128" s="53">
        <f t="shared" ref="H128:H129" si="26">F128-G128</f>
        <v>308.91739824320939</v>
      </c>
    </row>
    <row r="129" spans="1:10" s="3" customFormat="1" ht="37.5">
      <c r="A129" s="7" t="s">
        <v>121</v>
      </c>
      <c r="B129" s="106">
        <f>'[1]Форма 2 Первом'!$AG$17</f>
        <v>8.8000000000000007</v>
      </c>
      <c r="C129" s="53">
        <f>'[9]СВ Т-ст'!$F$110</f>
        <v>6</v>
      </c>
      <c r="D129" s="29">
        <f t="shared" si="24"/>
        <v>52.584792569497552</v>
      </c>
      <c r="E129" s="71">
        <f>'[1]Форма 2 Первом'!$AH$17</f>
        <v>14236.043364487034</v>
      </c>
      <c r="F129" s="53">
        <f>'[9]СВ Т-ст'!$Q$110</f>
        <v>17877.777777777777</v>
      </c>
      <c r="G129" s="53">
        <f t="shared" si="25"/>
        <v>14236.043364487034</v>
      </c>
      <c r="H129" s="53">
        <f t="shared" si="26"/>
        <v>3641.7344132907438</v>
      </c>
    </row>
    <row r="130" spans="1:10" s="3" customFormat="1" ht="37.5">
      <c r="A130" s="13" t="s">
        <v>23</v>
      </c>
      <c r="B130" s="72">
        <f>SUM(B127:B129)</f>
        <v>127.7</v>
      </c>
      <c r="C130" s="54">
        <f>SUM(C127:C129)</f>
        <v>120.5</v>
      </c>
      <c r="D130" s="85">
        <f t="shared" si="24"/>
        <v>48.983029430500217</v>
      </c>
      <c r="E130" s="72">
        <v>16653.3</v>
      </c>
      <c r="F130" s="54">
        <f>(F127*C127+C128*F128+F129*C129)/C130</f>
        <v>16653.250345781464</v>
      </c>
      <c r="G130" s="54">
        <f t="shared" si="25"/>
        <v>16653.3</v>
      </c>
      <c r="H130" s="54">
        <f>F130-G130</f>
        <v>-4.9654218535579275E-2</v>
      </c>
    </row>
    <row r="131" spans="1:10" s="3" customFormat="1" ht="18.75">
      <c r="A131" s="134" t="s">
        <v>24</v>
      </c>
      <c r="B131" s="135"/>
      <c r="C131" s="135"/>
      <c r="D131" s="135"/>
      <c r="E131" s="135"/>
      <c r="F131" s="135"/>
      <c r="G131" s="135"/>
      <c r="H131" s="136"/>
    </row>
    <row r="132" spans="1:10" s="3" customFormat="1" ht="18.75" hidden="1">
      <c r="A132" s="6" t="s">
        <v>0</v>
      </c>
      <c r="B132" s="107"/>
      <c r="C132" s="5"/>
      <c r="D132" s="5"/>
      <c r="E132" s="105"/>
      <c r="F132" s="5"/>
      <c r="G132" s="5"/>
      <c r="H132" s="5"/>
    </row>
    <row r="133" spans="1:10" s="3" customFormat="1" ht="18.75" hidden="1">
      <c r="A133" s="6" t="s">
        <v>1</v>
      </c>
      <c r="B133" s="107"/>
      <c r="C133" s="5"/>
      <c r="D133" s="5"/>
      <c r="E133" s="105"/>
      <c r="F133" s="5"/>
      <c r="G133" s="5"/>
      <c r="H133" s="5"/>
    </row>
    <row r="134" spans="1:10" s="3" customFormat="1" ht="49.5" hidden="1" customHeight="1">
      <c r="A134" s="7" t="s">
        <v>2</v>
      </c>
      <c r="B134" s="108"/>
      <c r="C134" s="5"/>
      <c r="D134" s="5"/>
      <c r="E134" s="105"/>
      <c r="F134" s="5"/>
      <c r="G134" s="5"/>
      <c r="H134" s="5"/>
    </row>
    <row r="135" spans="1:10" s="3" customFormat="1" ht="56.25">
      <c r="A135" s="40" t="s">
        <v>122</v>
      </c>
      <c r="B135" s="120">
        <f>'[1]Форма 2 Тегул'!$AG$16</f>
        <v>19.5</v>
      </c>
      <c r="C135" s="55">
        <f>'[9]СВ Т-ст'!$F$112</f>
        <v>16.8</v>
      </c>
      <c r="D135" s="29">
        <f t="shared" ref="D135:D165" si="27">F135/33998*100</f>
        <v>64.664459720786567</v>
      </c>
      <c r="E135" s="79">
        <f>'[1]Форма 2 Тегул'!$AH$16</f>
        <v>18796.120384312802</v>
      </c>
      <c r="F135" s="55">
        <f>'[9]СВ Т-ст'!$Q$112</f>
        <v>21984.623015873014</v>
      </c>
      <c r="G135" s="55">
        <f>E135</f>
        <v>18796.120384312802</v>
      </c>
      <c r="H135" s="55">
        <f>F135-G135</f>
        <v>3188.5026315602117</v>
      </c>
    </row>
    <row r="136" spans="1:10" s="3" customFormat="1" ht="37.5">
      <c r="A136" s="40" t="s">
        <v>123</v>
      </c>
      <c r="B136" s="120">
        <f>'[1]Форма 2 Тегул'!$AG$17</f>
        <v>28.3</v>
      </c>
      <c r="C136" s="55">
        <f>'[9]СВ Т-ст'!$F$113</f>
        <v>31.1</v>
      </c>
      <c r="D136" s="29">
        <f t="shared" si="27"/>
        <v>59.183230436542289</v>
      </c>
      <c r="E136" s="79">
        <f>'[1]Форма 2 Тегул'!$AH$17</f>
        <v>18003.637753507694</v>
      </c>
      <c r="F136" s="55">
        <f>'[9]СВ Т-ст'!$Q$113</f>
        <v>20121.114683815649</v>
      </c>
      <c r="G136" s="55">
        <f t="shared" ref="G136:G137" si="28">E136</f>
        <v>18003.637753507694</v>
      </c>
      <c r="H136" s="55">
        <f t="shared" ref="H136" si="29">F136-G136</f>
        <v>2117.4769303079556</v>
      </c>
    </row>
    <row r="137" spans="1:10" s="3" customFormat="1" ht="37.5">
      <c r="A137" s="16" t="s">
        <v>74</v>
      </c>
      <c r="B137" s="80">
        <f>SUM(B135:B136)</f>
        <v>47.8</v>
      </c>
      <c r="C137" s="56">
        <f>SUM(C135:C136)</f>
        <v>47.900000000000006</v>
      </c>
      <c r="D137" s="85">
        <f t="shared" si="27"/>
        <v>61.105665759617523</v>
      </c>
      <c r="E137" s="80">
        <f>(E135*B135+B136*E136)/B137</f>
        <v>18326.930876953291</v>
      </c>
      <c r="F137" s="56">
        <f>(C135*F135+F136*C136)/C137</f>
        <v>20774.704244954766</v>
      </c>
      <c r="G137" s="56">
        <f t="shared" si="28"/>
        <v>18326.930876953291</v>
      </c>
      <c r="H137" s="56">
        <f>F137-G137</f>
        <v>2447.7733680014753</v>
      </c>
    </row>
    <row r="138" spans="1:10" s="3" customFormat="1" ht="18.75">
      <c r="A138" s="134" t="s">
        <v>26</v>
      </c>
      <c r="B138" s="135"/>
      <c r="C138" s="135"/>
      <c r="D138" s="135"/>
      <c r="E138" s="135"/>
      <c r="F138" s="135"/>
      <c r="G138" s="135"/>
      <c r="H138" s="136"/>
    </row>
    <row r="139" spans="1:10" s="3" customFormat="1" ht="56.25">
      <c r="A139" s="40" t="s">
        <v>124</v>
      </c>
      <c r="B139" s="120">
        <f>'[1]Форма 2 Томский'!$AG$17</f>
        <v>10.7</v>
      </c>
      <c r="C139" s="53">
        <f>'[9]СВ Т-ст'!$F$116</f>
        <v>10</v>
      </c>
      <c r="D139" s="29">
        <f t="shared" si="27"/>
        <v>63.714532227385924</v>
      </c>
      <c r="E139" s="129">
        <f>'[1]Форма 2 Томский'!$AH$17</f>
        <v>15632.807908023524</v>
      </c>
      <c r="F139" s="71">
        <f>'[9]СВ Т-ст'!$Q$116</f>
        <v>21661.666666666664</v>
      </c>
      <c r="G139" s="71">
        <f>E139</f>
        <v>15632.807908023524</v>
      </c>
      <c r="H139" s="71">
        <f>F139-G139</f>
        <v>6028.8587586431404</v>
      </c>
      <c r="I139" s="38"/>
      <c r="J139" s="38"/>
    </row>
    <row r="140" spans="1:10" s="3" customFormat="1" ht="37.5">
      <c r="A140" s="40" t="s">
        <v>75</v>
      </c>
      <c r="B140" s="120">
        <f>'[1]Форма 2 Томский'!$AG$20</f>
        <v>1.8</v>
      </c>
      <c r="C140" s="53">
        <f>'[9]СВ Т-ст'!$F$117</f>
        <v>1.8</v>
      </c>
      <c r="D140" s="29">
        <f t="shared" si="27"/>
        <v>33.444233103036559</v>
      </c>
      <c r="E140" s="129">
        <f>'[1]Форма 2 Томский'!$AH$20</f>
        <v>8111.3000755857884</v>
      </c>
      <c r="F140" s="71">
        <f>'[9]СВ Т-ст'!$Q$117</f>
        <v>11370.370370370369</v>
      </c>
      <c r="G140" s="71">
        <f t="shared" ref="G140:G165" si="30">E140</f>
        <v>8111.3000755857884</v>
      </c>
      <c r="H140" s="71">
        <f t="shared" ref="H140:H164" si="31">F140-G140</f>
        <v>3259.0702947845803</v>
      </c>
      <c r="I140" s="38"/>
      <c r="J140" s="38"/>
    </row>
    <row r="141" spans="1:10" s="3" customFormat="1" ht="37.5">
      <c r="A141" s="40" t="s">
        <v>125</v>
      </c>
      <c r="B141" s="121">
        <f>'[1]Форма 2 Томский'!$AG$37</f>
        <v>13</v>
      </c>
      <c r="C141" s="53">
        <f>'[9]СВ Т-ст'!$F$118</f>
        <v>12.2</v>
      </c>
      <c r="D141" s="29">
        <f t="shared" si="27"/>
        <v>47.429260544737929</v>
      </c>
      <c r="E141" s="129">
        <f>'[1]Форма 2 Томский'!$AH$37</f>
        <v>15140.540808736723</v>
      </c>
      <c r="F141" s="71">
        <f>'[9]СВ Т-ст'!$Q$118</f>
        <v>16125</v>
      </c>
      <c r="G141" s="71">
        <f t="shared" si="30"/>
        <v>15140.540808736723</v>
      </c>
      <c r="H141" s="71">
        <f t="shared" si="31"/>
        <v>984.45919126327681</v>
      </c>
      <c r="I141" s="38"/>
      <c r="J141" s="38"/>
    </row>
    <row r="142" spans="1:10" s="3" customFormat="1" ht="55.5" customHeight="1">
      <c r="A142" s="40" t="s">
        <v>126</v>
      </c>
      <c r="B142" s="120">
        <f>'[1]Форма 2 Томский'!$AG$25</f>
        <v>10.4</v>
      </c>
      <c r="C142" s="53">
        <f>'[9]СВ Т-ст'!$F$119</f>
        <v>12.2</v>
      </c>
      <c r="D142" s="29">
        <f t="shared" si="27"/>
        <v>48.387610071566414</v>
      </c>
      <c r="E142" s="129">
        <f>'[1]Форма 2 Томский'!$AH$25</f>
        <v>18571.164164080037</v>
      </c>
      <c r="F142" s="71">
        <f>'[9]СВ Т-ст'!$Q$119</f>
        <v>16450.819672131151</v>
      </c>
      <c r="G142" s="71">
        <f t="shared" si="30"/>
        <v>18571.164164080037</v>
      </c>
      <c r="H142" s="71">
        <f t="shared" si="31"/>
        <v>-2120.3444919488866</v>
      </c>
      <c r="I142" s="38"/>
      <c r="J142" s="38"/>
    </row>
    <row r="143" spans="1:10" s="3" customFormat="1" ht="42.75" customHeight="1">
      <c r="A143" s="40" t="s">
        <v>127</v>
      </c>
      <c r="B143" s="120">
        <f>'[1]Форма 2 Томский'!$AG$26</f>
        <v>3.7</v>
      </c>
      <c r="C143" s="53">
        <f>'[9]СВ Т-ст'!$F$120</f>
        <v>3.4</v>
      </c>
      <c r="D143" s="29">
        <f t="shared" si="27"/>
        <v>43.154210916674451</v>
      </c>
      <c r="E143" s="129">
        <f>'[1]Форма 2 Томский'!$AH$26</f>
        <v>14946.667447007529</v>
      </c>
      <c r="F143" s="71">
        <f>'[9]СВ Т-ст'!$Q$120</f>
        <v>14671.568627450981</v>
      </c>
      <c r="G143" s="71">
        <f t="shared" si="30"/>
        <v>14946.667447007529</v>
      </c>
      <c r="H143" s="71">
        <f t="shared" si="31"/>
        <v>-275.09881955654782</v>
      </c>
      <c r="I143" s="38"/>
      <c r="J143" s="38"/>
    </row>
    <row r="144" spans="1:10" s="3" customFormat="1" ht="59.25" customHeight="1">
      <c r="A144" s="40" t="s">
        <v>128</v>
      </c>
      <c r="B144" s="120">
        <f>'[1]Форма 2 Томский'!$AG$19</f>
        <v>4.0999999999999996</v>
      </c>
      <c r="C144" s="53">
        <f>'[9]СВ Т-ст'!$F$121</f>
        <v>4.2</v>
      </c>
      <c r="D144" s="29">
        <f t="shared" si="27"/>
        <v>60.665333254897348</v>
      </c>
      <c r="E144" s="129">
        <f>'[1]Форма 2 Томский'!$AH$19</f>
        <v>21741.411943686584</v>
      </c>
      <c r="F144" s="70">
        <f>'[9]СВ Т-ст'!$Q$121</f>
        <v>20625</v>
      </c>
      <c r="G144" s="71">
        <f t="shared" si="30"/>
        <v>21741.411943686584</v>
      </c>
      <c r="H144" s="71">
        <f t="shared" si="31"/>
        <v>-1116.411943686584</v>
      </c>
      <c r="I144" s="38"/>
      <c r="J144" s="38"/>
    </row>
    <row r="145" spans="1:10" s="3" customFormat="1" ht="39.75" customHeight="1">
      <c r="A145" s="37" t="s">
        <v>129</v>
      </c>
      <c r="B145" s="110">
        <f>'[1]Форма 2 Томский'!$AG$22</f>
        <v>6.7</v>
      </c>
      <c r="C145" s="53">
        <f>'[9]СВ Т-ст'!$F$122</f>
        <v>6.8</v>
      </c>
      <c r="D145" s="29">
        <f t="shared" si="27"/>
        <v>51.278967966973845</v>
      </c>
      <c r="E145" s="129">
        <f>'[1]Форма 2 Томский'!$AH$22</f>
        <v>17935.732916659726</v>
      </c>
      <c r="F145" s="71">
        <f>'[9]СВ Т-ст'!$Q$122</f>
        <v>17433.823529411766</v>
      </c>
      <c r="G145" s="71">
        <f t="shared" si="30"/>
        <v>17935.732916659726</v>
      </c>
      <c r="H145" s="71">
        <f t="shared" si="31"/>
        <v>-501.90938724796069</v>
      </c>
      <c r="I145" s="38"/>
      <c r="J145" s="38"/>
    </row>
    <row r="146" spans="1:10" s="3" customFormat="1" ht="37.5">
      <c r="A146" s="37" t="s">
        <v>130</v>
      </c>
      <c r="B146" s="122">
        <f>'[1]Форма 2 Томский'!$AG$40</f>
        <v>5</v>
      </c>
      <c r="C146" s="53">
        <f>'[9]СВ Т-ст'!$F$123</f>
        <v>5.4</v>
      </c>
      <c r="D146" s="29">
        <f t="shared" si="27"/>
        <v>43.639095691177175</v>
      </c>
      <c r="E146" s="129">
        <f>'[1]Форма 2 Томский'!$AH$40</f>
        <v>17340.739836942255</v>
      </c>
      <c r="F146" s="71">
        <f>'[9]СВ Т-ст'!$Q$123</f>
        <v>14836.419753086417</v>
      </c>
      <c r="G146" s="71">
        <f t="shared" si="30"/>
        <v>17340.739836942255</v>
      </c>
      <c r="H146" s="71">
        <f t="shared" si="31"/>
        <v>-2504.3200838558387</v>
      </c>
      <c r="I146" s="38"/>
      <c r="J146" s="38"/>
    </row>
    <row r="147" spans="1:10" s="3" customFormat="1" ht="78" customHeight="1">
      <c r="A147" s="37" t="s">
        <v>131</v>
      </c>
      <c r="B147" s="110">
        <f>'[1]Форма 2 Томский'!$AG$32</f>
        <v>3.7</v>
      </c>
      <c r="C147" s="53">
        <f>'[9]СВ Т-ст'!$F$124</f>
        <v>3.3</v>
      </c>
      <c r="D147" s="29">
        <f t="shared" si="27"/>
        <v>51.429050193683402</v>
      </c>
      <c r="E147" s="129">
        <f>'[1]Форма 2 Томский'!$AH$32</f>
        <v>15838.835124889492</v>
      </c>
      <c r="F147" s="71">
        <f>'[9]СВ Т-ст'!$Q$124</f>
        <v>17484.848484848484</v>
      </c>
      <c r="G147" s="71">
        <f t="shared" si="30"/>
        <v>15838.835124889492</v>
      </c>
      <c r="H147" s="71">
        <f t="shared" si="31"/>
        <v>1646.0133599589917</v>
      </c>
      <c r="I147" s="38"/>
      <c r="J147" s="38"/>
    </row>
    <row r="148" spans="1:10" s="3" customFormat="1" ht="37.5">
      <c r="A148" s="37" t="s">
        <v>132</v>
      </c>
      <c r="B148" s="110">
        <f>'[1]Форма 2 Томский'!$AG$31</f>
        <v>17.600000000000001</v>
      </c>
      <c r="C148" s="53">
        <f>'[9]СВ Т-ст'!$F$125</f>
        <v>18.399999999999999</v>
      </c>
      <c r="D148" s="29">
        <f t="shared" si="27"/>
        <v>49.907027779127674</v>
      </c>
      <c r="E148" s="129">
        <f>'[1]Форма 2 Томский'!$AH$31</f>
        <v>15795.385240667934</v>
      </c>
      <c r="F148" s="71">
        <f>'[9]СВ Т-ст'!$Q$125</f>
        <v>16967.391304347828</v>
      </c>
      <c r="G148" s="71">
        <f t="shared" si="30"/>
        <v>15795.385240667934</v>
      </c>
      <c r="H148" s="71">
        <f t="shared" si="31"/>
        <v>1172.0060636798935</v>
      </c>
      <c r="I148" s="38"/>
      <c r="J148" s="38"/>
    </row>
    <row r="149" spans="1:10" s="3" customFormat="1" ht="37.5">
      <c r="A149" s="37" t="s">
        <v>133</v>
      </c>
      <c r="B149" s="110">
        <f>'[1]Форма 2 Томский'!$AG$30</f>
        <v>1.4</v>
      </c>
      <c r="C149" s="53">
        <f>'[9]СВ Т-ст'!$F$126</f>
        <v>3</v>
      </c>
      <c r="D149" s="29">
        <f t="shared" si="27"/>
        <v>53.311959527031007</v>
      </c>
      <c r="E149" s="129">
        <f>'[1]Форма 2 Томский'!$AH$30</f>
        <v>16722.852276352045</v>
      </c>
      <c r="F149" s="71">
        <f>'[9]СВ Т-ст'!$Q$126</f>
        <v>18125</v>
      </c>
      <c r="G149" s="71">
        <f t="shared" si="30"/>
        <v>16722.852276352045</v>
      </c>
      <c r="H149" s="71">
        <f t="shared" si="31"/>
        <v>1402.147723647955</v>
      </c>
      <c r="I149" s="38"/>
      <c r="J149" s="38"/>
    </row>
    <row r="150" spans="1:10" s="3" customFormat="1" ht="56.25">
      <c r="A150" s="37" t="s">
        <v>134</v>
      </c>
      <c r="B150" s="110">
        <f>'[1]Форма 2 Томский'!$AG$34</f>
        <v>11.1</v>
      </c>
      <c r="C150" s="53">
        <f>'[9]СВ Т-ст'!$F$127</f>
        <v>12.1</v>
      </c>
      <c r="D150" s="29">
        <f t="shared" si="27"/>
        <v>60.943870138528652</v>
      </c>
      <c r="E150" s="129">
        <f>'[1]Форма 2 Томский'!$AH$34</f>
        <v>20352.578460061399</v>
      </c>
      <c r="F150" s="71">
        <f>'[9]СВ Т-ст'!$Q$127</f>
        <v>20719.696969696972</v>
      </c>
      <c r="G150" s="71">
        <f t="shared" si="30"/>
        <v>20352.578460061399</v>
      </c>
      <c r="H150" s="71">
        <f t="shared" si="31"/>
        <v>367.11850963557299</v>
      </c>
      <c r="I150" s="38"/>
      <c r="J150" s="38"/>
    </row>
    <row r="151" spans="1:10" s="3" customFormat="1" ht="56.25">
      <c r="A151" s="37" t="s">
        <v>135</v>
      </c>
      <c r="B151" s="110">
        <f>'[1]Форма 2 Томский'!$AG$24</f>
        <v>8.6</v>
      </c>
      <c r="C151" s="53">
        <f>'[9]СВ Т-ст'!$F$128</f>
        <v>8</v>
      </c>
      <c r="D151" s="29">
        <f t="shared" si="27"/>
        <v>61.939918034394182</v>
      </c>
      <c r="E151" s="129">
        <f>'[1]Форма 2 Томский'!$AH$24</f>
        <v>17603.879577465483</v>
      </c>
      <c r="F151" s="71">
        <f>'[9]СВ Т-ст'!$Q$128</f>
        <v>21058.333333333332</v>
      </c>
      <c r="G151" s="71">
        <f t="shared" si="30"/>
        <v>17603.879577465483</v>
      </c>
      <c r="H151" s="71">
        <f t="shared" si="31"/>
        <v>3454.4537558678494</v>
      </c>
      <c r="I151" s="38"/>
      <c r="J151" s="38"/>
    </row>
    <row r="152" spans="1:10" s="3" customFormat="1" ht="37.5">
      <c r="A152" s="37" t="s">
        <v>136</v>
      </c>
      <c r="B152" s="110">
        <f>'[1]Форма 2 Томский'!$AG$27</f>
        <v>11.3</v>
      </c>
      <c r="C152" s="53">
        <f>'[9]СВ Т-ст'!$F$129</f>
        <v>13.5</v>
      </c>
      <c r="D152" s="29">
        <f t="shared" si="27"/>
        <v>45.302229107158809</v>
      </c>
      <c r="E152" s="129">
        <f>'[1]Форма 2 Томский'!$AH$27</f>
        <v>16101.52944360867</v>
      </c>
      <c r="F152" s="71">
        <f>'[9]СВ Т-ст'!$Q$129</f>
        <v>15401.851851851852</v>
      </c>
      <c r="G152" s="71">
        <f t="shared" si="30"/>
        <v>16101.52944360867</v>
      </c>
      <c r="H152" s="71">
        <f t="shared" si="31"/>
        <v>-699.67759175681749</v>
      </c>
      <c r="I152" s="38"/>
      <c r="J152" s="38"/>
    </row>
    <row r="153" spans="1:10" s="3" customFormat="1" ht="56.25">
      <c r="A153" s="37" t="s">
        <v>137</v>
      </c>
      <c r="B153" s="122">
        <f>'[1]Форма 2 Томский'!$AG$35</f>
        <v>2</v>
      </c>
      <c r="C153" s="53">
        <f>'[9]СВ Т-ст'!$F$130</f>
        <v>3.3</v>
      </c>
      <c r="D153" s="29">
        <f t="shared" si="27"/>
        <v>35.207062090996438</v>
      </c>
      <c r="E153" s="129">
        <f>'[1]Форма 2 Томский'!$AH$35</f>
        <v>15568.564132523086</v>
      </c>
      <c r="F153" s="71">
        <f>'[9]СВ Т-ст'!$Q$130</f>
        <v>11969.69696969697</v>
      </c>
      <c r="G153" s="71">
        <f t="shared" si="30"/>
        <v>15568.564132523086</v>
      </c>
      <c r="H153" s="71">
        <f t="shared" si="31"/>
        <v>-3598.8671628261163</v>
      </c>
      <c r="I153" s="38"/>
      <c r="J153" s="38"/>
    </row>
    <row r="154" spans="1:10" s="3" customFormat="1" ht="56.25">
      <c r="A154" s="37" t="s">
        <v>138</v>
      </c>
      <c r="B154" s="110">
        <f>'[1]Форма 2 Томский'!$AG$42</f>
        <v>14.7</v>
      </c>
      <c r="C154" s="53">
        <f>'[9]СВ Т-ст'!$F$131</f>
        <v>12.8</v>
      </c>
      <c r="D154" s="29">
        <f t="shared" si="27"/>
        <v>50.114007931839133</v>
      </c>
      <c r="E154" s="129">
        <f>'[1]Форма 2 Томский'!$AH$42</f>
        <v>12804.749435402608</v>
      </c>
      <c r="F154" s="71">
        <f>'[9]СВ Т-ст'!$Q$131</f>
        <v>17037.760416666668</v>
      </c>
      <c r="G154" s="71">
        <f t="shared" si="30"/>
        <v>12804.749435402608</v>
      </c>
      <c r="H154" s="71">
        <f t="shared" si="31"/>
        <v>4233.0109812640603</v>
      </c>
      <c r="I154" s="38"/>
      <c r="J154" s="38"/>
    </row>
    <row r="155" spans="1:10" s="3" customFormat="1" ht="60.75" customHeight="1">
      <c r="A155" s="37" t="s">
        <v>139</v>
      </c>
      <c r="B155" s="110">
        <f>'[1]Форма 2 Томский'!$AG$38</f>
        <v>5.8</v>
      </c>
      <c r="C155" s="53">
        <f>'[9]СВ Т-ст'!$F$132</f>
        <v>5.6</v>
      </c>
      <c r="D155" s="29">
        <f t="shared" si="27"/>
        <v>63.20837500245112</v>
      </c>
      <c r="E155" s="129">
        <f>'[1]Форма 2 Томский'!$AH$38</f>
        <v>19909.056910787323</v>
      </c>
      <c r="F155" s="71">
        <f>'[9]СВ Т-ст'!$Q$132</f>
        <v>21489.583333333332</v>
      </c>
      <c r="G155" s="71">
        <f t="shared" si="30"/>
        <v>19909.056910787323</v>
      </c>
      <c r="H155" s="71">
        <f t="shared" si="31"/>
        <v>1580.5264225460087</v>
      </c>
      <c r="I155" s="38"/>
      <c r="J155" s="38"/>
    </row>
    <row r="156" spans="1:10" s="3" customFormat="1" ht="56.25">
      <c r="A156" s="37" t="s">
        <v>140</v>
      </c>
      <c r="B156" s="122">
        <f>'[1]Форма 2 Томский'!$AG$33</f>
        <v>15</v>
      </c>
      <c r="C156" s="53">
        <f>'[9]СВ Т-ст'!$F$133</f>
        <v>14.8</v>
      </c>
      <c r="D156" s="29">
        <f t="shared" si="27"/>
        <v>53.937989993052057</v>
      </c>
      <c r="E156" s="129">
        <f>'[1]Форма 2 Томский'!$AH$33</f>
        <v>18432.37777016134</v>
      </c>
      <c r="F156" s="71">
        <f>'[9]СВ Т-ст'!$Q$133</f>
        <v>18337.83783783784</v>
      </c>
      <c r="G156" s="71">
        <f t="shared" si="30"/>
        <v>18432.37777016134</v>
      </c>
      <c r="H156" s="71">
        <f t="shared" si="31"/>
        <v>-94.53993232349967</v>
      </c>
      <c r="I156" s="38"/>
      <c r="J156" s="38"/>
    </row>
    <row r="157" spans="1:10" s="3" customFormat="1" ht="37.5">
      <c r="A157" s="37" t="s">
        <v>141</v>
      </c>
      <c r="B157" s="110">
        <f>'[1]Форма 2 Томский'!$AG$28</f>
        <v>7.9</v>
      </c>
      <c r="C157" s="53">
        <f>'[9]СВ Т-ст'!$F$134</f>
        <v>12</v>
      </c>
      <c r="D157" s="29">
        <f t="shared" si="27"/>
        <v>47.057506650718018</v>
      </c>
      <c r="E157" s="129">
        <f>'[1]Форма 2 Томский'!$AH$28</f>
        <v>16877.781850163818</v>
      </c>
      <c r="F157" s="71">
        <f>'[9]СВ Т-ст'!$Q$134</f>
        <v>15998.611111111111</v>
      </c>
      <c r="G157" s="71">
        <f t="shared" si="30"/>
        <v>16877.781850163818</v>
      </c>
      <c r="H157" s="71">
        <f t="shared" si="31"/>
        <v>-879.17073905270627</v>
      </c>
      <c r="I157" s="38"/>
      <c r="J157" s="38"/>
    </row>
    <row r="158" spans="1:10" s="3" customFormat="1" ht="56.25" hidden="1">
      <c r="A158" s="39" t="s">
        <v>142</v>
      </c>
      <c r="B158" s="110"/>
      <c r="C158" s="53"/>
      <c r="D158" s="29">
        <f t="shared" si="27"/>
        <v>0</v>
      </c>
      <c r="E158" s="129"/>
      <c r="F158" s="71"/>
      <c r="G158" s="71">
        <f t="shared" si="30"/>
        <v>0</v>
      </c>
      <c r="H158" s="71">
        <f t="shared" si="31"/>
        <v>0</v>
      </c>
      <c r="I158" s="38"/>
      <c r="J158" s="38"/>
    </row>
    <row r="159" spans="1:10" s="3" customFormat="1" ht="43.5" customHeight="1">
      <c r="A159" s="37" t="s">
        <v>142</v>
      </c>
      <c r="B159" s="110">
        <f>'[1]Форма 2 Томский'!$AG$23</f>
        <v>18.399999999999999</v>
      </c>
      <c r="C159" s="53">
        <f>'[9]СВ Т-ст'!$F$135</f>
        <v>19.5</v>
      </c>
      <c r="D159" s="29">
        <f t="shared" si="27"/>
        <v>58.471262512676724</v>
      </c>
      <c r="E159" s="129">
        <f>'[1]Форма 2 Томский'!$AH$23</f>
        <v>18279.553801440765</v>
      </c>
      <c r="F159" s="71">
        <f>'[9]СВ Т-ст'!$Q$135</f>
        <v>19879.059829059832</v>
      </c>
      <c r="G159" s="71">
        <f t="shared" si="30"/>
        <v>18279.553801440765</v>
      </c>
      <c r="H159" s="71">
        <f t="shared" si="31"/>
        <v>1599.506027619067</v>
      </c>
      <c r="I159" s="38"/>
      <c r="J159" s="38"/>
    </row>
    <row r="160" spans="1:10" s="3" customFormat="1" ht="56.25">
      <c r="A160" s="37" t="s">
        <v>143</v>
      </c>
      <c r="B160" s="110">
        <f>'[1]Форма 2 Томский'!$AG$36</f>
        <v>7.8</v>
      </c>
      <c r="C160" s="53">
        <f>'[9]СВ Т-ст'!$F$136</f>
        <v>8.3000000000000007</v>
      </c>
      <c r="D160" s="29">
        <f t="shared" si="27"/>
        <v>48.349170551256144</v>
      </c>
      <c r="E160" s="129">
        <f>'[1]Форма 2 Томский'!$AH$36</f>
        <v>19354.70645373029</v>
      </c>
      <c r="F160" s="71">
        <f>'[9]СВ Т-ст'!$Q$136</f>
        <v>16437.751004016063</v>
      </c>
      <c r="G160" s="71">
        <f t="shared" si="30"/>
        <v>19354.70645373029</v>
      </c>
      <c r="H160" s="71">
        <f t="shared" si="31"/>
        <v>-2916.9554497142271</v>
      </c>
      <c r="I160" s="38"/>
      <c r="J160" s="38"/>
    </row>
    <row r="161" spans="1:10" s="3" customFormat="1" ht="56.25">
      <c r="A161" s="37" t="s">
        <v>144</v>
      </c>
      <c r="B161" s="110">
        <f>'[1]Форма 2 Томский'!$AG$18</f>
        <v>4.4000000000000004</v>
      </c>
      <c r="C161" s="53">
        <f>'[9]СВ Т-ст'!$F$137</f>
        <v>4</v>
      </c>
      <c r="D161" s="29">
        <f t="shared" si="27"/>
        <v>64.997695942898602</v>
      </c>
      <c r="E161" s="129">
        <f>'[1]Форма 2 Томский'!$AH$18</f>
        <v>16214.084865244819</v>
      </c>
      <c r="F161" s="71">
        <f>'[9]СВ Т-ст'!$Q$137</f>
        <v>22097.916666666668</v>
      </c>
      <c r="G161" s="71">
        <f t="shared" si="30"/>
        <v>16214.084865244819</v>
      </c>
      <c r="H161" s="71">
        <f t="shared" si="31"/>
        <v>5883.8318014218494</v>
      </c>
      <c r="I161" s="38"/>
      <c r="J161" s="38"/>
    </row>
    <row r="162" spans="1:10" s="3" customFormat="1" ht="37.5">
      <c r="A162" s="37" t="s">
        <v>145</v>
      </c>
      <c r="B162" s="110">
        <f>'[1]Форма 2 Томский'!$AG$29</f>
        <v>8.8000000000000007</v>
      </c>
      <c r="C162" s="53">
        <f>'[9]СВ Т-ст'!$F$138</f>
        <v>4.7</v>
      </c>
      <c r="D162" s="29">
        <f t="shared" si="27"/>
        <v>45.695220286216255</v>
      </c>
      <c r="E162" s="129">
        <f>'[1]Форма 2 Томский'!$AH$29</f>
        <v>11482.682318590014</v>
      </c>
      <c r="F162" s="71">
        <f>'[9]СВ Т-ст'!$Q$138</f>
        <v>15535.460992907801</v>
      </c>
      <c r="G162" s="71">
        <f t="shared" si="30"/>
        <v>11482.682318590014</v>
      </c>
      <c r="H162" s="71">
        <f t="shared" si="31"/>
        <v>4052.7786743177876</v>
      </c>
      <c r="I162" s="38"/>
      <c r="J162" s="38"/>
    </row>
    <row r="163" spans="1:10" s="3" customFormat="1" ht="37.5">
      <c r="A163" s="34" t="s">
        <v>146</v>
      </c>
      <c r="B163" s="110">
        <f>'[1]Форма 2 Томский'!$AG$39</f>
        <v>5.9</v>
      </c>
      <c r="C163" s="53">
        <f>'[9]СВ Т-ст'!$F$139</f>
        <v>6.8</v>
      </c>
      <c r="D163" s="29">
        <f t="shared" si="27"/>
        <v>47.685186787227401</v>
      </c>
      <c r="E163" s="129">
        <f>'[1]Форма 2 Томский'!$AH$39</f>
        <v>14911.086368769111</v>
      </c>
      <c r="F163" s="71">
        <f>'[9]СВ Т-ст'!$Q$139</f>
        <v>16212.009803921572</v>
      </c>
      <c r="G163" s="71">
        <f t="shared" si="30"/>
        <v>14911.086368769111</v>
      </c>
      <c r="H163" s="71">
        <f t="shared" si="31"/>
        <v>1300.923435152461</v>
      </c>
      <c r="I163" s="38"/>
      <c r="J163" s="38"/>
    </row>
    <row r="164" spans="1:10" s="3" customFormat="1" ht="37.5">
      <c r="A164" s="34" t="s">
        <v>147</v>
      </c>
      <c r="B164" s="122">
        <f>'[1]Форма 2 Томский'!$AG$41</f>
        <v>7</v>
      </c>
      <c r="C164" s="53">
        <f>'[9]СВ Т-ст'!$F$140</f>
        <v>6.7</v>
      </c>
      <c r="D164" s="29">
        <f t="shared" si="27"/>
        <v>52.955266025306138</v>
      </c>
      <c r="E164" s="129">
        <f>'[1]Форма 2 Томский'!$AH$41</f>
        <v>14157.641669448429</v>
      </c>
      <c r="F164" s="71">
        <f>'[9]СВ Т-ст'!$Q$140</f>
        <v>18003.73134328358</v>
      </c>
      <c r="G164" s="71">
        <f t="shared" si="30"/>
        <v>14157.641669448429</v>
      </c>
      <c r="H164" s="71">
        <f t="shared" si="31"/>
        <v>3846.0896738351512</v>
      </c>
      <c r="I164" s="38"/>
      <c r="J164" s="38"/>
    </row>
    <row r="165" spans="1:10" s="3" customFormat="1" ht="34.5" customHeight="1">
      <c r="A165" s="13" t="s">
        <v>76</v>
      </c>
      <c r="B165" s="72">
        <f>SUM(B139:B164)</f>
        <v>206.80000000000007</v>
      </c>
      <c r="C165" s="54">
        <f>SUM(C139:C164)</f>
        <v>212.79999999999998</v>
      </c>
      <c r="D165" s="85">
        <f t="shared" si="27"/>
        <v>52.229917033303295</v>
      </c>
      <c r="E165" s="130">
        <f>(E139*B139+B140*E140+E141*B141+B142*E142+E143*B143+B144*E144+E145*B145+B146*E146+E147*B147+B148*E148+B149*E149+E150*B150+B151*E151+E152*B152+B153*E153+E154*B154+B155*E155+E156*B156+B157*E157+E159*B159+B160*E160+E161*B161+B162*E162+E163*B163+B164*E164)/B165</f>
        <v>16604.745743552172</v>
      </c>
      <c r="F165" s="54">
        <f>(C139*F139+F140*C140+C141*F141+F142*C142+C143*F143+F144*C144+C145*F145+F146*C146+C147*F147+F148*C148+C149*F149+F150*C150+C151*F151+F152*C152+C153*F153+F154*C154+C155*F155+F156*C156+C157*F157+F159*C159+C160*F160+F161*C161+C162*F162+F163*C163+C164*F164)/C165</f>
        <v>17757.127192982454</v>
      </c>
      <c r="G165" s="72">
        <f t="shared" si="30"/>
        <v>16604.745743552172</v>
      </c>
      <c r="H165" s="72">
        <f>F165-G165</f>
        <v>1152.3814494302824</v>
      </c>
    </row>
    <row r="166" spans="1:10" s="3" customFormat="1" ht="18.75">
      <c r="A166" s="134" t="s">
        <v>28</v>
      </c>
      <c r="B166" s="135"/>
      <c r="C166" s="135"/>
      <c r="D166" s="135"/>
      <c r="E166" s="135"/>
      <c r="F166" s="135"/>
      <c r="G166" s="135"/>
      <c r="H166" s="136"/>
    </row>
    <row r="167" spans="1:10" s="3" customFormat="1" ht="18.75" hidden="1">
      <c r="A167" s="6" t="s">
        <v>0</v>
      </c>
      <c r="B167" s="107"/>
      <c r="C167" s="5"/>
      <c r="D167" s="5"/>
      <c r="E167" s="105"/>
      <c r="F167" s="5"/>
      <c r="G167" s="5"/>
      <c r="H167" s="5"/>
    </row>
    <row r="168" spans="1:10" s="3" customFormat="1" ht="18.75" hidden="1">
      <c r="A168" s="6" t="s">
        <v>1</v>
      </c>
      <c r="B168" s="107"/>
      <c r="C168" s="5"/>
      <c r="D168" s="5"/>
      <c r="E168" s="105"/>
      <c r="F168" s="5"/>
      <c r="G168" s="5"/>
      <c r="H168" s="5"/>
    </row>
    <row r="169" spans="1:10" s="3" customFormat="1" ht="49.5" hidden="1" customHeight="1">
      <c r="A169" s="7" t="s">
        <v>2</v>
      </c>
      <c r="B169" s="108"/>
      <c r="C169" s="5"/>
      <c r="D169" s="5"/>
      <c r="E169" s="105"/>
      <c r="F169" s="5"/>
      <c r="G169" s="5"/>
      <c r="H169" s="5"/>
    </row>
    <row r="170" spans="1:10" s="42" customFormat="1" ht="56.25">
      <c r="A170" s="40" t="s">
        <v>148</v>
      </c>
      <c r="B170" s="120">
        <f>'[1]Форма 2 Чаинск'!$AG$16</f>
        <v>25.4</v>
      </c>
      <c r="C170" s="67">
        <f>'[9]СВ Т-ст'!$F$143</f>
        <v>24.9</v>
      </c>
      <c r="D170" s="29">
        <f t="shared" ref="D170:D175" si="32">F170/33998*100</f>
        <v>102.92459128039111</v>
      </c>
      <c r="E170" s="68">
        <f>'[1]Форма 2 Чаинск'!$AH$16</f>
        <v>36021.787455139536</v>
      </c>
      <c r="F170" s="68">
        <f>'[9]СВ Т-ст'!$Q$143</f>
        <v>34992.302543507372</v>
      </c>
      <c r="G170" s="68">
        <f>E170</f>
        <v>36021.787455139536</v>
      </c>
      <c r="H170" s="68">
        <f>F170-G170</f>
        <v>-1029.4849116321639</v>
      </c>
      <c r="I170" s="41"/>
      <c r="J170" s="41"/>
    </row>
    <row r="171" spans="1:10" s="42" customFormat="1" ht="39.75" customHeight="1">
      <c r="A171" s="40" t="s">
        <v>149</v>
      </c>
      <c r="B171" s="120">
        <f>'[1]Форма 2 Чаинск'!$AG$18</f>
        <v>10.7</v>
      </c>
      <c r="C171" s="67">
        <f>'[9]СВ Т-ст'!$F$144</f>
        <v>10.8</v>
      </c>
      <c r="D171" s="29">
        <f t="shared" si="32"/>
        <v>92.04426694671217</v>
      </c>
      <c r="E171" s="68">
        <f>'[1]Форма 2 Чаинск'!$AH$18</f>
        <v>32308.212251170637</v>
      </c>
      <c r="F171" s="68">
        <f>'[9]СВ Т-ст'!$Q$144</f>
        <v>31293.209876543206</v>
      </c>
      <c r="G171" s="68">
        <f t="shared" ref="G171:G174" si="33">E171</f>
        <v>32308.212251170637</v>
      </c>
      <c r="H171" s="68">
        <f t="shared" ref="H171:H174" si="34">F171-G171</f>
        <v>-1015.002374627431</v>
      </c>
      <c r="I171" s="41"/>
      <c r="J171" s="41"/>
    </row>
    <row r="172" spans="1:10" s="42" customFormat="1" ht="56.25">
      <c r="A172" s="40" t="s">
        <v>150</v>
      </c>
      <c r="B172" s="120">
        <f>'[1]Форма 2 Чаинск'!$AG$21</f>
        <v>19.5</v>
      </c>
      <c r="C172" s="67">
        <f>'[9]СВ Т-ст'!$F$145</f>
        <v>19.5</v>
      </c>
      <c r="D172" s="29">
        <f t="shared" si="32"/>
        <v>56.31050192494984</v>
      </c>
      <c r="E172" s="68">
        <f>'[1]Форма 2 Чаинск'!$AH$21</f>
        <v>17124.169988656606</v>
      </c>
      <c r="F172" s="68">
        <f>'[9]СВ Т-ст'!$Q$145</f>
        <v>19144.444444444445</v>
      </c>
      <c r="G172" s="68">
        <f t="shared" si="33"/>
        <v>17124.169988656606</v>
      </c>
      <c r="H172" s="68">
        <f t="shared" si="34"/>
        <v>2020.2744557878395</v>
      </c>
      <c r="I172" s="41"/>
      <c r="J172" s="41"/>
    </row>
    <row r="173" spans="1:10" s="42" customFormat="1" ht="75">
      <c r="A173" s="40" t="s">
        <v>151</v>
      </c>
      <c r="B173" s="120">
        <f>'[1]Форма 2 Чаинск'!$AG$20</f>
        <v>9.8000000000000007</v>
      </c>
      <c r="C173" s="67">
        <f>'[9]СВ Т-ст'!$F$146</f>
        <v>9.5</v>
      </c>
      <c r="D173" s="29">
        <f t="shared" si="32"/>
        <v>66.144241714940904</v>
      </c>
      <c r="E173" s="68">
        <f>'[1]Форма 2 Чаинск'!$AH$20</f>
        <v>20564.975799140691</v>
      </c>
      <c r="F173" s="68">
        <f>'[9]СВ Т-ст'!$Q$146</f>
        <v>22487.719298245611</v>
      </c>
      <c r="G173" s="68">
        <f t="shared" si="33"/>
        <v>20564.975799140691</v>
      </c>
      <c r="H173" s="68">
        <f t="shared" si="34"/>
        <v>1922.7434991049195</v>
      </c>
      <c r="I173" s="41"/>
      <c r="J173" s="41"/>
    </row>
    <row r="174" spans="1:10" s="42" customFormat="1" ht="56.25">
      <c r="A174" s="40" t="s">
        <v>152</v>
      </c>
      <c r="B174" s="120">
        <f>'[1]Форма 2 Чаинск'!$AG$19</f>
        <v>2.9</v>
      </c>
      <c r="C174" s="67">
        <f>'[9]СВ Т-ст'!$F$147</f>
        <v>3.6</v>
      </c>
      <c r="D174" s="29">
        <f t="shared" si="32"/>
        <v>58.186973961431285</v>
      </c>
      <c r="E174" s="68">
        <f>'[1]Форма 2 Чаинск'!$AH$19</f>
        <v>24595.000565030787</v>
      </c>
      <c r="F174" s="68">
        <f>'[9]СВ Т-ст'!$Q$147</f>
        <v>19782.407407407409</v>
      </c>
      <c r="G174" s="68">
        <f t="shared" si="33"/>
        <v>24595.000565030787</v>
      </c>
      <c r="H174" s="68">
        <f t="shared" si="34"/>
        <v>-4812.5931576233779</v>
      </c>
      <c r="I174" s="41"/>
      <c r="J174" s="41"/>
    </row>
    <row r="175" spans="1:10" s="3" customFormat="1" ht="37.5">
      <c r="A175" s="13" t="s">
        <v>29</v>
      </c>
      <c r="B175" s="72">
        <f>SUM(B170:B174)</f>
        <v>68.3</v>
      </c>
      <c r="C175" s="54">
        <f>SUM(C170:C174)</f>
        <v>68.3</v>
      </c>
      <c r="D175" s="85">
        <f t="shared" si="32"/>
        <v>80.421648550451593</v>
      </c>
      <c r="E175" s="52">
        <f>(E170*B170+B171*E171+E172*B172+B173*E173+E174*B174)/B175</f>
        <v>27341.652294246585</v>
      </c>
      <c r="F175" s="54">
        <f>(C170*F170+F171*C171+C172*F172+F173*C173+C174*F174)/C175</f>
        <v>27341.752074182532</v>
      </c>
      <c r="G175" s="52">
        <f>(G170*B170+B171*G171+G172*B172+B173*G173+G174*B174)/B175</f>
        <v>27341.652294246585</v>
      </c>
      <c r="H175" s="52">
        <f>F175-G175</f>
        <v>9.9779935946571641E-2</v>
      </c>
    </row>
    <row r="176" spans="1:10" s="3" customFormat="1" ht="18.75">
      <c r="A176" s="134" t="s">
        <v>30</v>
      </c>
      <c r="B176" s="135"/>
      <c r="C176" s="135"/>
      <c r="D176" s="135"/>
      <c r="E176" s="135"/>
      <c r="F176" s="135"/>
      <c r="G176" s="135"/>
      <c r="H176" s="136"/>
    </row>
    <row r="177" spans="1:8" s="3" customFormat="1" ht="18.75" hidden="1" customHeight="1">
      <c r="A177" s="6" t="s">
        <v>0</v>
      </c>
      <c r="B177" s="107"/>
      <c r="C177" s="5"/>
      <c r="D177" s="5"/>
      <c r="E177" s="105"/>
      <c r="F177" s="5"/>
      <c r="G177" s="5"/>
      <c r="H177" s="5"/>
    </row>
    <row r="178" spans="1:8" s="3" customFormat="1" ht="18.75" hidden="1" customHeight="1">
      <c r="A178" s="6" t="s">
        <v>1</v>
      </c>
      <c r="B178" s="107"/>
      <c r="C178" s="5"/>
      <c r="D178" s="5"/>
      <c r="E178" s="105"/>
      <c r="F178" s="5"/>
      <c r="G178" s="5"/>
      <c r="H178" s="5"/>
    </row>
    <row r="179" spans="1:8" s="3" customFormat="1" ht="49.5" hidden="1" customHeight="1">
      <c r="A179" s="7" t="s">
        <v>2</v>
      </c>
      <c r="B179" s="108"/>
      <c r="C179" s="5"/>
      <c r="D179" s="5"/>
      <c r="E179" s="105"/>
      <c r="F179" s="5"/>
      <c r="G179" s="5"/>
      <c r="H179" s="5"/>
    </row>
    <row r="180" spans="1:8" s="3" customFormat="1" ht="56.25">
      <c r="A180" s="27" t="s">
        <v>153</v>
      </c>
      <c r="B180" s="106">
        <f>'[1]Форма 2 Шегар'!$AG$18</f>
        <v>82.8</v>
      </c>
      <c r="C180" s="53">
        <f>'[9]СВ Т-ст'!$F$149</f>
        <v>40.799999999999997</v>
      </c>
      <c r="D180" s="29">
        <f t="shared" ref="D180:D183" si="35">F180/33998*100</f>
        <v>49.921837962786746</v>
      </c>
      <c r="E180" s="71">
        <f>'[1]Форма 2 Шегар'!$AH$18</f>
        <v>10961.331813252003</v>
      </c>
      <c r="F180" s="53">
        <f>'[9]СВ Т-ст'!$Q$149</f>
        <v>16972.426470588238</v>
      </c>
      <c r="G180" s="53">
        <f>E180</f>
        <v>10961.331813252003</v>
      </c>
      <c r="H180" s="53">
        <f>F180-G180</f>
        <v>6011.0946573362344</v>
      </c>
    </row>
    <row r="181" spans="1:8" s="3" customFormat="1" ht="39.75" customHeight="1">
      <c r="A181" s="27" t="s">
        <v>154</v>
      </c>
      <c r="B181" s="106">
        <f>'[1]Форма 2 Шегар'!$AG$17</f>
        <v>4.8</v>
      </c>
      <c r="C181" s="53">
        <f>'[9]СВ Т-ст'!$F$150</f>
        <v>4</v>
      </c>
      <c r="D181" s="29">
        <f t="shared" si="35"/>
        <v>44.751406945506602</v>
      </c>
      <c r="E181" s="71">
        <f>'[1]Форма 2 Шегар'!$AH$17</f>
        <v>15061.685090702946</v>
      </c>
      <c r="F181" s="53">
        <f>'[9]СВ Т-ст'!$Q$150</f>
        <v>15214.583333333336</v>
      </c>
      <c r="G181" s="53">
        <f t="shared" ref="G181:G182" si="36">E181</f>
        <v>15061.685090702946</v>
      </c>
      <c r="H181" s="53">
        <f t="shared" ref="H181:H182" si="37">F181-G181</f>
        <v>152.89824263039009</v>
      </c>
    </row>
    <row r="182" spans="1:8" s="3" customFormat="1" ht="56.25">
      <c r="A182" s="27" t="s">
        <v>155</v>
      </c>
      <c r="B182" s="106">
        <f>'[1]Форма 2 Шегар'!$AG$16</f>
        <v>28.2</v>
      </c>
      <c r="C182" s="53">
        <f>'[9]СВ Т-ст'!$F$151</f>
        <v>29.3</v>
      </c>
      <c r="D182" s="29">
        <f t="shared" si="35"/>
        <v>53.871200748541661</v>
      </c>
      <c r="E182" s="71">
        <f>'[1]Форма 2 Шегар'!$AH$16</f>
        <v>20724.45203876638</v>
      </c>
      <c r="F182" s="53">
        <f>'[9]СВ Т-ст'!$Q$151</f>
        <v>18315.130830489194</v>
      </c>
      <c r="G182" s="53">
        <f t="shared" si="36"/>
        <v>20724.45203876638</v>
      </c>
      <c r="H182" s="53">
        <f t="shared" si="37"/>
        <v>-2409.3212082771861</v>
      </c>
    </row>
    <row r="183" spans="1:8" s="3" customFormat="1" ht="37.5">
      <c r="A183" s="13" t="s">
        <v>77</v>
      </c>
      <c r="B183" s="72">
        <f>SUM(B180:B182)</f>
        <v>115.8</v>
      </c>
      <c r="C183" s="54">
        <f>SUM(C180:C182)</f>
        <v>74.099999999999994</v>
      </c>
      <c r="D183" s="85">
        <f t="shared" si="35"/>
        <v>51.20435625635622</v>
      </c>
      <c r="E183" s="72">
        <f>(E180*B180+B181*E181+E182*B182)/B183</f>
        <v>13508.842055836372</v>
      </c>
      <c r="F183" s="54">
        <f>(C180*F180+F181*C181+C182*F182)/C183</f>
        <v>17408.457040035988</v>
      </c>
      <c r="G183" s="54">
        <f>(G180*B180+B181*G181+G182*B182)/B183</f>
        <v>13508.842055836372</v>
      </c>
      <c r="H183" s="54">
        <f>F183-G183</f>
        <v>3899.6149841996157</v>
      </c>
    </row>
    <row r="184" spans="1:8" s="3" customFormat="1" ht="18.75">
      <c r="A184" s="134" t="s">
        <v>31</v>
      </c>
      <c r="B184" s="135"/>
      <c r="C184" s="135"/>
      <c r="D184" s="135"/>
      <c r="E184" s="135"/>
      <c r="F184" s="135"/>
      <c r="G184" s="135"/>
      <c r="H184" s="136"/>
    </row>
    <row r="185" spans="1:8" s="3" customFormat="1" ht="18.75" hidden="1">
      <c r="A185" s="6" t="s">
        <v>0</v>
      </c>
      <c r="B185" s="107"/>
      <c r="C185" s="5"/>
      <c r="D185" s="5"/>
      <c r="E185" s="105"/>
      <c r="F185" s="5"/>
      <c r="G185" s="5"/>
      <c r="H185" s="5"/>
    </row>
    <row r="186" spans="1:8" s="3" customFormat="1" ht="18.75" hidden="1">
      <c r="A186" s="6" t="s">
        <v>1</v>
      </c>
      <c r="B186" s="107"/>
      <c r="C186" s="5"/>
      <c r="D186" s="5"/>
      <c r="E186" s="105"/>
      <c r="F186" s="5"/>
      <c r="G186" s="5"/>
      <c r="H186" s="5"/>
    </row>
    <row r="187" spans="1:8" s="3" customFormat="1" ht="49.5" hidden="1" customHeight="1">
      <c r="A187" s="7" t="s">
        <v>2</v>
      </c>
      <c r="B187" s="108"/>
      <c r="C187" s="5"/>
      <c r="D187" s="5"/>
      <c r="E187" s="105"/>
      <c r="F187" s="5"/>
      <c r="G187" s="5"/>
      <c r="H187" s="5"/>
    </row>
    <row r="188" spans="1:8" s="3" customFormat="1" ht="56.25">
      <c r="A188" s="43" t="s">
        <v>174</v>
      </c>
      <c r="B188" s="123">
        <f>'[1]Форма 2 Асино'!$AG$16</f>
        <v>50.6</v>
      </c>
      <c r="C188" s="55">
        <f>'[9]СВ Т-ст'!$F$29</f>
        <v>48.1</v>
      </c>
      <c r="D188" s="29">
        <f t="shared" ref="D188:D190" si="38">F188/33998*100</f>
        <v>58.097257932542369</v>
      </c>
      <c r="E188" s="79">
        <f>'[1]Форма 2 Асино'!$AH$16</f>
        <v>20752.563477629625</v>
      </c>
      <c r="F188" s="55">
        <f>'[9]СВ Т-ст'!$Q$29</f>
        <v>19751.905751905753</v>
      </c>
      <c r="G188" s="55">
        <f>E188</f>
        <v>20752.563477629625</v>
      </c>
      <c r="H188" s="55">
        <f>F188-G188</f>
        <v>-1000.6577257238714</v>
      </c>
    </row>
    <row r="189" spans="1:8" s="3" customFormat="1" ht="60.75" customHeight="1">
      <c r="A189" s="43" t="s">
        <v>175</v>
      </c>
      <c r="B189" s="124">
        <f>'[1]Форма 2 Асино'!$AG$17</f>
        <v>66.099999999999994</v>
      </c>
      <c r="C189" s="55">
        <f>'[9]СВ Т-ст'!$F$30</f>
        <v>68.599999999999994</v>
      </c>
      <c r="D189" s="29">
        <f t="shared" si="38"/>
        <v>53.995844722129959</v>
      </c>
      <c r="E189" s="79">
        <f>'[1]Форма 2 Асино'!$AH$17</f>
        <v>17249.59713765527</v>
      </c>
      <c r="F189" s="55">
        <f>'[9]СВ Т-ст'!$Q$30</f>
        <v>18357.507288629742</v>
      </c>
      <c r="G189" s="55">
        <f>E189</f>
        <v>17249.59713765527</v>
      </c>
      <c r="H189" s="55">
        <f t="shared" ref="H189" si="39">F189-G189</f>
        <v>1107.9101509744723</v>
      </c>
    </row>
    <row r="190" spans="1:8" s="3" customFormat="1" ht="37.5">
      <c r="A190" s="16" t="s">
        <v>32</v>
      </c>
      <c r="B190" s="80">
        <f>SUM(B188:B189)</f>
        <v>116.69999999999999</v>
      </c>
      <c r="C190" s="56">
        <f>SUM(C188:C189)</f>
        <v>116.69999999999999</v>
      </c>
      <c r="D190" s="85">
        <f t="shared" si="38"/>
        <v>55.686315805427625</v>
      </c>
      <c r="E190" s="80">
        <f>(E188*B188+B189*E189)/B190</f>
        <v>18768.449723796679</v>
      </c>
      <c r="F190" s="56">
        <f>(C188*F188+F189*C189)/C190</f>
        <v>18932.233647529283</v>
      </c>
      <c r="G190" s="56">
        <f>(G188*B188+B189*G189)/B190</f>
        <v>18768.449723796679</v>
      </c>
      <c r="H190" s="56">
        <f>F190-G190</f>
        <v>163.78392373260431</v>
      </c>
    </row>
    <row r="191" spans="1:8" s="3" customFormat="1" ht="18.75">
      <c r="A191" s="134" t="s">
        <v>78</v>
      </c>
      <c r="B191" s="135"/>
      <c r="C191" s="135"/>
      <c r="D191" s="135"/>
      <c r="E191" s="135"/>
      <c r="F191" s="135"/>
      <c r="G191" s="135"/>
      <c r="H191" s="136"/>
    </row>
    <row r="192" spans="1:8" s="3" customFormat="1" ht="18.75" hidden="1">
      <c r="A192" s="6" t="s">
        <v>0</v>
      </c>
      <c r="B192" s="107"/>
      <c r="C192" s="5"/>
      <c r="D192" s="5"/>
      <c r="E192" s="105"/>
      <c r="F192" s="5"/>
      <c r="G192" s="5"/>
      <c r="H192" s="5"/>
    </row>
    <row r="193" spans="1:8" s="3" customFormat="1" ht="18.75" hidden="1">
      <c r="A193" s="6" t="s">
        <v>1</v>
      </c>
      <c r="B193" s="107"/>
      <c r="C193" s="5"/>
      <c r="D193" s="5"/>
      <c r="E193" s="105"/>
      <c r="F193" s="5"/>
      <c r="G193" s="5"/>
      <c r="H193" s="5"/>
    </row>
    <row r="194" spans="1:8" s="3" customFormat="1" ht="49.5" hidden="1" customHeight="1">
      <c r="A194" s="7" t="s">
        <v>2</v>
      </c>
      <c r="B194" s="108"/>
      <c r="C194" s="5"/>
      <c r="D194" s="5"/>
      <c r="E194" s="105"/>
      <c r="F194" s="5"/>
      <c r="G194" s="5"/>
      <c r="H194" s="5"/>
    </row>
    <row r="195" spans="1:8" ht="37.5">
      <c r="A195" s="43" t="s">
        <v>165</v>
      </c>
      <c r="B195" s="124">
        <f>'[1]Форма 2 Колпаш'!$AG$18</f>
        <v>85.8</v>
      </c>
      <c r="C195" s="55">
        <f>'[9]СВ Т-ст'!$F$81</f>
        <v>102.4</v>
      </c>
      <c r="D195" s="29">
        <f t="shared" ref="D195:D205" si="40">F195/33998*100</f>
        <v>61.794909121492438</v>
      </c>
      <c r="E195" s="79">
        <f>'[1]Форма 2 Колпаш'!$AH$18</f>
        <v>24038.831179777051</v>
      </c>
      <c r="F195" s="55">
        <f>'[9]СВ Т-ст'!$Q$81</f>
        <v>21009.033203125</v>
      </c>
      <c r="G195" s="55">
        <f>E195</f>
        <v>24038.831179777051</v>
      </c>
      <c r="H195" s="53">
        <f>F195-G195</f>
        <v>-3029.7979766520511</v>
      </c>
    </row>
    <row r="196" spans="1:8" ht="37.5">
      <c r="A196" s="43" t="s">
        <v>166</v>
      </c>
      <c r="B196" s="124">
        <f>'[1]Форма 2 Колпаш'!$AG$16</f>
        <v>50.7</v>
      </c>
      <c r="C196" s="55">
        <f>'[9]СВ Т-ст'!$F$82</f>
        <v>63.699999999999996</v>
      </c>
      <c r="D196" s="29">
        <f t="shared" si="40"/>
        <v>70.590848619808284</v>
      </c>
      <c r="E196" s="79">
        <f>'[1]Форма 2 Колпаш'!$AH$16</f>
        <v>21072.925326043474</v>
      </c>
      <c r="F196" s="55">
        <f>'[9]СВ Т-ст'!$Q$82</f>
        <v>23999.476713762422</v>
      </c>
      <c r="G196" s="55">
        <f t="shared" ref="G196:G205" si="41">E196</f>
        <v>21072.925326043474</v>
      </c>
      <c r="H196" s="53">
        <f t="shared" ref="H196:H204" si="42">F196-G196</f>
        <v>2926.5513877189478</v>
      </c>
    </row>
    <row r="197" spans="1:8" ht="56.25">
      <c r="A197" s="43" t="s">
        <v>167</v>
      </c>
      <c r="B197" s="124">
        <f>'[1]Форма 2 Колпаш'!$AG$25</f>
        <v>20.100000000000001</v>
      </c>
      <c r="C197" s="55">
        <f>'[9]СВ Т-ст'!$F$83</f>
        <v>11</v>
      </c>
      <c r="D197" s="29">
        <f t="shared" si="40"/>
        <v>74.010592423440229</v>
      </c>
      <c r="E197" s="79">
        <f>'[1]Форма 2 Колпаш'!$AH$25</f>
        <v>24216.393815723306</v>
      </c>
      <c r="F197" s="55">
        <f>'[9]СВ Т-ст'!$Q$83</f>
        <v>25162.121212121212</v>
      </c>
      <c r="G197" s="55">
        <f t="shared" si="41"/>
        <v>24216.393815723306</v>
      </c>
      <c r="H197" s="53">
        <f t="shared" si="42"/>
        <v>945.72739639790598</v>
      </c>
    </row>
    <row r="198" spans="1:8" ht="56.25">
      <c r="A198" s="43" t="s">
        <v>168</v>
      </c>
      <c r="B198" s="124">
        <f>'[1]Форма 2 Колпаш'!$AG$19</f>
        <v>15.1</v>
      </c>
      <c r="C198" s="55">
        <f>'[9]СВ Т-ст'!$F$84</f>
        <v>8.3000000000000007</v>
      </c>
      <c r="D198" s="29">
        <f t="shared" si="40"/>
        <v>77.396473357398065</v>
      </c>
      <c r="E198" s="79">
        <f>'[1]Форма 2 Колпаш'!$AH$19</f>
        <v>23831.872758398295</v>
      </c>
      <c r="F198" s="55">
        <f>'[9]СВ Т-ст'!$Q$84</f>
        <v>26313.253012048193</v>
      </c>
      <c r="G198" s="55">
        <f t="shared" si="41"/>
        <v>23831.872758398295</v>
      </c>
      <c r="H198" s="53">
        <f t="shared" si="42"/>
        <v>2481.3802536498988</v>
      </c>
    </row>
    <row r="199" spans="1:8" ht="41.25" customHeight="1">
      <c r="A199" s="43" t="s">
        <v>79</v>
      </c>
      <c r="B199" s="124">
        <f>'[1]Форма 2 Колпаш'!$AG$22</f>
        <v>4.9000000000000004</v>
      </c>
      <c r="C199" s="55">
        <f>'[9]СВ Т-ст'!$F$85</f>
        <v>2.7</v>
      </c>
      <c r="D199" s="29">
        <f t="shared" si="40"/>
        <v>63.375187647203646</v>
      </c>
      <c r="E199" s="79">
        <f>'[1]Форма 2 Колпаш'!$AH$22</f>
        <v>19511.919523593075</v>
      </c>
      <c r="F199" s="55">
        <f>'[9]СВ Т-ст'!$Q$85</f>
        <v>21546.296296296296</v>
      </c>
      <c r="G199" s="55">
        <f t="shared" si="41"/>
        <v>19511.919523593075</v>
      </c>
      <c r="H199" s="53">
        <f t="shared" si="42"/>
        <v>2034.3767727032209</v>
      </c>
    </row>
    <row r="200" spans="1:8" ht="56.25">
      <c r="A200" s="43" t="s">
        <v>169</v>
      </c>
      <c r="B200" s="124">
        <f>'[1]Форма 2 Колпаш'!$AG$23</f>
        <v>7.8</v>
      </c>
      <c r="C200" s="55">
        <f>'[9]СВ Т-ст'!$F$86</f>
        <v>3.8</v>
      </c>
      <c r="D200" s="29">
        <f t="shared" si="40"/>
        <v>56.085600494559543</v>
      </c>
      <c r="E200" s="79">
        <f>'[1]Форма 2 Колпаш'!$AH$23</f>
        <v>12489.113040773198</v>
      </c>
      <c r="F200" s="55">
        <f>'[9]СВ Т-ст'!$Q$86</f>
        <v>19067.982456140351</v>
      </c>
      <c r="G200" s="55">
        <f t="shared" si="41"/>
        <v>12489.113040773198</v>
      </c>
      <c r="H200" s="53">
        <f t="shared" si="42"/>
        <v>6578.8694153671531</v>
      </c>
    </row>
    <row r="201" spans="1:8" ht="56.25">
      <c r="A201" s="43" t="s">
        <v>170</v>
      </c>
      <c r="B201" s="124">
        <f>'[1]Форма 2 Колпаш'!$AG$24</f>
        <v>2.9</v>
      </c>
      <c r="C201" s="55">
        <f>'[9]СВ Т-ст'!$F$87</f>
        <v>2</v>
      </c>
      <c r="D201" s="29">
        <f t="shared" si="40"/>
        <v>72.822911151636376</v>
      </c>
      <c r="E201" s="79">
        <f>'[1]Форма 2 Колпаш'!$AH$24</f>
        <v>20670.024348361378</v>
      </c>
      <c r="F201" s="55">
        <f>'[9]СВ Т-ст'!$Q$87</f>
        <v>24758.333333333336</v>
      </c>
      <c r="G201" s="55">
        <f t="shared" si="41"/>
        <v>20670.024348361378</v>
      </c>
      <c r="H201" s="53">
        <f t="shared" si="42"/>
        <v>4088.3089849719581</v>
      </c>
    </row>
    <row r="202" spans="1:8" ht="56.25">
      <c r="A202" s="43" t="s">
        <v>171</v>
      </c>
      <c r="B202" s="124">
        <f>'[1]Форма 2 Колпаш'!$AG$20</f>
        <v>13.7</v>
      </c>
      <c r="C202" s="55">
        <f>'[9]СВ Т-ст'!$F$88</f>
        <v>7.3</v>
      </c>
      <c r="D202" s="29">
        <f t="shared" si="40"/>
        <v>70.90801204798241</v>
      </c>
      <c r="E202" s="79">
        <f>'[1]Форма 2 Колпаш'!$AH$20</f>
        <v>22005.948543603688</v>
      </c>
      <c r="F202" s="55">
        <f>'[9]СВ Т-ст'!$Q$88</f>
        <v>24107.305936073062</v>
      </c>
      <c r="G202" s="55">
        <f t="shared" si="41"/>
        <v>22005.948543603688</v>
      </c>
      <c r="H202" s="53">
        <f t="shared" si="42"/>
        <v>2101.3573924693737</v>
      </c>
    </row>
    <row r="203" spans="1:8" ht="56.25">
      <c r="A203" s="43" t="s">
        <v>172</v>
      </c>
      <c r="B203" s="124">
        <f>'[1]Форма 2 Колпаш'!$AG$21</f>
        <v>3.3</v>
      </c>
      <c r="C203" s="55">
        <f>'[9]СВ Т-ст'!$F$89</f>
        <v>1.7</v>
      </c>
      <c r="D203" s="29">
        <f t="shared" si="40"/>
        <v>70.952847283980958</v>
      </c>
      <c r="E203" s="79">
        <f>'[1]Форма 2 Колпаш'!$AH$21</f>
        <v>20213.61003985567</v>
      </c>
      <c r="F203" s="55">
        <f>'[9]СВ Т-ст'!$Q$89</f>
        <v>24122.549019607846</v>
      </c>
      <c r="G203" s="55">
        <f t="shared" si="41"/>
        <v>20213.61003985567</v>
      </c>
      <c r="H203" s="53">
        <f t="shared" si="42"/>
        <v>3908.9389797521762</v>
      </c>
    </row>
    <row r="204" spans="1:8" ht="22.5" customHeight="1">
      <c r="A204" s="43" t="s">
        <v>173</v>
      </c>
      <c r="B204" s="124">
        <f>'[1]Форма 2 Колпаш'!$AG$26</f>
        <v>4.4000000000000004</v>
      </c>
      <c r="C204" s="55">
        <f>'[9]СВ Т-ст'!$F$90</f>
        <v>4.5</v>
      </c>
      <c r="D204" s="29">
        <f t="shared" si="40"/>
        <v>74.770193453645419</v>
      </c>
      <c r="E204" s="79">
        <f>'[1]Форма 2 Колпаш'!$AH$26</f>
        <v>26699.10232184533</v>
      </c>
      <c r="F204" s="55">
        <f>'[9]СВ Т-ст'!$Q$90</f>
        <v>25420.370370370369</v>
      </c>
      <c r="G204" s="55">
        <f t="shared" si="41"/>
        <v>26699.10232184533</v>
      </c>
      <c r="H204" s="53">
        <f t="shared" si="42"/>
        <v>-1278.7319514749615</v>
      </c>
    </row>
    <row r="205" spans="1:8" s="3" customFormat="1" ht="37.5">
      <c r="A205" s="13" t="s">
        <v>80</v>
      </c>
      <c r="B205" s="72">
        <f>SUM(B195:B204)</f>
        <v>208.70000000000002</v>
      </c>
      <c r="C205" s="54">
        <f>SUM(C195:C204)</f>
        <v>207.4</v>
      </c>
      <c r="D205" s="85">
        <f t="shared" si="40"/>
        <v>66.468376597643925</v>
      </c>
      <c r="E205" s="80">
        <v>22597.9</v>
      </c>
      <c r="F205" s="54">
        <f>(C195*F195+F196*C196+C197*F197+F198*C198+C199*F199+F200*C200+C201*F201+F202*C202+C203*F203+F204*C204)/C205</f>
        <v>22597.918675666984</v>
      </c>
      <c r="G205" s="56">
        <f t="shared" si="41"/>
        <v>22597.9</v>
      </c>
      <c r="H205" s="54">
        <f>F205-G205</f>
        <v>1.8675666982744588E-2</v>
      </c>
    </row>
    <row r="206" spans="1:8" s="3" customFormat="1" ht="18.75">
      <c r="A206" s="134" t="s">
        <v>82</v>
      </c>
      <c r="B206" s="135"/>
      <c r="C206" s="135"/>
      <c r="D206" s="135"/>
      <c r="E206" s="135"/>
      <c r="F206" s="135"/>
      <c r="G206" s="135"/>
      <c r="H206" s="136"/>
    </row>
    <row r="207" spans="1:8" s="3" customFormat="1" ht="18.75" hidden="1">
      <c r="A207" s="6" t="s">
        <v>0</v>
      </c>
      <c r="B207" s="107"/>
      <c r="C207" s="5"/>
      <c r="D207" s="5"/>
      <c r="E207" s="105"/>
      <c r="F207" s="5"/>
      <c r="G207" s="5"/>
      <c r="H207" s="5"/>
    </row>
    <row r="208" spans="1:8" s="3" customFormat="1" ht="18.75" hidden="1">
      <c r="A208" s="6" t="s">
        <v>1</v>
      </c>
      <c r="B208" s="107"/>
      <c r="C208" s="5"/>
      <c r="D208" s="5"/>
      <c r="E208" s="105"/>
      <c r="F208" s="5"/>
      <c r="G208" s="5"/>
      <c r="H208" s="5"/>
    </row>
    <row r="209" spans="1:8" s="3" customFormat="1" ht="49.5" hidden="1" customHeight="1">
      <c r="A209" s="7" t="s">
        <v>2</v>
      </c>
      <c r="B209" s="108"/>
      <c r="C209" s="5"/>
      <c r="D209" s="5"/>
      <c r="E209" s="105"/>
      <c r="F209" s="5"/>
      <c r="G209" s="5"/>
      <c r="H209" s="5"/>
    </row>
    <row r="210" spans="1:8" s="36" customFormat="1" ht="37.5">
      <c r="A210" s="14" t="s">
        <v>156</v>
      </c>
      <c r="B210" s="106">
        <f>'[1]Форма 2 Томск'!$AG$17</f>
        <v>23.8</v>
      </c>
      <c r="C210" s="53">
        <f>'[9]СВ Т-ст'!$F$154</f>
        <v>27.9</v>
      </c>
      <c r="D210" s="29">
        <f t="shared" ref="D210:D217" si="43">F210/33998*100</f>
        <v>63.375187647203667</v>
      </c>
      <c r="E210" s="71">
        <f>'[1]Форма 2 Томск'!$AH$17</f>
        <v>27095.142333655105</v>
      </c>
      <c r="F210" s="53">
        <f>'[9]СВ Т-ст'!$Q$154</f>
        <v>21546.296296296303</v>
      </c>
      <c r="G210" s="53">
        <f>E210</f>
        <v>27095.142333655105</v>
      </c>
      <c r="H210" s="53">
        <f>F210-G210</f>
        <v>-5548.8460373588023</v>
      </c>
    </row>
    <row r="211" spans="1:8" s="36" customFormat="1" ht="37.5">
      <c r="A211" s="14" t="s">
        <v>157</v>
      </c>
      <c r="B211" s="106">
        <f>'[1]Форма 2 Томск'!$AG$21</f>
        <v>17.600000000000001</v>
      </c>
      <c r="C211" s="53">
        <f>'[9]СВ Т-ст'!$F$155</f>
        <v>16.399999999999999</v>
      </c>
      <c r="D211" s="29">
        <f t="shared" si="43"/>
        <v>59.840320592746501</v>
      </c>
      <c r="E211" s="71">
        <f>'[1]Форма 2 Томск'!$AH$21</f>
        <v>20383.996776013821</v>
      </c>
      <c r="F211" s="53">
        <f>'[9]СВ Т-ст'!$Q$155</f>
        <v>20344.512195121955</v>
      </c>
      <c r="G211" s="53">
        <f t="shared" ref="G211:G216" si="44">E211</f>
        <v>20383.996776013821</v>
      </c>
      <c r="H211" s="53">
        <f t="shared" ref="H211:H216" si="45">F211-G211</f>
        <v>-39.484580891865335</v>
      </c>
    </row>
    <row r="212" spans="1:8" s="36" customFormat="1" ht="37.5">
      <c r="A212" s="14" t="s">
        <v>158</v>
      </c>
      <c r="B212" s="106">
        <f>'[1]Форма 2 Томск'!$AG$22</f>
        <v>36.1</v>
      </c>
      <c r="C212" s="53">
        <f>'[9]СВ Т-ст'!$F$156</f>
        <v>45.1</v>
      </c>
      <c r="D212" s="29">
        <f t="shared" si="43"/>
        <v>63.54608398989776</v>
      </c>
      <c r="E212" s="71">
        <f>'[1]Форма 2 Томск'!$AH$22</f>
        <v>21686.926507611315</v>
      </c>
      <c r="F212" s="53">
        <f>'[9]СВ Т-ст'!$Q$156</f>
        <v>21604.397634885441</v>
      </c>
      <c r="G212" s="53">
        <f t="shared" si="44"/>
        <v>21686.926507611315</v>
      </c>
      <c r="H212" s="53">
        <f t="shared" si="45"/>
        <v>-82.528872725873953</v>
      </c>
    </row>
    <row r="213" spans="1:8" s="36" customFormat="1" ht="37.5">
      <c r="A213" s="14" t="s">
        <v>159</v>
      </c>
      <c r="B213" s="106">
        <f>'[1]Форма 2 Томск'!$AG$20</f>
        <v>28.1</v>
      </c>
      <c r="C213" s="53">
        <f>'[9]СВ Т-ст'!$F$157</f>
        <v>32.6</v>
      </c>
      <c r="D213" s="29">
        <f t="shared" si="43"/>
        <v>53.317974556665249</v>
      </c>
      <c r="E213" s="71">
        <f>'[1]Форма 2 Томск'!$AH$20</f>
        <v>22342.282712770357</v>
      </c>
      <c r="F213" s="53">
        <f>'[9]СВ Т-ст'!$Q$157</f>
        <v>18127.044989775051</v>
      </c>
      <c r="G213" s="53">
        <f t="shared" si="44"/>
        <v>22342.282712770357</v>
      </c>
      <c r="H213" s="53">
        <f t="shared" si="45"/>
        <v>-4215.2377229953054</v>
      </c>
    </row>
    <row r="214" spans="1:8" s="36" customFormat="1" ht="56.25">
      <c r="A214" s="14" t="s">
        <v>160</v>
      </c>
      <c r="B214" s="106">
        <f>'[1]Форма 2 Томск'!$AG$16</f>
        <v>185.2</v>
      </c>
      <c r="C214" s="53">
        <f>'[9]СВ Т-ст'!$F$158</f>
        <v>163.69999999999999</v>
      </c>
      <c r="D214" s="29">
        <f t="shared" si="43"/>
        <v>66.535230089893886</v>
      </c>
      <c r="E214" s="71">
        <f>'[1]Форма 2 Томск'!$AH$16</f>
        <v>19074.325088962891</v>
      </c>
      <c r="F214" s="53">
        <f>'[9]СВ Т-ст'!$Q$158</f>
        <v>22620.647525962126</v>
      </c>
      <c r="G214" s="53">
        <f t="shared" si="44"/>
        <v>19074.325088962891</v>
      </c>
      <c r="H214" s="53">
        <f t="shared" si="45"/>
        <v>3546.3224369992349</v>
      </c>
    </row>
    <row r="215" spans="1:8" s="36" customFormat="1" ht="40.5" customHeight="1">
      <c r="A215" s="14" t="s">
        <v>161</v>
      </c>
      <c r="B215" s="106">
        <f>'[1]Форма 2 Томск'!$AG$19</f>
        <v>52.5</v>
      </c>
      <c r="C215" s="53">
        <f>'[9]СВ Т-ст'!$F$159</f>
        <v>50.6</v>
      </c>
      <c r="D215" s="29">
        <f t="shared" si="43"/>
        <v>62.459595197454462</v>
      </c>
      <c r="E215" s="71">
        <f>'[1]Форма 2 Томск'!$AH$19</f>
        <v>24793.020577879804</v>
      </c>
      <c r="F215" s="53">
        <f>'[9]СВ Т-ст'!$Q$159</f>
        <v>21235.013175230568</v>
      </c>
      <c r="G215" s="53">
        <f t="shared" si="44"/>
        <v>24793.020577879804</v>
      </c>
      <c r="H215" s="53">
        <f t="shared" si="45"/>
        <v>-3558.0074026492366</v>
      </c>
    </row>
    <row r="216" spans="1:8" s="36" customFormat="1" ht="37.5">
      <c r="A216" s="14" t="s">
        <v>162</v>
      </c>
      <c r="B216" s="106">
        <f>'[1]Форма 2 Томск'!$AG$23</f>
        <v>21.5</v>
      </c>
      <c r="C216" s="53">
        <f>'[9]СВ Т-ст'!$F$160</f>
        <v>28.5</v>
      </c>
      <c r="D216" s="29">
        <f t="shared" si="43"/>
        <v>54.199954658495564</v>
      </c>
      <c r="E216" s="71">
        <f>'[1]Форма 2 Томск'!$AH$23</f>
        <v>25776.348112509571</v>
      </c>
      <c r="F216" s="53">
        <f>'[9]СВ Т-ст'!$Q$160</f>
        <v>18426.900584795323</v>
      </c>
      <c r="G216" s="53">
        <f t="shared" si="44"/>
        <v>25776.348112509571</v>
      </c>
      <c r="H216" s="53">
        <f t="shared" si="45"/>
        <v>-7349.4475277142483</v>
      </c>
    </row>
    <row r="217" spans="1:8" s="3" customFormat="1" ht="37.5">
      <c r="A217" s="13" t="s">
        <v>81</v>
      </c>
      <c r="B217" s="72">
        <f>SUM(B210:B216)</f>
        <v>364.79999999999995</v>
      </c>
      <c r="C217" s="54">
        <f>SUM(C210:C216)</f>
        <v>364.8</v>
      </c>
      <c r="D217" s="85">
        <f t="shared" si="43"/>
        <v>62.912869358672282</v>
      </c>
      <c r="E217" s="72">
        <f>(E210*B210+B211*E211+E212*B212+B213*E213+E214*B214+B215*E215+E216*B216)/B217</f>
        <v>21389.059740093267</v>
      </c>
      <c r="F217" s="54">
        <f>(C210*F210+F211*C211+C212*F212+F213*C213+C214*F214+F215*C215+C216*F216)/C217</f>
        <v>21389.117324561405</v>
      </c>
      <c r="G217" s="54">
        <f>(G210*B210+B211*G211+G212*B212+B213*G213+G214*B214+B215*G215+G216*B216)/B217</f>
        <v>21389.059740093267</v>
      </c>
      <c r="H217" s="54">
        <f>F217-G217</f>
        <v>5.7584468137065414E-2</v>
      </c>
    </row>
    <row r="218" spans="1:8" s="3" customFormat="1" ht="18.75">
      <c r="A218" s="134" t="s">
        <v>83</v>
      </c>
      <c r="B218" s="135"/>
      <c r="C218" s="135"/>
      <c r="D218" s="135"/>
      <c r="E218" s="135"/>
      <c r="F218" s="135"/>
      <c r="G218" s="135"/>
      <c r="H218" s="136"/>
    </row>
    <row r="219" spans="1:8" s="3" customFormat="1" ht="18.75" hidden="1">
      <c r="A219" s="6" t="s">
        <v>0</v>
      </c>
      <c r="B219" s="107"/>
      <c r="C219" s="5"/>
      <c r="D219" s="5"/>
      <c r="E219" s="105"/>
      <c r="F219" s="5"/>
      <c r="G219" s="5"/>
      <c r="H219" s="5"/>
    </row>
    <row r="220" spans="1:8" s="3" customFormat="1" ht="18.75" hidden="1">
      <c r="A220" s="6" t="s">
        <v>1</v>
      </c>
      <c r="B220" s="107"/>
      <c r="C220" s="5"/>
      <c r="D220" s="5"/>
      <c r="E220" s="105"/>
      <c r="F220" s="5"/>
      <c r="G220" s="5"/>
      <c r="H220" s="5"/>
    </row>
    <row r="221" spans="1:8" s="3" customFormat="1" ht="49.5" hidden="1" customHeight="1">
      <c r="A221" s="7" t="s">
        <v>2</v>
      </c>
      <c r="B221" s="108"/>
      <c r="C221" s="5"/>
      <c r="D221" s="5"/>
      <c r="E221" s="105"/>
      <c r="F221" s="5"/>
      <c r="G221" s="5"/>
      <c r="H221" s="5"/>
    </row>
    <row r="222" spans="1:8" s="3" customFormat="1" ht="56.25">
      <c r="A222" s="14" t="s">
        <v>176</v>
      </c>
      <c r="B222" s="109">
        <f>'[1]Форма 2 Стрежев'!$AG$16</f>
        <v>74</v>
      </c>
      <c r="C222" s="53">
        <f>'[9]СВ Т-ст'!$F$164</f>
        <v>74.099999999999994</v>
      </c>
      <c r="D222" s="29">
        <f t="shared" ref="D222" si="46">F222/33998*100</f>
        <v>117.16077765628667</v>
      </c>
      <c r="E222" s="71">
        <f>'[1]Форма 2 Стрежев'!$AH$16</f>
        <v>39832.322950747832</v>
      </c>
      <c r="F222" s="53">
        <f>'[9]СВ Т-ст'!$Q$164</f>
        <v>39832.321187584341</v>
      </c>
      <c r="G222" s="53">
        <f>E222</f>
        <v>39832.322950747832</v>
      </c>
      <c r="H222" s="53">
        <f>F222-G222</f>
        <v>-1.7631634909776039E-3</v>
      </c>
    </row>
    <row r="223" spans="1:8" s="3" customFormat="1" ht="37.5">
      <c r="A223" s="16" t="s">
        <v>84</v>
      </c>
      <c r="B223" s="72">
        <f>B222</f>
        <v>74</v>
      </c>
      <c r="C223" s="54">
        <f>C222</f>
        <v>74.099999999999994</v>
      </c>
      <c r="D223" s="54">
        <f t="shared" ref="D223" si="47">D222</f>
        <v>117.16077765628667</v>
      </c>
      <c r="E223" s="72">
        <f>E222</f>
        <v>39832.322950747832</v>
      </c>
      <c r="F223" s="54">
        <f>F222</f>
        <v>39832.321187584341</v>
      </c>
      <c r="G223" s="54">
        <f>G222</f>
        <v>39832.322950747832</v>
      </c>
      <c r="H223" s="54">
        <f>F223-G223</f>
        <v>-1.7631634909776039E-3</v>
      </c>
    </row>
    <row r="224" spans="1:8" s="3" customFormat="1" ht="18.75">
      <c r="A224" s="134" t="s">
        <v>85</v>
      </c>
      <c r="B224" s="135"/>
      <c r="C224" s="135"/>
      <c r="D224" s="135"/>
      <c r="E224" s="135"/>
      <c r="F224" s="135"/>
      <c r="G224" s="135"/>
      <c r="H224" s="136"/>
    </row>
    <row r="225" spans="1:8" s="3" customFormat="1" ht="18.75" hidden="1">
      <c r="A225" s="6" t="s">
        <v>0</v>
      </c>
      <c r="B225" s="107"/>
      <c r="C225" s="5"/>
      <c r="D225" s="5"/>
      <c r="E225" s="105"/>
      <c r="F225" s="5"/>
      <c r="G225" s="5"/>
      <c r="H225" s="5"/>
    </row>
    <row r="226" spans="1:8" s="3" customFormat="1" ht="18.75" hidden="1">
      <c r="A226" s="6" t="s">
        <v>1</v>
      </c>
      <c r="B226" s="107"/>
      <c r="C226" s="5"/>
      <c r="D226" s="5"/>
      <c r="E226" s="105"/>
      <c r="F226" s="5"/>
      <c r="G226" s="5"/>
      <c r="H226" s="5"/>
    </row>
    <row r="227" spans="1:8" s="3" customFormat="1" ht="49.5" hidden="1" customHeight="1">
      <c r="A227" s="7" t="s">
        <v>2</v>
      </c>
      <c r="B227" s="108"/>
      <c r="C227" s="5"/>
      <c r="D227" s="5"/>
      <c r="E227" s="105"/>
      <c r="F227" s="5"/>
      <c r="G227" s="5"/>
      <c r="H227" s="5"/>
    </row>
    <row r="228" spans="1:8" s="3" customFormat="1" ht="37.5">
      <c r="A228" s="7" t="s">
        <v>163</v>
      </c>
      <c r="B228" s="106">
        <f>'[1]Форма 2 Кедров'!$AG$16</f>
        <v>7.6</v>
      </c>
      <c r="C228" s="55">
        <f>'[9]СВ Т-ст'!$F$162</f>
        <v>7</v>
      </c>
      <c r="D228" s="29">
        <f t="shared" ref="D228:D230" si="48">F228/33998*100</f>
        <v>69.604934744060571</v>
      </c>
      <c r="E228" s="79">
        <f>'[1]Форма 2 Кедров'!$AH$16</f>
        <v>24764.980267117706</v>
      </c>
      <c r="F228" s="55">
        <f>'[9]СВ Т-ст'!$Q$162</f>
        <v>23664.28571428571</v>
      </c>
      <c r="G228" s="55">
        <f>E228</f>
        <v>24764.980267117706</v>
      </c>
      <c r="H228" s="55">
        <f>F228-G228</f>
        <v>-1100.6945528319957</v>
      </c>
    </row>
    <row r="229" spans="1:8" s="3" customFormat="1" ht="18.75">
      <c r="A229" s="7" t="s">
        <v>164</v>
      </c>
      <c r="B229" s="106">
        <f>'[1]Форма 2 Кедров'!$AG$17</f>
        <v>20.2</v>
      </c>
      <c r="C229" s="55">
        <f>'[9]СВ Т-ст'!$F$163</f>
        <v>18</v>
      </c>
      <c r="D229" s="29">
        <f t="shared" si="48"/>
        <v>69.628278787641122</v>
      </c>
      <c r="E229" s="79">
        <f>'[1]Форма 2 Кедров'!$AH$17</f>
        <v>23258.063085834929</v>
      </c>
      <c r="F229" s="55">
        <f>'[9]СВ Т-ст'!$Q$163</f>
        <v>23672.222222222226</v>
      </c>
      <c r="G229" s="55">
        <f>E229</f>
        <v>23258.063085834929</v>
      </c>
      <c r="H229" s="55">
        <f t="shared" ref="H229" si="49">F229-G229</f>
        <v>414.15913638729762</v>
      </c>
    </row>
    <row r="230" spans="1:8" s="3" customFormat="1" ht="37.5">
      <c r="A230" s="13" t="s">
        <v>86</v>
      </c>
      <c r="B230" s="80">
        <f>SUM(B228:B229)</f>
        <v>27.799999999999997</v>
      </c>
      <c r="C230" s="56">
        <f>SUM(C228:C229)</f>
        <v>25</v>
      </c>
      <c r="D230" s="85">
        <f t="shared" si="48"/>
        <v>69.62174245543855</v>
      </c>
      <c r="E230" s="80">
        <f>(E228*B228+B229*E229)/B230</f>
        <v>23670.02605625756</v>
      </c>
      <c r="F230" s="56">
        <f>(C228*F228+F229*C229)/C230</f>
        <v>23670</v>
      </c>
      <c r="G230" s="56">
        <f>(G228*B228+B229*G229)/B230</f>
        <v>23670.02605625756</v>
      </c>
      <c r="H230" s="56">
        <f>F230-G230</f>
        <v>-2.6056257560412632E-2</v>
      </c>
    </row>
    <row r="231" spans="1:8" s="3" customFormat="1" ht="18.75">
      <c r="A231" s="134" t="s">
        <v>37</v>
      </c>
      <c r="B231" s="135"/>
      <c r="C231" s="135"/>
      <c r="D231" s="135"/>
      <c r="E231" s="135"/>
      <c r="F231" s="135"/>
      <c r="G231" s="135"/>
      <c r="H231" s="136"/>
    </row>
    <row r="232" spans="1:8" s="3" customFormat="1" ht="18.75" hidden="1">
      <c r="A232" s="6" t="s">
        <v>0</v>
      </c>
      <c r="B232" s="107"/>
      <c r="C232" s="5"/>
      <c r="D232" s="5"/>
      <c r="E232" s="105"/>
      <c r="F232" s="5"/>
      <c r="G232" s="5"/>
      <c r="H232" s="5"/>
    </row>
    <row r="233" spans="1:8" s="3" customFormat="1" ht="18.75" hidden="1">
      <c r="A233" s="6" t="s">
        <v>1</v>
      </c>
      <c r="B233" s="107"/>
      <c r="C233" s="5"/>
      <c r="D233" s="5"/>
      <c r="E233" s="105"/>
      <c r="F233" s="5"/>
      <c r="G233" s="5"/>
      <c r="H233" s="5"/>
    </row>
    <row r="234" spans="1:8" s="3" customFormat="1" ht="49.5" hidden="1" customHeight="1">
      <c r="A234" s="7" t="s">
        <v>2</v>
      </c>
      <c r="B234" s="108"/>
      <c r="C234" s="5"/>
      <c r="D234" s="5"/>
      <c r="E234" s="105"/>
      <c r="F234" s="5"/>
      <c r="G234" s="5"/>
      <c r="H234" s="5"/>
    </row>
    <row r="235" spans="1:8" s="3" customFormat="1" ht="37.5">
      <c r="A235" s="7" t="s">
        <v>177</v>
      </c>
      <c r="B235" s="106">
        <f>'[1]Форма 2 Северск'!$AG$21</f>
        <v>189.1</v>
      </c>
      <c r="C235" s="55">
        <f>'[9]СВ Т-ст'!$F$168</f>
        <v>189.1</v>
      </c>
      <c r="D235" s="29">
        <f t="shared" ref="D235:D242" si="50">F235/33998*100</f>
        <v>65.623124811927056</v>
      </c>
      <c r="E235" s="79">
        <f>'[1]Форма 2 Северск'!$AH$21</f>
        <v>21057.639988666611</v>
      </c>
      <c r="F235" s="55">
        <f>'[9]СВ Т-ст'!$Q$168</f>
        <v>22310.549973558962</v>
      </c>
      <c r="G235" s="55">
        <f>E235</f>
        <v>21057.639988666611</v>
      </c>
      <c r="H235" s="55">
        <f>F235-G235</f>
        <v>1252.9099848923506</v>
      </c>
    </row>
    <row r="236" spans="1:8" s="3" customFormat="1" ht="37.5">
      <c r="A236" s="7" t="s">
        <v>178</v>
      </c>
      <c r="B236" s="106">
        <f>'[1]Форма 2 Северск'!$AG$26</f>
        <v>119.8</v>
      </c>
      <c r="C236" s="55">
        <f>'[9]СВ Т-ст'!$F$169</f>
        <v>117.69999999999999</v>
      </c>
      <c r="D236" s="29">
        <f t="shared" si="50"/>
        <v>50.760769924843899</v>
      </c>
      <c r="E236" s="79">
        <f>'[1]Форма 2 Северск'!$AH$26</f>
        <v>17004.459781945308</v>
      </c>
      <c r="F236" s="55">
        <f>'[9]СВ Т-ст'!$Q$169</f>
        <v>17257.646559048429</v>
      </c>
      <c r="G236" s="55">
        <f t="shared" ref="G236:G243" si="51">E236</f>
        <v>17004.459781945308</v>
      </c>
      <c r="H236" s="55">
        <f t="shared" ref="H236:H244" si="52">F236-G236</f>
        <v>253.18677710312113</v>
      </c>
    </row>
    <row r="237" spans="1:8" s="3" customFormat="1" ht="37.5">
      <c r="A237" s="7" t="s">
        <v>179</v>
      </c>
      <c r="B237" s="106">
        <f>'[1]Форма 2 Северск'!$AG$25</f>
        <v>74.099999999999994</v>
      </c>
      <c r="C237" s="55">
        <f>'[9]СВ Т-ст'!$F$170</f>
        <v>74.099999999999994</v>
      </c>
      <c r="D237" s="29">
        <f t="shared" si="50"/>
        <v>59.481284615270823</v>
      </c>
      <c r="E237" s="79">
        <f>'[1]Форма 2 Северск'!$AH$25</f>
        <v>20236.373418727591</v>
      </c>
      <c r="F237" s="55">
        <f>'[9]СВ Т-ст'!$Q$170</f>
        <v>20222.447143499776</v>
      </c>
      <c r="G237" s="55">
        <f t="shared" si="51"/>
        <v>20236.373418727591</v>
      </c>
      <c r="H237" s="55">
        <f t="shared" si="52"/>
        <v>-13.926275227815495</v>
      </c>
    </row>
    <row r="238" spans="1:8" s="3" customFormat="1" ht="37.5">
      <c r="A238" s="7" t="s">
        <v>180</v>
      </c>
      <c r="B238" s="106">
        <f>'[1]Форма 2 Северск'!$AG$22</f>
        <v>74.099999999999994</v>
      </c>
      <c r="C238" s="55">
        <f>'[9]СВ Т-ст'!$F$171</f>
        <v>74</v>
      </c>
      <c r="D238" s="29">
        <f t="shared" si="50"/>
        <v>66.727891783777423</v>
      </c>
      <c r="E238" s="79">
        <f>'[1]Форма 2 Северск'!$AH$22</f>
        <v>21834.750338605092</v>
      </c>
      <c r="F238" s="55">
        <f>'[9]СВ Т-ст'!$Q$171</f>
        <v>22686.14864864865</v>
      </c>
      <c r="G238" s="55">
        <f t="shared" si="51"/>
        <v>21834.750338605092</v>
      </c>
      <c r="H238" s="55">
        <f t="shared" si="52"/>
        <v>851.39831004355801</v>
      </c>
    </row>
    <row r="239" spans="1:8" s="3" customFormat="1" ht="37.5">
      <c r="A239" s="7" t="s">
        <v>181</v>
      </c>
      <c r="B239" s="106">
        <f>'[1]Форма 2 Северск'!$AG$19</f>
        <v>32.200000000000003</v>
      </c>
      <c r="C239" s="55">
        <f>'[9]СВ Т-ст'!$F$172</f>
        <v>32.200000000000003</v>
      </c>
      <c r="D239" s="29">
        <f t="shared" si="50"/>
        <v>67.387656587277021</v>
      </c>
      <c r="E239" s="79">
        <f>'[1]Форма 2 Северск'!$AH$19</f>
        <v>22955.845617833642</v>
      </c>
      <c r="F239" s="55">
        <f>'[9]СВ Т-ст'!$Q$172</f>
        <v>22910.455486542443</v>
      </c>
      <c r="G239" s="55">
        <f t="shared" si="51"/>
        <v>22955.845617833642</v>
      </c>
      <c r="H239" s="55">
        <f t="shared" si="52"/>
        <v>-45.390131291198486</v>
      </c>
    </row>
    <row r="240" spans="1:8" s="3" customFormat="1" ht="37.5">
      <c r="A240" s="7" t="s">
        <v>182</v>
      </c>
      <c r="B240" s="109">
        <f>'[1]Форма 2 Северск'!$AG$18</f>
        <v>39</v>
      </c>
      <c r="C240" s="55">
        <f>'[9]СВ Т-ст'!$F$173</f>
        <v>39</v>
      </c>
      <c r="D240" s="29">
        <f t="shared" si="50"/>
        <v>66.896217625672293</v>
      </c>
      <c r="E240" s="79">
        <f>'[1]Форма 2 Северск'!$AH$18</f>
        <v>22711.283792717117</v>
      </c>
      <c r="F240" s="55">
        <f>'[9]СВ Т-ст'!$Q$173</f>
        <v>22743.376068376067</v>
      </c>
      <c r="G240" s="55">
        <f t="shared" si="51"/>
        <v>22711.283792717117</v>
      </c>
      <c r="H240" s="55">
        <f t="shared" si="52"/>
        <v>32.092275658949802</v>
      </c>
    </row>
    <row r="241" spans="1:8" s="3" customFormat="1" ht="37.5">
      <c r="A241" s="7" t="s">
        <v>183</v>
      </c>
      <c r="B241" s="106">
        <f>'[1]Форма 2 Северск'!$AG$17</f>
        <v>77.900000000000006</v>
      </c>
      <c r="C241" s="55">
        <f>'[9]СВ Т-ст'!$F$174</f>
        <v>77.900000000000006</v>
      </c>
      <c r="D241" s="29">
        <f t="shared" si="50"/>
        <v>64.027212655641392</v>
      </c>
      <c r="E241" s="79">
        <f>'[1]Форма 2 Северск'!$AH$17</f>
        <v>21754.318720782307</v>
      </c>
      <c r="F241" s="55">
        <f>'[9]СВ Т-ст'!$Q$174</f>
        <v>21767.971758664957</v>
      </c>
      <c r="G241" s="55">
        <f t="shared" si="51"/>
        <v>21754.318720782307</v>
      </c>
      <c r="H241" s="55">
        <f t="shared" si="52"/>
        <v>13.653037882650096</v>
      </c>
    </row>
    <row r="242" spans="1:8" s="3" customFormat="1" ht="37.5">
      <c r="A242" s="7" t="s">
        <v>184</v>
      </c>
      <c r="B242" s="106">
        <f>'[1]Форма 2 Северск'!$AG$24</f>
        <v>14.6</v>
      </c>
      <c r="C242" s="55">
        <f>'[9]СВ Т-ст'!$F$175</f>
        <v>14.4</v>
      </c>
      <c r="D242" s="29">
        <f t="shared" si="50"/>
        <v>49.764637571273255</v>
      </c>
      <c r="E242" s="79">
        <f>'[1]Форма 2 Северск'!$AH$24</f>
        <v>15634.497177830894</v>
      </c>
      <c r="F242" s="55">
        <f>'[9]СВ Т-ст'!$Q$175</f>
        <v>16918.981481481482</v>
      </c>
      <c r="G242" s="55">
        <f t="shared" si="51"/>
        <v>15634.497177830894</v>
      </c>
      <c r="H242" s="55">
        <f t="shared" si="52"/>
        <v>1284.4843036505881</v>
      </c>
    </row>
    <row r="243" spans="1:8" s="3" customFormat="1" ht="37.5">
      <c r="A243" s="13" t="s">
        <v>38</v>
      </c>
      <c r="B243" s="80">
        <f>SUM(B235:B242)</f>
        <v>620.79999999999995</v>
      </c>
      <c r="C243" s="56">
        <f>SUM(C235:C242)</f>
        <v>618.39999999999986</v>
      </c>
      <c r="D243" s="54">
        <f>F243/33998*100</f>
        <v>61.792477976217612</v>
      </c>
      <c r="E243" s="80">
        <v>20431.7</v>
      </c>
      <c r="F243" s="56">
        <f>(C235*F235+C236*F236+C237*F237+C238*F238+C239*F239+C240*F240+C241*F241+C242*F242)/C243</f>
        <v>21008.206662354463</v>
      </c>
      <c r="G243" s="56">
        <f t="shared" si="51"/>
        <v>20431.7</v>
      </c>
      <c r="H243" s="56">
        <f>F243-G243</f>
        <v>576.50666235446261</v>
      </c>
    </row>
    <row r="244" spans="1:8" ht="39">
      <c r="A244" s="95" t="s">
        <v>87</v>
      </c>
      <c r="B244" s="125">
        <f>B243+B230+B223+B217+B205+B190+B183+B175+B165+B137+B130+B122+B110+B103+B96+B89+B70+B58+B52+B32</f>
        <v>2782.3999999999996</v>
      </c>
      <c r="C244" s="45">
        <f>C243+C230+C223+C217+C205+C190+C183+C175+C165+C137+C130+C122+C110+C103+C96+C89+C70+C58+C52+C32</f>
        <v>2694.1000000000004</v>
      </c>
      <c r="D244" s="77">
        <f>F244/33998*100</f>
        <v>64.978250663325568</v>
      </c>
      <c r="E244" s="125">
        <f>(E32*B32+B52*E52+E58*B58+B70*E70+E89*B89+B96*E96+E103*B103+B110*E110+E122*B122+B130*E130+E137*B137+B165*E165+E175*B175+B183*E183+E190*B190+B205*E205+E217*B217+B223*E223+E230*B230+B243*E243)/B244</f>
        <v>21288.471955552341</v>
      </c>
      <c r="F244" s="77">
        <f>(C31*F31+F52*C52+C58*F58+F70*C70+C89*F89+F96*C96+C103*F103+F110*C110+C122*F122+F130*C130+C137*F137+F165*C165+C175*F175+F183*C183+C190*F190+F205*C205+C217*F217+F223*C223+C230*F230+F243*C243)/C244</f>
        <v>22091.305660517424</v>
      </c>
      <c r="G244" s="77">
        <f>E244</f>
        <v>21288.471955552341</v>
      </c>
      <c r="H244" s="69">
        <f t="shared" si="52"/>
        <v>802.8337049650836</v>
      </c>
    </row>
    <row r="245" spans="1:8" s="44" customFormat="1" ht="19.5">
      <c r="A245" s="95" t="s">
        <v>88</v>
      </c>
      <c r="B245" s="116">
        <f>B244+B29</f>
        <v>3885</v>
      </c>
      <c r="C245" s="77">
        <f>C244+C29</f>
        <v>3805.9000000000005</v>
      </c>
      <c r="D245" s="77">
        <f>F245/33998*100</f>
        <v>65.569079440529762</v>
      </c>
      <c r="E245" s="116">
        <f>(E29*B29+E244*B244)/B245</f>
        <v>21556.993005422806</v>
      </c>
      <c r="F245" s="77">
        <f>(F244*C244+C29*F29)/C245</f>
        <v>22292.175628191311</v>
      </c>
      <c r="G245" s="77">
        <f>(G244*B244+B29*G29)/B245</f>
        <v>21556.991840817969</v>
      </c>
      <c r="H245" s="69">
        <f>F245-G245</f>
        <v>735.18378737334206</v>
      </c>
    </row>
    <row r="246" spans="1:8">
      <c r="A246" t="s">
        <v>92</v>
      </c>
    </row>
    <row r="247" spans="1:8">
      <c r="A247" t="s">
        <v>7</v>
      </c>
      <c r="C247"/>
      <c r="D247"/>
      <c r="E247" s="103"/>
      <c r="F247"/>
      <c r="G247"/>
    </row>
  </sheetData>
  <mergeCells count="30">
    <mergeCell ref="B7:B8"/>
    <mergeCell ref="A231:H231"/>
    <mergeCell ref="A191:H191"/>
    <mergeCell ref="A206:H206"/>
    <mergeCell ref="A218:H218"/>
    <mergeCell ref="A176:H176"/>
    <mergeCell ref="A184:H184"/>
    <mergeCell ref="A33:H33"/>
    <mergeCell ref="A53:H53"/>
    <mergeCell ref="A30:H30"/>
    <mergeCell ref="A224:H224"/>
    <mergeCell ref="A131:H131"/>
    <mergeCell ref="A138:H138"/>
    <mergeCell ref="A166:H166"/>
    <mergeCell ref="F2:H2"/>
    <mergeCell ref="A111:H111"/>
    <mergeCell ref="A123:H123"/>
    <mergeCell ref="A90:H90"/>
    <mergeCell ref="A97:H97"/>
    <mergeCell ref="A104:H104"/>
    <mergeCell ref="A59:H59"/>
    <mergeCell ref="A71:H71"/>
    <mergeCell ref="A4:H4"/>
    <mergeCell ref="E7:F7"/>
    <mergeCell ref="A7:A8"/>
    <mergeCell ref="C7:C8"/>
    <mergeCell ref="D7:D8"/>
    <mergeCell ref="A10:H10"/>
    <mergeCell ref="G7:G8"/>
    <mergeCell ref="H7:H8"/>
  </mergeCells>
  <pageMargins left="0.11811023622047245" right="0.11811023622047245" top="0.15748031496062992" bottom="0.15748031496062992" header="0.31496062992125984" footer="0.31496062992125984"/>
  <pageSetup paperSize="9" scale="58" orientation="landscape" r:id="rId1"/>
  <rowBreaks count="7" manualBreakCount="7">
    <brk id="41" max="7" man="1"/>
    <brk id="70" max="7" man="1"/>
    <brk id="96" max="7" man="1"/>
    <brk id="130" max="7" man="1"/>
    <brk id="154" max="7" man="1"/>
    <brk id="181" max="7" man="1"/>
    <brk id="212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1004"/>
  <sheetViews>
    <sheetView topLeftCell="A780" workbookViewId="0">
      <selection activeCell="A751" sqref="A751"/>
    </sheetView>
  </sheetViews>
  <sheetFormatPr defaultRowHeight="15"/>
  <cols>
    <col min="1" max="1" width="58.7109375" style="103" customWidth="1"/>
    <col min="2" max="2" width="25" style="103" customWidth="1"/>
    <col min="3" max="3" width="22.42578125" style="103" customWidth="1"/>
    <col min="4" max="4" width="28.140625" style="103" customWidth="1"/>
    <col min="5" max="5" width="9.85546875" style="103" customWidth="1"/>
    <col min="6" max="6" width="12.42578125" style="103" customWidth="1"/>
    <col min="7" max="16384" width="9.140625" style="103"/>
  </cols>
  <sheetData>
    <row r="1" spans="1:5">
      <c r="D1" s="259" t="s">
        <v>198</v>
      </c>
    </row>
    <row r="2" spans="1:5">
      <c r="B2" s="260" t="s">
        <v>276</v>
      </c>
      <c r="C2" s="260"/>
      <c r="D2" s="260"/>
    </row>
    <row r="3" spans="1:5">
      <c r="D3" s="259"/>
    </row>
    <row r="4" spans="1:5" ht="18.75">
      <c r="A4" s="261" t="s">
        <v>199</v>
      </c>
      <c r="B4" s="261"/>
      <c r="C4" s="261"/>
      <c r="D4" s="261"/>
      <c r="E4" s="262"/>
    </row>
    <row r="5" spans="1:5" ht="17.25" customHeight="1">
      <c r="A5" s="261" t="s">
        <v>275</v>
      </c>
      <c r="B5" s="261"/>
      <c r="C5" s="261"/>
      <c r="D5" s="261"/>
      <c r="E5" s="262"/>
    </row>
    <row r="7" spans="1:5" s="264" customFormat="1" ht="94.5" customHeight="1">
      <c r="A7" s="263" t="s">
        <v>10</v>
      </c>
      <c r="B7" s="106" t="s">
        <v>200</v>
      </c>
      <c r="C7" s="106" t="s">
        <v>201</v>
      </c>
      <c r="D7" s="106" t="s">
        <v>202</v>
      </c>
    </row>
    <row r="8" spans="1:5" s="38" customFormat="1" ht="18.75">
      <c r="A8" s="105">
        <v>1</v>
      </c>
      <c r="B8" s="105">
        <v>2</v>
      </c>
      <c r="C8" s="105">
        <v>3</v>
      </c>
      <c r="D8" s="105">
        <v>4</v>
      </c>
    </row>
    <row r="9" spans="1:5" s="38" customFormat="1" ht="18.75">
      <c r="A9" s="265" t="s">
        <v>214</v>
      </c>
      <c r="B9" s="265"/>
      <c r="C9" s="265"/>
      <c r="D9" s="265"/>
    </row>
    <row r="10" spans="1:5" s="38" customFormat="1" ht="18.75">
      <c r="A10" s="265" t="s">
        <v>215</v>
      </c>
      <c r="B10" s="265"/>
      <c r="C10" s="265"/>
      <c r="D10" s="265"/>
    </row>
    <row r="11" spans="1:5" s="38" customFormat="1" ht="37.5">
      <c r="A11" s="246" t="str">
        <f>'[9]СВ Т-ст'!$C$27</f>
        <v>Муниципальное  бюджетное учреждение "Культурно-спортивный комплекс"</v>
      </c>
      <c r="B11" s="72"/>
      <c r="C11" s="71"/>
      <c r="D11" s="247">
        <f>(C14+C16)/C12</f>
        <v>0.23681209738497014</v>
      </c>
    </row>
    <row r="12" spans="1:5" s="38" customFormat="1" ht="18.75">
      <c r="A12" s="107" t="s">
        <v>216</v>
      </c>
      <c r="B12" s="72">
        <f>SUM(B14:B16)</f>
        <v>74.8</v>
      </c>
      <c r="C12" s="72">
        <f>SUM(C14:C16)</f>
        <v>23502.600000000002</v>
      </c>
      <c r="D12" s="247"/>
    </row>
    <row r="13" spans="1:5" s="38" customFormat="1" ht="18.75">
      <c r="A13" s="107" t="s">
        <v>204</v>
      </c>
      <c r="B13" s="71"/>
      <c r="C13" s="71"/>
      <c r="D13" s="247"/>
    </row>
    <row r="14" spans="1:5" s="38" customFormat="1" ht="18.75">
      <c r="A14" s="163" t="s">
        <v>205</v>
      </c>
      <c r="B14" s="237">
        <v>1</v>
      </c>
      <c r="C14" s="71">
        <v>618.70000000000005</v>
      </c>
      <c r="D14" s="247"/>
    </row>
    <row r="15" spans="1:5" s="38" customFormat="1" ht="18.75">
      <c r="A15" s="163" t="s">
        <v>206</v>
      </c>
      <c r="B15" s="237">
        <v>43.1</v>
      </c>
      <c r="C15" s="71">
        <v>17936.900000000001</v>
      </c>
      <c r="D15" s="247"/>
      <c r="E15" s="188"/>
    </row>
    <row r="16" spans="1:5" s="38" customFormat="1" ht="18.75">
      <c r="A16" s="163" t="s">
        <v>207</v>
      </c>
      <c r="B16" s="237">
        <v>30.7</v>
      </c>
      <c r="C16" s="71">
        <v>4947</v>
      </c>
      <c r="D16" s="247"/>
    </row>
    <row r="17" spans="1:5" s="38" customFormat="1" ht="19.5">
      <c r="A17" s="266" t="s">
        <v>218</v>
      </c>
      <c r="B17" s="266"/>
      <c r="C17" s="266"/>
      <c r="D17" s="266"/>
    </row>
    <row r="18" spans="1:5" s="38" customFormat="1" ht="56.25">
      <c r="A18" s="252" t="str">
        <f>'[9]СВ Т-ст'!$C$33</f>
        <v>Муниципальное казённое учреждение "Бакчарский краеведческий музей северного садоводства"</v>
      </c>
      <c r="B18" s="80"/>
      <c r="C18" s="71"/>
      <c r="D18" s="247">
        <f>(C21+C23)/C19</f>
        <v>0.63578471651602297</v>
      </c>
    </row>
    <row r="19" spans="1:5" s="38" customFormat="1" ht="18.75">
      <c r="A19" s="107" t="s">
        <v>203</v>
      </c>
      <c r="B19" s="72">
        <f>SUM(B21:B23)</f>
        <v>2.5</v>
      </c>
      <c r="C19" s="72">
        <f>SUM(C21:C23)</f>
        <v>486.8</v>
      </c>
      <c r="D19" s="247"/>
    </row>
    <row r="20" spans="1:5" s="38" customFormat="1" ht="18.75">
      <c r="A20" s="107" t="s">
        <v>204</v>
      </c>
      <c r="B20" s="71"/>
      <c r="C20" s="71"/>
      <c r="D20" s="247"/>
    </row>
    <row r="21" spans="1:5" s="38" customFormat="1" ht="18.75">
      <c r="A21" s="163" t="s">
        <v>205</v>
      </c>
      <c r="B21" s="237">
        <v>1</v>
      </c>
      <c r="C21" s="71">
        <v>187</v>
      </c>
      <c r="D21" s="247"/>
    </row>
    <row r="22" spans="1:5" s="38" customFormat="1" ht="18.75">
      <c r="A22" s="163" t="s">
        <v>206</v>
      </c>
      <c r="B22" s="237">
        <v>0.5</v>
      </c>
      <c r="C22" s="71">
        <v>177.3</v>
      </c>
      <c r="D22" s="247"/>
      <c r="E22" s="188"/>
    </row>
    <row r="23" spans="1:5" s="38" customFormat="1" ht="18.75">
      <c r="A23" s="163" t="s">
        <v>207</v>
      </c>
      <c r="B23" s="237">
        <v>1</v>
      </c>
      <c r="C23" s="71">
        <v>122.5</v>
      </c>
      <c r="D23" s="247"/>
    </row>
    <row r="24" spans="1:5" s="38" customFormat="1" ht="54" customHeight="1">
      <c r="A24" s="252" t="str">
        <f>'[9]СВ Т-ст'!$C$34</f>
        <v>Муниципальное бюджетное учреждение культуры "Бакчарская межпоселенческая централизованная библиотечная система"</v>
      </c>
      <c r="B24" s="80"/>
      <c r="C24" s="71"/>
      <c r="D24" s="247">
        <f>(C27+C29)/C25</f>
        <v>0.10432788764689023</v>
      </c>
    </row>
    <row r="25" spans="1:5" s="38" customFormat="1" ht="18.75">
      <c r="A25" s="107" t="s">
        <v>203</v>
      </c>
      <c r="B25" s="72">
        <f>SUM(B27:B29)</f>
        <v>14.000000000000002</v>
      </c>
      <c r="C25" s="72">
        <f>SUM(C27:C29)</f>
        <v>4186.8</v>
      </c>
      <c r="D25" s="247"/>
    </row>
    <row r="26" spans="1:5" s="38" customFormat="1" ht="18.75">
      <c r="A26" s="107" t="s">
        <v>204</v>
      </c>
      <c r="B26" s="71"/>
      <c r="C26" s="71"/>
      <c r="D26" s="247"/>
    </row>
    <row r="27" spans="1:5" s="38" customFormat="1" ht="18.75">
      <c r="A27" s="163" t="s">
        <v>205</v>
      </c>
      <c r="B27" s="237">
        <v>0.8</v>
      </c>
      <c r="C27" s="71">
        <v>316</v>
      </c>
      <c r="D27" s="247"/>
    </row>
    <row r="28" spans="1:5" s="38" customFormat="1" ht="18.75">
      <c r="A28" s="163" t="s">
        <v>206</v>
      </c>
      <c r="B28" s="237">
        <v>12.4</v>
      </c>
      <c r="C28" s="71">
        <v>3750</v>
      </c>
      <c r="D28" s="247"/>
    </row>
    <row r="29" spans="1:5" s="38" customFormat="1" ht="18.75">
      <c r="A29" s="163" t="s">
        <v>207</v>
      </c>
      <c r="B29" s="237">
        <v>0.8</v>
      </c>
      <c r="C29" s="71">
        <v>120.8</v>
      </c>
      <c r="D29" s="247"/>
    </row>
    <row r="30" spans="1:5" s="38" customFormat="1" ht="57" customHeight="1">
      <c r="A30" s="252" t="str">
        <f>'[9]СВ Т-ст'!$C$35</f>
        <v>Муниципальное казённое учреждение культуры "Бакчарская центральная районная библиотека"</v>
      </c>
      <c r="B30" s="80"/>
      <c r="C30" s="71"/>
      <c r="D30" s="247">
        <f>(C33+C35)/C31</f>
        <v>0.16425992779783394</v>
      </c>
    </row>
    <row r="31" spans="1:5" s="38" customFormat="1" ht="18.75">
      <c r="A31" s="107" t="s">
        <v>216</v>
      </c>
      <c r="B31" s="72">
        <f>SUM(B33:B35)</f>
        <v>4.2</v>
      </c>
      <c r="C31" s="72">
        <f>SUM(C33:C35)</f>
        <v>1440.3999999999999</v>
      </c>
      <c r="D31" s="247"/>
    </row>
    <row r="32" spans="1:5" s="38" customFormat="1" ht="18.75">
      <c r="A32" s="107" t="s">
        <v>204</v>
      </c>
      <c r="B32" s="71"/>
      <c r="C32" s="71"/>
      <c r="D32" s="247"/>
    </row>
    <row r="33" spans="1:5" s="38" customFormat="1" ht="18.75">
      <c r="A33" s="163" t="s">
        <v>205</v>
      </c>
      <c r="B33" s="237">
        <v>0.2</v>
      </c>
      <c r="C33" s="71">
        <v>125.6</v>
      </c>
      <c r="D33" s="247"/>
    </row>
    <row r="34" spans="1:5" s="38" customFormat="1" ht="18.75">
      <c r="A34" s="163" t="s">
        <v>206</v>
      </c>
      <c r="B34" s="237">
        <v>3.3</v>
      </c>
      <c r="C34" s="71">
        <v>1203.8</v>
      </c>
      <c r="D34" s="247"/>
    </row>
    <row r="35" spans="1:5" s="38" customFormat="1" ht="18.75">
      <c r="A35" s="163" t="s">
        <v>207</v>
      </c>
      <c r="B35" s="237">
        <v>0.7</v>
      </c>
      <c r="C35" s="71">
        <v>111</v>
      </c>
      <c r="D35" s="247"/>
    </row>
    <row r="36" spans="1:5" s="38" customFormat="1" ht="45.75" customHeight="1">
      <c r="A36" s="252" t="str">
        <f>'[9]СВ Т-ст'!$C$36</f>
        <v>Муниципальное казённое учреждение "Плотниковская центральная библиотека"</v>
      </c>
      <c r="B36" s="80"/>
      <c r="C36" s="71"/>
      <c r="D36" s="247">
        <f>(C39+C41)/C37</f>
        <v>1</v>
      </c>
    </row>
    <row r="37" spans="1:5" s="38" customFormat="1" ht="18.75">
      <c r="A37" s="107" t="s">
        <v>216</v>
      </c>
      <c r="B37" s="72">
        <f>SUM(B39:B41)</f>
        <v>0.2</v>
      </c>
      <c r="C37" s="72">
        <f>SUM(C39:C41)</f>
        <v>30.7</v>
      </c>
      <c r="D37" s="247"/>
    </row>
    <row r="38" spans="1:5" s="38" customFormat="1" ht="18.75">
      <c r="A38" s="107" t="s">
        <v>204</v>
      </c>
      <c r="B38" s="71"/>
      <c r="C38" s="71"/>
      <c r="D38" s="247"/>
    </row>
    <row r="39" spans="1:5" s="38" customFormat="1" ht="18.75">
      <c r="A39" s="163" t="s">
        <v>205</v>
      </c>
      <c r="B39" s="237">
        <v>0.2</v>
      </c>
      <c r="C39" s="71">
        <v>30.7</v>
      </c>
      <c r="D39" s="247"/>
    </row>
    <row r="40" spans="1:5" s="38" customFormat="1" ht="18.75">
      <c r="A40" s="163" t="s">
        <v>206</v>
      </c>
      <c r="B40" s="237">
        <v>0</v>
      </c>
      <c r="C40" s="71">
        <v>0</v>
      </c>
      <c r="D40" s="247"/>
      <c r="E40" s="188"/>
    </row>
    <row r="41" spans="1:5" s="38" customFormat="1" ht="18.75">
      <c r="A41" s="163" t="s">
        <v>207</v>
      </c>
      <c r="B41" s="237">
        <v>0</v>
      </c>
      <c r="C41" s="71">
        <v>0</v>
      </c>
      <c r="D41" s="247"/>
    </row>
    <row r="42" spans="1:5" s="38" customFormat="1" ht="38.25" customHeight="1">
      <c r="A42" s="252" t="str">
        <f>'[9]СВ Т-ст'!$C$37</f>
        <v>Муниципальное казённое учреждение "Вавиловская центральная библиотека"</v>
      </c>
      <c r="B42" s="80"/>
      <c r="C42" s="71"/>
      <c r="D42" s="247">
        <f>(C45+C47)/C43</f>
        <v>1</v>
      </c>
    </row>
    <row r="43" spans="1:5" s="38" customFormat="1" ht="18.75">
      <c r="A43" s="107" t="s">
        <v>216</v>
      </c>
      <c r="B43" s="72">
        <f>SUM(B45:B47)</f>
        <v>0.2</v>
      </c>
      <c r="C43" s="72">
        <f>SUM(C45:C47)</f>
        <v>60.6</v>
      </c>
      <c r="D43" s="247"/>
    </row>
    <row r="44" spans="1:5" s="38" customFormat="1" ht="18.75">
      <c r="A44" s="107" t="s">
        <v>204</v>
      </c>
      <c r="B44" s="71"/>
      <c r="C44" s="71"/>
      <c r="D44" s="247"/>
    </row>
    <row r="45" spans="1:5" s="38" customFormat="1" ht="18.75">
      <c r="A45" s="163" t="s">
        <v>205</v>
      </c>
      <c r="B45" s="237">
        <v>0.2</v>
      </c>
      <c r="C45" s="71">
        <v>60.6</v>
      </c>
      <c r="D45" s="247"/>
    </row>
    <row r="46" spans="1:5" s="38" customFormat="1" ht="18.75">
      <c r="A46" s="163" t="s">
        <v>206</v>
      </c>
      <c r="B46" s="237">
        <v>0</v>
      </c>
      <c r="C46" s="71">
        <v>0</v>
      </c>
      <c r="D46" s="247"/>
    </row>
    <row r="47" spans="1:5" s="38" customFormat="1" ht="18.75">
      <c r="A47" s="163" t="s">
        <v>207</v>
      </c>
      <c r="B47" s="237">
        <v>0</v>
      </c>
      <c r="C47" s="71">
        <v>0</v>
      </c>
      <c r="D47" s="247"/>
    </row>
    <row r="48" spans="1:5" s="38" customFormat="1" ht="40.5" customHeight="1">
      <c r="A48" s="252" t="str">
        <f>'[9]СВ Т-ст'!$C$38</f>
        <v>Муниципальное казённое учреждение "Парбигская центральная библиотека"</v>
      </c>
      <c r="B48" s="80"/>
      <c r="C48" s="71"/>
      <c r="D48" s="247">
        <f>(C51+C53)/C49</f>
        <v>0.27784112504751041</v>
      </c>
    </row>
    <row r="49" spans="1:5" s="38" customFormat="1" ht="18.75">
      <c r="A49" s="107" t="s">
        <v>216</v>
      </c>
      <c r="B49" s="72">
        <f>SUM(B51:B53)</f>
        <v>0.7</v>
      </c>
      <c r="C49" s="72">
        <f>SUM(C51:C53)</f>
        <v>263.10000000000002</v>
      </c>
      <c r="D49" s="247"/>
    </row>
    <row r="50" spans="1:5" s="38" customFormat="1" ht="18.75">
      <c r="A50" s="107" t="s">
        <v>204</v>
      </c>
      <c r="B50" s="71"/>
      <c r="C50" s="71"/>
      <c r="D50" s="247"/>
    </row>
    <row r="51" spans="1:5" s="38" customFormat="1" ht="18.75">
      <c r="A51" s="163" t="s">
        <v>205</v>
      </c>
      <c r="B51" s="237">
        <v>0.2</v>
      </c>
      <c r="C51" s="71">
        <v>73.099999999999994</v>
      </c>
      <c r="D51" s="247"/>
    </row>
    <row r="52" spans="1:5" s="38" customFormat="1" ht="18.75">
      <c r="A52" s="163" t="s">
        <v>206</v>
      </c>
      <c r="B52" s="237">
        <v>0.5</v>
      </c>
      <c r="C52" s="71">
        <v>190</v>
      </c>
      <c r="D52" s="247"/>
    </row>
    <row r="53" spans="1:5" s="38" customFormat="1" ht="18.75">
      <c r="A53" s="163" t="s">
        <v>207</v>
      </c>
      <c r="B53" s="237">
        <v>0</v>
      </c>
      <c r="C53" s="71">
        <v>0</v>
      </c>
      <c r="D53" s="247"/>
    </row>
    <row r="54" spans="1:5" s="38" customFormat="1" ht="46.5" customHeight="1">
      <c r="A54" s="252" t="str">
        <f>'[9]СВ Т-ст'!$C$39</f>
        <v>Муниципальное казённое учреждение "Высокоярская центральная библиотека"</v>
      </c>
      <c r="B54" s="80"/>
      <c r="C54" s="71"/>
      <c r="D54" s="247">
        <f>(C57+C59)/C55</f>
        <v>0.40147058823529413</v>
      </c>
    </row>
    <row r="55" spans="1:5" s="38" customFormat="1" ht="18.75">
      <c r="A55" s="107" t="s">
        <v>216</v>
      </c>
      <c r="B55" s="72">
        <f>SUM(B57:B59)</f>
        <v>0.70000000000000007</v>
      </c>
      <c r="C55" s="72">
        <f>SUM(C57:C59)</f>
        <v>204</v>
      </c>
      <c r="D55" s="247"/>
    </row>
    <row r="56" spans="1:5" s="38" customFormat="1" ht="18.75">
      <c r="A56" s="107" t="s">
        <v>204</v>
      </c>
      <c r="B56" s="71"/>
      <c r="C56" s="71"/>
      <c r="D56" s="247"/>
    </row>
    <row r="57" spans="1:5" s="38" customFormat="1" ht="18.75">
      <c r="A57" s="163" t="s">
        <v>205</v>
      </c>
      <c r="B57" s="237">
        <v>0.2</v>
      </c>
      <c r="C57" s="71">
        <v>71.2</v>
      </c>
      <c r="D57" s="247"/>
    </row>
    <row r="58" spans="1:5" s="38" customFormat="1" ht="18.75">
      <c r="A58" s="163" t="s">
        <v>206</v>
      </c>
      <c r="B58" s="237">
        <v>0.4</v>
      </c>
      <c r="C58" s="71">
        <v>122.1</v>
      </c>
      <c r="D58" s="247"/>
      <c r="E58" s="188"/>
    </row>
    <row r="59" spans="1:5" s="38" customFormat="1" ht="18.75">
      <c r="A59" s="163" t="s">
        <v>207</v>
      </c>
      <c r="B59" s="237">
        <v>0.1</v>
      </c>
      <c r="C59" s="71">
        <v>10.7</v>
      </c>
      <c r="D59" s="247"/>
    </row>
    <row r="60" spans="1:5" s="38" customFormat="1" ht="42.75" customHeight="1">
      <c r="A60" s="252" t="str">
        <f>'[9]СВ Т-ст'!$C$40</f>
        <v>Муниципальное казённое учреждение "Поротниковская центральная библиотека"</v>
      </c>
      <c r="B60" s="80"/>
      <c r="C60" s="71"/>
      <c r="D60" s="247">
        <f>(C63+C65)/C61</f>
        <v>0.57984031936127745</v>
      </c>
    </row>
    <row r="61" spans="1:5" s="38" customFormat="1" ht="18.75">
      <c r="A61" s="107" t="s">
        <v>216</v>
      </c>
      <c r="B61" s="72">
        <f>SUM(B63:B65)</f>
        <v>0.4</v>
      </c>
      <c r="C61" s="72">
        <f>SUM(C63:C65)</f>
        <v>100.2</v>
      </c>
      <c r="D61" s="247"/>
    </row>
    <row r="62" spans="1:5" s="38" customFormat="1" ht="18.75">
      <c r="A62" s="107" t="s">
        <v>204</v>
      </c>
      <c r="B62" s="71"/>
      <c r="C62" s="71"/>
      <c r="D62" s="247"/>
    </row>
    <row r="63" spans="1:5" s="38" customFormat="1" ht="18.75">
      <c r="A63" s="163" t="s">
        <v>205</v>
      </c>
      <c r="B63" s="237">
        <v>0.3</v>
      </c>
      <c r="C63" s="71">
        <v>58.1</v>
      </c>
      <c r="D63" s="247"/>
    </row>
    <row r="64" spans="1:5" s="38" customFormat="1" ht="18.75">
      <c r="A64" s="163" t="s">
        <v>206</v>
      </c>
      <c r="B64" s="237">
        <v>0.1</v>
      </c>
      <c r="C64" s="71">
        <v>42.1</v>
      </c>
      <c r="D64" s="247"/>
    </row>
    <row r="65" spans="1:5" s="38" customFormat="1" ht="18.75">
      <c r="A65" s="163" t="s">
        <v>207</v>
      </c>
      <c r="B65" s="237">
        <v>0</v>
      </c>
      <c r="C65" s="71">
        <v>0</v>
      </c>
      <c r="D65" s="247"/>
    </row>
    <row r="66" spans="1:5" s="38" customFormat="1" ht="60.75" customHeight="1">
      <c r="A66" s="252" t="str">
        <f>'[9]СВ Т-ст'!$C$41</f>
        <v>Муниципальное бюджетное учреждение культуры "Бакчарская межпоселенческая централизованная клубная система"</v>
      </c>
      <c r="B66" s="80"/>
      <c r="C66" s="71"/>
      <c r="D66" s="247">
        <f>(C69+C71)/C67</f>
        <v>0.29248181712107657</v>
      </c>
    </row>
    <row r="67" spans="1:5" s="38" customFormat="1" ht="18.75">
      <c r="A67" s="107" t="s">
        <v>216</v>
      </c>
      <c r="B67" s="72">
        <f>SUM(B69:B71)</f>
        <v>9.9</v>
      </c>
      <c r="C67" s="72">
        <f>SUM(C69:C71)</f>
        <v>2571.1</v>
      </c>
      <c r="D67" s="247"/>
    </row>
    <row r="68" spans="1:5" s="38" customFormat="1" ht="18.75">
      <c r="A68" s="107" t="s">
        <v>204</v>
      </c>
      <c r="B68" s="71"/>
      <c r="C68" s="71"/>
      <c r="D68" s="247"/>
    </row>
    <row r="69" spans="1:5" s="38" customFormat="1" ht="18.75">
      <c r="A69" s="163" t="s">
        <v>205</v>
      </c>
      <c r="B69" s="237">
        <v>0.5</v>
      </c>
      <c r="C69" s="71">
        <v>307.2</v>
      </c>
      <c r="D69" s="247"/>
    </row>
    <row r="70" spans="1:5" s="38" customFormat="1" ht="18.75">
      <c r="A70" s="163" t="s">
        <v>206</v>
      </c>
      <c r="B70" s="237">
        <v>6.2</v>
      </c>
      <c r="C70" s="71">
        <v>1819.1</v>
      </c>
      <c r="D70" s="247"/>
    </row>
    <row r="71" spans="1:5" s="38" customFormat="1" ht="18.75">
      <c r="A71" s="163" t="s">
        <v>207</v>
      </c>
      <c r="B71" s="237">
        <v>3.2</v>
      </c>
      <c r="C71" s="71">
        <v>444.8</v>
      </c>
      <c r="D71" s="247"/>
    </row>
    <row r="72" spans="1:5" s="38" customFormat="1" ht="57.75" customHeight="1">
      <c r="A72" s="252" t="str">
        <f>'[9]СВ Т-ст'!$C$42</f>
        <v>Муниципальное казённое учреждение культуры "Бакчарский районный Дом культуры"</v>
      </c>
      <c r="B72" s="80"/>
      <c r="C72" s="71"/>
      <c r="D72" s="247">
        <f>(C75+C77)/C73</f>
        <v>0.39105132608280863</v>
      </c>
    </row>
    <row r="73" spans="1:5" s="38" customFormat="1" ht="18.75">
      <c r="A73" s="107" t="s">
        <v>216</v>
      </c>
      <c r="B73" s="72">
        <f>SUM(B75:B77)</f>
        <v>24.200000000000003</v>
      </c>
      <c r="C73" s="72">
        <f>SUM(C75:C77)</f>
        <v>5241</v>
      </c>
      <c r="D73" s="247"/>
    </row>
    <row r="74" spans="1:5" s="38" customFormat="1" ht="18.75">
      <c r="A74" s="107" t="s">
        <v>204</v>
      </c>
      <c r="B74" s="71"/>
      <c r="C74" s="71"/>
      <c r="D74" s="247"/>
    </row>
    <row r="75" spans="1:5" s="38" customFormat="1" ht="18.75">
      <c r="A75" s="163" t="s">
        <v>205</v>
      </c>
      <c r="B75" s="237">
        <v>1</v>
      </c>
      <c r="C75" s="71">
        <v>327.8</v>
      </c>
      <c r="D75" s="247"/>
    </row>
    <row r="76" spans="1:5" s="38" customFormat="1" ht="18.75">
      <c r="A76" s="163" t="s">
        <v>206</v>
      </c>
      <c r="B76" s="237">
        <v>10.3</v>
      </c>
      <c r="C76" s="71">
        <v>3191.5</v>
      </c>
      <c r="D76" s="247"/>
      <c r="E76" s="188"/>
    </row>
    <row r="77" spans="1:5" s="38" customFormat="1" ht="18.75">
      <c r="A77" s="163" t="s">
        <v>207</v>
      </c>
      <c r="B77" s="237">
        <v>12.9</v>
      </c>
      <c r="C77" s="71">
        <v>1721.7</v>
      </c>
      <c r="D77" s="247"/>
    </row>
    <row r="78" spans="1:5" s="38" customFormat="1" ht="39.75" customHeight="1">
      <c r="A78" s="252" t="str">
        <f>'[9]СВ Т-ст'!$C$43</f>
        <v>Муниципальное казённое учреждение "Плотниковский сельский дом культуры"</v>
      </c>
      <c r="B78" s="80"/>
      <c r="C78" s="71"/>
      <c r="D78" s="247">
        <f>(C81+C83)/C79</f>
        <v>1</v>
      </c>
    </row>
    <row r="79" spans="1:5" s="38" customFormat="1" ht="18.75">
      <c r="A79" s="107" t="s">
        <v>216</v>
      </c>
      <c r="B79" s="72">
        <f>SUM(B81:B83)</f>
        <v>2</v>
      </c>
      <c r="C79" s="72">
        <f>SUM(C81:C83)</f>
        <v>292.89999999999998</v>
      </c>
      <c r="D79" s="247"/>
    </row>
    <row r="80" spans="1:5" s="38" customFormat="1" ht="18.75">
      <c r="A80" s="107" t="s">
        <v>204</v>
      </c>
      <c r="B80" s="71"/>
      <c r="C80" s="71"/>
      <c r="D80" s="247"/>
    </row>
    <row r="81" spans="1:5" s="38" customFormat="1" ht="18.75">
      <c r="A81" s="163" t="s">
        <v>205</v>
      </c>
      <c r="B81" s="237">
        <v>0.5</v>
      </c>
      <c r="C81" s="71">
        <v>90.1</v>
      </c>
      <c r="D81" s="247"/>
    </row>
    <row r="82" spans="1:5" s="38" customFormat="1" ht="18.75">
      <c r="A82" s="163" t="s">
        <v>206</v>
      </c>
      <c r="B82" s="237">
        <v>0</v>
      </c>
      <c r="C82" s="71">
        <v>0</v>
      </c>
      <c r="D82" s="247"/>
    </row>
    <row r="83" spans="1:5" s="38" customFormat="1" ht="18.75">
      <c r="A83" s="163" t="s">
        <v>207</v>
      </c>
      <c r="B83" s="237">
        <v>1.5</v>
      </c>
      <c r="C83" s="71">
        <v>202.8</v>
      </c>
      <c r="D83" s="247"/>
    </row>
    <row r="84" spans="1:5" s="38" customFormat="1" ht="42" customHeight="1">
      <c r="A84" s="252" t="str">
        <f>'[9]СВ Т-ст'!$C$44</f>
        <v>Муниципальное казённое учреждение "Вавиловский сельский дом культуры"</v>
      </c>
      <c r="B84" s="80"/>
      <c r="C84" s="71"/>
      <c r="D84" s="247">
        <f>(C87+C89)/C85</f>
        <v>1</v>
      </c>
    </row>
    <row r="85" spans="1:5" s="38" customFormat="1" ht="18.75">
      <c r="A85" s="107" t="s">
        <v>216</v>
      </c>
      <c r="B85" s="72">
        <f>SUM(B87:B89)</f>
        <v>1</v>
      </c>
      <c r="C85" s="72">
        <f>SUM(C87:C89)</f>
        <v>216.4</v>
      </c>
      <c r="D85" s="247"/>
    </row>
    <row r="86" spans="1:5" s="38" customFormat="1" ht="18.75">
      <c r="A86" s="107" t="s">
        <v>204</v>
      </c>
      <c r="B86" s="71"/>
      <c r="C86" s="71"/>
      <c r="D86" s="247"/>
    </row>
    <row r="87" spans="1:5" s="38" customFormat="1" ht="18.75">
      <c r="A87" s="163" t="s">
        <v>205</v>
      </c>
      <c r="B87" s="237">
        <v>0.5</v>
      </c>
      <c r="C87" s="71">
        <v>85.4</v>
      </c>
      <c r="D87" s="247"/>
    </row>
    <row r="88" spans="1:5" s="38" customFormat="1" ht="18.75">
      <c r="A88" s="163" t="s">
        <v>206</v>
      </c>
      <c r="B88" s="237">
        <v>0</v>
      </c>
      <c r="C88" s="71">
        <v>0</v>
      </c>
      <c r="D88" s="247"/>
    </row>
    <row r="89" spans="1:5" s="38" customFormat="1" ht="18.75">
      <c r="A89" s="163" t="s">
        <v>207</v>
      </c>
      <c r="B89" s="237">
        <v>0.5</v>
      </c>
      <c r="C89" s="71">
        <v>131</v>
      </c>
      <c r="D89" s="247"/>
    </row>
    <row r="90" spans="1:5" s="38" customFormat="1" ht="44.25" customHeight="1">
      <c r="A90" s="252" t="str">
        <f>'[9]СВ Т-ст'!$C$45</f>
        <v>Муниципальное казённое учреждение "Парбигский сельский дом культуры"</v>
      </c>
      <c r="B90" s="80"/>
      <c r="C90" s="71"/>
      <c r="D90" s="247">
        <f>(C93+C95)/C91</f>
        <v>0.62478864956259661</v>
      </c>
    </row>
    <row r="91" spans="1:5" s="38" customFormat="1" ht="18.75">
      <c r="A91" s="107" t="s">
        <v>216</v>
      </c>
      <c r="B91" s="72">
        <f>SUM(B93:B95)</f>
        <v>6.2</v>
      </c>
      <c r="C91" s="72">
        <f>SUM(C93:C95)</f>
        <v>1360.3</v>
      </c>
      <c r="D91" s="247"/>
    </row>
    <row r="92" spans="1:5" s="38" customFormat="1" ht="18.75">
      <c r="A92" s="107" t="s">
        <v>204</v>
      </c>
      <c r="B92" s="71"/>
      <c r="C92" s="71"/>
      <c r="D92" s="247"/>
    </row>
    <row r="93" spans="1:5" s="38" customFormat="1" ht="18.75">
      <c r="A93" s="163" t="s">
        <v>205</v>
      </c>
      <c r="B93" s="237">
        <v>0.5</v>
      </c>
      <c r="C93" s="71">
        <v>253.7</v>
      </c>
      <c r="D93" s="247"/>
    </row>
    <row r="94" spans="1:5" s="38" customFormat="1" ht="18.75">
      <c r="A94" s="163" t="s">
        <v>206</v>
      </c>
      <c r="B94" s="237">
        <v>1.7</v>
      </c>
      <c r="C94" s="71">
        <v>510.4</v>
      </c>
      <c r="D94" s="247"/>
      <c r="E94" s="188"/>
    </row>
    <row r="95" spans="1:5" s="38" customFormat="1" ht="18.75">
      <c r="A95" s="163" t="s">
        <v>207</v>
      </c>
      <c r="B95" s="237">
        <v>4</v>
      </c>
      <c r="C95" s="71">
        <v>596.20000000000005</v>
      </c>
      <c r="D95" s="247"/>
    </row>
    <row r="96" spans="1:5" s="38" customFormat="1" ht="44.25" customHeight="1">
      <c r="A96" s="252" t="str">
        <f>'[9]СВ Т-ст'!$C$46</f>
        <v>Муниципальное казённое учреждение "Высокоярский сельский дом культуры"</v>
      </c>
      <c r="B96" s="80"/>
      <c r="C96" s="71"/>
      <c r="D96" s="247">
        <f>(C99+C101)/C97</f>
        <v>0.34077717658632567</v>
      </c>
    </row>
    <row r="97" spans="1:5" s="38" customFormat="1" ht="18.75">
      <c r="A97" s="107" t="s">
        <v>216</v>
      </c>
      <c r="B97" s="72">
        <f>SUM(B99:B101)</f>
        <v>4.2</v>
      </c>
      <c r="C97" s="72">
        <f>SUM(C99:C101)</f>
        <v>1016.5</v>
      </c>
      <c r="D97" s="247"/>
    </row>
    <row r="98" spans="1:5" s="38" customFormat="1" ht="18.75">
      <c r="A98" s="107" t="s">
        <v>204</v>
      </c>
      <c r="B98" s="71"/>
      <c r="C98" s="71"/>
      <c r="D98" s="247"/>
    </row>
    <row r="99" spans="1:5" s="38" customFormat="1" ht="18.75">
      <c r="A99" s="163" t="s">
        <v>205</v>
      </c>
      <c r="B99" s="237">
        <v>0.1</v>
      </c>
      <c r="C99" s="71">
        <v>4.8</v>
      </c>
      <c r="D99" s="247"/>
    </row>
    <row r="100" spans="1:5" s="38" customFormat="1" ht="18.75">
      <c r="A100" s="163" t="s">
        <v>206</v>
      </c>
      <c r="B100" s="237">
        <v>1.7</v>
      </c>
      <c r="C100" s="71">
        <v>670.1</v>
      </c>
      <c r="D100" s="247"/>
      <c r="E100" s="188"/>
    </row>
    <row r="101" spans="1:5" s="38" customFormat="1" ht="18.75">
      <c r="A101" s="163" t="s">
        <v>207</v>
      </c>
      <c r="B101" s="237">
        <v>2.4</v>
      </c>
      <c r="C101" s="71">
        <v>341.6</v>
      </c>
      <c r="D101" s="247"/>
    </row>
    <row r="102" spans="1:5" s="38" customFormat="1" ht="44.25" customHeight="1">
      <c r="A102" s="252" t="str">
        <f>'[9]СВ Т-ст'!$C$47</f>
        <v>Муниципальное казённое учреждение "Поротниковский сельский дом культуры"</v>
      </c>
      <c r="B102" s="80"/>
      <c r="C102" s="71"/>
      <c r="D102" s="247">
        <f>(C105+C107)/C103</f>
        <v>0.55931677018633552</v>
      </c>
    </row>
    <row r="103" spans="1:5" s="38" customFormat="1" ht="18.75">
      <c r="A103" s="107" t="s">
        <v>216</v>
      </c>
      <c r="B103" s="72">
        <f>SUM(B105:B107)</f>
        <v>2</v>
      </c>
      <c r="C103" s="72">
        <f>SUM(C105:C107)</f>
        <v>322</v>
      </c>
      <c r="D103" s="247"/>
    </row>
    <row r="104" spans="1:5" s="38" customFormat="1" ht="18.75">
      <c r="A104" s="107" t="s">
        <v>204</v>
      </c>
      <c r="B104" s="71"/>
      <c r="C104" s="71"/>
      <c r="D104" s="247"/>
    </row>
    <row r="105" spans="1:5" s="38" customFormat="1" ht="18.75">
      <c r="A105" s="163" t="s">
        <v>205</v>
      </c>
      <c r="B105" s="237">
        <v>0.5</v>
      </c>
      <c r="C105" s="71">
        <v>80.7</v>
      </c>
      <c r="D105" s="247"/>
    </row>
    <row r="106" spans="1:5" s="38" customFormat="1" ht="18.75">
      <c r="A106" s="163" t="s">
        <v>206</v>
      </c>
      <c r="B106" s="237">
        <v>0.5</v>
      </c>
      <c r="C106" s="71">
        <v>141.9</v>
      </c>
      <c r="D106" s="247"/>
      <c r="E106" s="188"/>
    </row>
    <row r="107" spans="1:5" s="38" customFormat="1" ht="18.75">
      <c r="A107" s="163" t="s">
        <v>207</v>
      </c>
      <c r="B107" s="237">
        <v>1</v>
      </c>
      <c r="C107" s="71">
        <v>99.4</v>
      </c>
      <c r="D107" s="247"/>
    </row>
    <row r="108" spans="1:5" s="38" customFormat="1" ht="42" customHeight="1">
      <c r="A108" s="205" t="s">
        <v>58</v>
      </c>
      <c r="B108" s="72">
        <f>B111+B112+B113</f>
        <v>72.400000000000006</v>
      </c>
      <c r="C108" s="72">
        <f>C111+C112+C113</f>
        <v>17792.8</v>
      </c>
      <c r="D108" s="247" t="e">
        <f>(C111+C113)/C109</f>
        <v>#DIV/0!</v>
      </c>
    </row>
    <row r="109" spans="1:5" s="38" customFormat="1" ht="18.75">
      <c r="A109" s="251" t="s">
        <v>217</v>
      </c>
      <c r="B109" s="72"/>
      <c r="C109" s="71"/>
      <c r="D109" s="247"/>
    </row>
    <row r="110" spans="1:5" s="38" customFormat="1" ht="18.75">
      <c r="A110" s="251" t="s">
        <v>204</v>
      </c>
      <c r="B110" s="72"/>
      <c r="C110" s="71"/>
      <c r="D110" s="247"/>
    </row>
    <row r="111" spans="1:5" s="38" customFormat="1" ht="18.75">
      <c r="A111" s="163" t="s">
        <v>205</v>
      </c>
      <c r="B111" s="237">
        <f>B105+B99+B93+B87+B81+B75+B69+B63+B57+B51+B45+B39+B33+B27+B21</f>
        <v>6.7</v>
      </c>
      <c r="C111" s="237">
        <f>C105+C99+C93+C87+C81+C75+C69+C63+C57+C51+C45+C39+C33+C27+C21</f>
        <v>2072</v>
      </c>
      <c r="D111" s="247"/>
    </row>
    <row r="112" spans="1:5" s="38" customFormat="1" ht="18.75">
      <c r="A112" s="163" t="s">
        <v>206</v>
      </c>
      <c r="B112" s="237">
        <f t="shared" ref="B112:C113" si="0">B106+B100+B94+B88+B82+B76+B70+B64+B58+B52+B46+B40+B34+B28+B22</f>
        <v>37.6</v>
      </c>
      <c r="C112" s="237">
        <f t="shared" si="0"/>
        <v>11818.3</v>
      </c>
      <c r="D112" s="247"/>
    </row>
    <row r="113" spans="1:4" s="38" customFormat="1" ht="18.75">
      <c r="A113" s="163" t="s">
        <v>207</v>
      </c>
      <c r="B113" s="237">
        <f t="shared" si="0"/>
        <v>28.1</v>
      </c>
      <c r="C113" s="237">
        <f t="shared" si="0"/>
        <v>3902.5</v>
      </c>
      <c r="D113" s="247"/>
    </row>
    <row r="114" spans="1:4" s="38" customFormat="1" ht="18.75">
      <c r="A114" s="254" t="s">
        <v>219</v>
      </c>
      <c r="B114" s="254"/>
      <c r="C114" s="254"/>
      <c r="D114" s="254"/>
    </row>
    <row r="115" spans="1:4" s="38" customFormat="1" ht="40.5" customHeight="1">
      <c r="A115" s="246" t="str">
        <f>'[9]СВ Т-ст'!$C$49</f>
        <v>Муниципальное автономное учреждение "Культура"</v>
      </c>
      <c r="B115" s="80"/>
      <c r="C115" s="71"/>
      <c r="D115" s="247">
        <f>(C118+C120)/C116</f>
        <v>0.29410574588616134</v>
      </c>
    </row>
    <row r="116" spans="1:4" s="38" customFormat="1" ht="18.75">
      <c r="A116" s="107" t="s">
        <v>216</v>
      </c>
      <c r="B116" s="72">
        <f>SUM(B118:B120)</f>
        <v>92.6</v>
      </c>
      <c r="C116" s="72">
        <f>SUM(C118:C120)</f>
        <v>29656</v>
      </c>
      <c r="D116" s="247"/>
    </row>
    <row r="117" spans="1:4" s="38" customFormat="1" ht="18.75">
      <c r="A117" s="107" t="s">
        <v>204</v>
      </c>
      <c r="B117" s="71"/>
      <c r="C117" s="71"/>
      <c r="D117" s="247"/>
    </row>
    <row r="118" spans="1:4" s="38" customFormat="1" ht="18.75">
      <c r="A118" s="163" t="s">
        <v>205</v>
      </c>
      <c r="B118" s="237">
        <v>4</v>
      </c>
      <c r="C118" s="71">
        <v>2112.8000000000002</v>
      </c>
      <c r="D118" s="247"/>
    </row>
    <row r="119" spans="1:4" s="38" customFormat="1" ht="18.75">
      <c r="A119" s="163" t="s">
        <v>206</v>
      </c>
      <c r="B119" s="237">
        <v>59.5</v>
      </c>
      <c r="C119" s="71">
        <v>20934</v>
      </c>
      <c r="D119" s="247"/>
    </row>
    <row r="120" spans="1:4" s="38" customFormat="1" ht="18.75">
      <c r="A120" s="163" t="s">
        <v>207</v>
      </c>
      <c r="B120" s="237">
        <v>29.1</v>
      </c>
      <c r="C120" s="71">
        <v>6609.2</v>
      </c>
      <c r="D120" s="247"/>
    </row>
    <row r="121" spans="1:4" s="38" customFormat="1" ht="18.75">
      <c r="A121" s="254" t="s">
        <v>220</v>
      </c>
      <c r="B121" s="254"/>
      <c r="C121" s="254"/>
      <c r="D121" s="254"/>
    </row>
    <row r="122" spans="1:4" s="38" customFormat="1" ht="38.25" customHeight="1">
      <c r="A122" s="178" t="str">
        <f>'[9]СВ Т-ст'!$C$52</f>
        <v>Муниципальное автономное учреждение «Центр культуры" Зырянского района</v>
      </c>
      <c r="B122" s="204"/>
      <c r="C122" s="71"/>
      <c r="D122" s="247">
        <f>(C125+C127)/C123</f>
        <v>0.25614983645243677</v>
      </c>
    </row>
    <row r="123" spans="1:4" s="38" customFormat="1" ht="18.75">
      <c r="A123" s="107" t="s">
        <v>216</v>
      </c>
      <c r="B123" s="72">
        <f>SUM(B125:B127)</f>
        <v>33.5</v>
      </c>
      <c r="C123" s="72">
        <f>SUM(C125:C127)</f>
        <v>6695.3</v>
      </c>
      <c r="D123" s="247"/>
    </row>
    <row r="124" spans="1:4" s="38" customFormat="1" ht="18.75">
      <c r="A124" s="107" t="s">
        <v>204</v>
      </c>
      <c r="B124" s="71"/>
      <c r="C124" s="71"/>
      <c r="D124" s="247"/>
    </row>
    <row r="125" spans="1:4" s="38" customFormat="1" ht="18.75">
      <c r="A125" s="163" t="s">
        <v>205</v>
      </c>
      <c r="B125" s="237">
        <v>1</v>
      </c>
      <c r="C125" s="71">
        <v>513.5</v>
      </c>
      <c r="D125" s="247"/>
    </row>
    <row r="126" spans="1:4" s="38" customFormat="1" ht="18.75">
      <c r="A126" s="163" t="s">
        <v>206</v>
      </c>
      <c r="B126" s="237">
        <v>23.8</v>
      </c>
      <c r="C126" s="71">
        <v>4980.3</v>
      </c>
      <c r="D126" s="247"/>
    </row>
    <row r="127" spans="1:4" s="38" customFormat="1" ht="18.75">
      <c r="A127" s="163" t="s">
        <v>207</v>
      </c>
      <c r="B127" s="237">
        <v>8.6999999999999993</v>
      </c>
      <c r="C127" s="71">
        <v>1201.5</v>
      </c>
      <c r="D127" s="247"/>
    </row>
    <row r="128" spans="1:4" s="38" customFormat="1" ht="56.25">
      <c r="A128" s="178" t="str">
        <f>'[9]СВ Т-ст'!$C$53</f>
        <v>Муниципальное бюджетное учреждение «Межпоселенческая централизованная библиотечная система Зырянского района»</v>
      </c>
      <c r="B128" s="204"/>
      <c r="C128" s="71"/>
      <c r="D128" s="247">
        <f>(C131+C133)/C129</f>
        <v>0.215962873611904</v>
      </c>
    </row>
    <row r="129" spans="1:5" s="38" customFormat="1" ht="18.75">
      <c r="A129" s="107" t="s">
        <v>203</v>
      </c>
      <c r="B129" s="72">
        <f>SUM(B131:B133)</f>
        <v>21.900000000000002</v>
      </c>
      <c r="C129" s="72">
        <f>SUM(C131:C133)</f>
        <v>5430.1</v>
      </c>
      <c r="D129" s="247"/>
    </row>
    <row r="130" spans="1:5" s="38" customFormat="1" ht="18.75">
      <c r="A130" s="107" t="s">
        <v>204</v>
      </c>
      <c r="B130" s="71"/>
      <c r="C130" s="71"/>
      <c r="D130" s="247"/>
    </row>
    <row r="131" spans="1:5" s="38" customFormat="1" ht="18.75">
      <c r="A131" s="163" t="s">
        <v>205</v>
      </c>
      <c r="B131" s="237">
        <v>2</v>
      </c>
      <c r="C131" s="71">
        <v>961.1</v>
      </c>
      <c r="D131" s="247"/>
    </row>
    <row r="132" spans="1:5" s="38" customFormat="1" ht="18.75">
      <c r="A132" s="163" t="s">
        <v>206</v>
      </c>
      <c r="B132" s="237">
        <v>18.3</v>
      </c>
      <c r="C132" s="71">
        <v>4257.3999999999996</v>
      </c>
      <c r="D132" s="247"/>
      <c r="E132" s="188"/>
    </row>
    <row r="133" spans="1:5" s="38" customFormat="1" ht="18.75">
      <c r="A133" s="163" t="s">
        <v>207</v>
      </c>
      <c r="B133" s="237">
        <v>1.6</v>
      </c>
      <c r="C133" s="71">
        <v>211.6</v>
      </c>
      <c r="D133" s="247"/>
    </row>
    <row r="134" spans="1:5" s="38" customFormat="1" ht="56.25">
      <c r="A134" s="178" t="str">
        <f>'[9]СВ Т-ст'!$C$54</f>
        <v>Муниципальное бюджетное учреждение культуры «Зырянский краеведческий музей»</v>
      </c>
      <c r="B134" s="204"/>
      <c r="C134" s="71"/>
      <c r="D134" s="247">
        <f>(C137+C139)/C135</f>
        <v>0.44995087872503003</v>
      </c>
    </row>
    <row r="135" spans="1:5" s="38" customFormat="1" ht="18.75">
      <c r="A135" s="107" t="s">
        <v>203</v>
      </c>
      <c r="B135" s="72">
        <f>SUM(B137:B139)</f>
        <v>3</v>
      </c>
      <c r="C135" s="72">
        <f>SUM(C137:C139)</f>
        <v>916.09999999999991</v>
      </c>
      <c r="D135" s="247"/>
    </row>
    <row r="136" spans="1:5" s="38" customFormat="1" ht="18.75">
      <c r="A136" s="107" t="s">
        <v>204</v>
      </c>
      <c r="B136" s="71"/>
      <c r="C136" s="71"/>
      <c r="D136" s="247"/>
    </row>
    <row r="137" spans="1:5" s="38" customFormat="1" ht="18.75">
      <c r="A137" s="163" t="s">
        <v>205</v>
      </c>
      <c r="B137" s="237">
        <v>0.7</v>
      </c>
      <c r="C137" s="71">
        <v>388.9</v>
      </c>
      <c r="D137" s="247"/>
    </row>
    <row r="138" spans="1:5" s="38" customFormat="1" ht="18.75">
      <c r="A138" s="163" t="s">
        <v>206</v>
      </c>
      <c r="B138" s="237">
        <v>2</v>
      </c>
      <c r="C138" s="71">
        <v>503.9</v>
      </c>
      <c r="D138" s="247"/>
      <c r="E138" s="188"/>
    </row>
    <row r="139" spans="1:5" s="38" customFormat="1" ht="18.75">
      <c r="A139" s="163" t="s">
        <v>207</v>
      </c>
      <c r="B139" s="237">
        <v>0.3</v>
      </c>
      <c r="C139" s="71">
        <v>23.3</v>
      </c>
      <c r="D139" s="247"/>
    </row>
    <row r="140" spans="1:5" s="38" customFormat="1" ht="57" customHeight="1">
      <c r="A140" s="178" t="str">
        <f>'[9]СВ Т-ст'!$C$55</f>
        <v>Муниципальное бюджетное учреждение «Центр культуры» Высоковского сельского поселения</v>
      </c>
      <c r="B140" s="204"/>
      <c r="C140" s="71"/>
      <c r="D140" s="247">
        <f>(C143+C145)/C141</f>
        <v>0.26064516129032256</v>
      </c>
    </row>
    <row r="141" spans="1:5" s="38" customFormat="1" ht="18.75">
      <c r="A141" s="107" t="s">
        <v>203</v>
      </c>
      <c r="B141" s="72">
        <f>SUM(B143:B145)</f>
        <v>7</v>
      </c>
      <c r="C141" s="72">
        <f>SUM(C143:C145)</f>
        <v>1550</v>
      </c>
      <c r="D141" s="247"/>
    </row>
    <row r="142" spans="1:5" s="38" customFormat="1" ht="18.75">
      <c r="A142" s="107" t="s">
        <v>204</v>
      </c>
      <c r="B142" s="71"/>
      <c r="C142" s="71"/>
      <c r="D142" s="247"/>
    </row>
    <row r="143" spans="1:5" s="38" customFormat="1" ht="18.75">
      <c r="A143" s="163" t="s">
        <v>205</v>
      </c>
      <c r="B143" s="237">
        <v>1</v>
      </c>
      <c r="C143" s="71">
        <v>236</v>
      </c>
      <c r="D143" s="247"/>
    </row>
    <row r="144" spans="1:5" s="38" customFormat="1" ht="18.75">
      <c r="A144" s="163" t="s">
        <v>206</v>
      </c>
      <c r="B144" s="237">
        <v>4.0999999999999996</v>
      </c>
      <c r="C144" s="71">
        <v>1146</v>
      </c>
      <c r="D144" s="247"/>
      <c r="E144" s="188"/>
    </row>
    <row r="145" spans="1:4" s="38" customFormat="1" ht="18.75">
      <c r="A145" s="163" t="s">
        <v>207</v>
      </c>
      <c r="B145" s="237">
        <v>1.9</v>
      </c>
      <c r="C145" s="71">
        <v>168</v>
      </c>
      <c r="D145" s="247"/>
    </row>
    <row r="146" spans="1:4" s="38" customFormat="1" ht="76.5" customHeight="1">
      <c r="A146" s="178" t="str">
        <f>'[9]СВ Т-ст'!$C$56</f>
        <v>Муниципальное бюджетное учреждение «Центр культурно-досуговой деятельности населения Дубровского сельского поселения»</v>
      </c>
      <c r="B146" s="204"/>
      <c r="C146" s="71"/>
      <c r="D146" s="247">
        <f>(C149+C151)/C147</f>
        <v>0.22305247788370694</v>
      </c>
    </row>
    <row r="147" spans="1:4" s="38" customFormat="1" ht="18.75">
      <c r="A147" s="107" t="s">
        <v>216</v>
      </c>
      <c r="B147" s="72">
        <f>SUM(B149:B151)</f>
        <v>6.8</v>
      </c>
      <c r="C147" s="72">
        <f>SUM(C149:C151)</f>
        <v>1164.3</v>
      </c>
      <c r="D147" s="247"/>
    </row>
    <row r="148" spans="1:4" s="38" customFormat="1" ht="18.75">
      <c r="A148" s="107" t="s">
        <v>204</v>
      </c>
      <c r="B148" s="71"/>
      <c r="C148" s="71"/>
      <c r="D148" s="247"/>
    </row>
    <row r="149" spans="1:4" s="38" customFormat="1" ht="18.75">
      <c r="A149" s="163" t="s">
        <v>205</v>
      </c>
      <c r="B149" s="237">
        <v>1</v>
      </c>
      <c r="C149" s="71">
        <v>186.4</v>
      </c>
      <c r="D149" s="247"/>
    </row>
    <row r="150" spans="1:4" s="38" customFormat="1" ht="18.75">
      <c r="A150" s="163" t="s">
        <v>206</v>
      </c>
      <c r="B150" s="237">
        <v>5</v>
      </c>
      <c r="C150" s="71">
        <v>904.6</v>
      </c>
      <c r="D150" s="247"/>
    </row>
    <row r="151" spans="1:4" s="38" customFormat="1" ht="18.75">
      <c r="A151" s="163" t="s">
        <v>207</v>
      </c>
      <c r="B151" s="237">
        <v>0.8</v>
      </c>
      <c r="C151" s="71">
        <v>73.3</v>
      </c>
      <c r="D151" s="247"/>
    </row>
    <row r="152" spans="1:4" s="38" customFormat="1" ht="77.25" customHeight="1">
      <c r="A152" s="178" t="str">
        <f>'[9]СВ Т-ст'!$C$57</f>
        <v>Муниципальное бюджетное учреждение «Центр культурно-досуговой деятельности населения Михайловского сельского поселения»</v>
      </c>
      <c r="B152" s="204"/>
      <c r="C152" s="71"/>
      <c r="D152" s="247">
        <f>(C155+C157)/C153</f>
        <v>0.16922015182884748</v>
      </c>
    </row>
    <row r="153" spans="1:4" s="38" customFormat="1" ht="18.75">
      <c r="A153" s="107" t="s">
        <v>203</v>
      </c>
      <c r="B153" s="72">
        <f>SUM(B155:B157)</f>
        <v>8.1</v>
      </c>
      <c r="C153" s="72">
        <f>SUM(C155:C157)</f>
        <v>1449</v>
      </c>
      <c r="D153" s="247"/>
    </row>
    <row r="154" spans="1:4" s="38" customFormat="1" ht="18.75">
      <c r="A154" s="107" t="s">
        <v>204</v>
      </c>
      <c r="B154" s="71"/>
      <c r="C154" s="71"/>
      <c r="D154" s="247"/>
    </row>
    <row r="155" spans="1:4" s="38" customFormat="1" ht="18.75">
      <c r="A155" s="163" t="s">
        <v>205</v>
      </c>
      <c r="B155" s="237">
        <v>1</v>
      </c>
      <c r="C155" s="71">
        <v>137</v>
      </c>
      <c r="D155" s="247"/>
    </row>
    <row r="156" spans="1:4" s="38" customFormat="1" ht="18.75">
      <c r="A156" s="163" t="s">
        <v>206</v>
      </c>
      <c r="B156" s="237">
        <v>6</v>
      </c>
      <c r="C156" s="71">
        <v>1203.8</v>
      </c>
      <c r="D156" s="247"/>
    </row>
    <row r="157" spans="1:4" s="38" customFormat="1" ht="18.75">
      <c r="A157" s="163" t="s">
        <v>207</v>
      </c>
      <c r="B157" s="237">
        <v>1.1000000000000001</v>
      </c>
      <c r="C157" s="71">
        <v>108.2</v>
      </c>
      <c r="D157" s="247"/>
    </row>
    <row r="158" spans="1:4" s="38" customFormat="1" ht="78" customHeight="1">
      <c r="A158" s="178" t="str">
        <f>'[9]СВ Т-ст'!$C$58</f>
        <v>Муниципальное бюджетное учреждение «Центр культуры и досуга муниципального образования «Чердатское сельское поселение»</v>
      </c>
      <c r="B158" s="204"/>
      <c r="C158" s="71"/>
      <c r="D158" s="247">
        <f>(C161+C163)/C159</f>
        <v>0.33845625482956981</v>
      </c>
    </row>
    <row r="159" spans="1:4" s="38" customFormat="1" ht="18.75">
      <c r="A159" s="107" t="s">
        <v>203</v>
      </c>
      <c r="B159" s="72">
        <f>SUM(B161:B163)</f>
        <v>6.5</v>
      </c>
      <c r="C159" s="72">
        <f>SUM(C161:C163)</f>
        <v>1164.7</v>
      </c>
      <c r="D159" s="247"/>
    </row>
    <row r="160" spans="1:4" s="38" customFormat="1" ht="18.75">
      <c r="A160" s="107" t="s">
        <v>204</v>
      </c>
      <c r="B160" s="71"/>
      <c r="C160" s="71"/>
      <c r="D160" s="247"/>
    </row>
    <row r="161" spans="1:5" s="38" customFormat="1" ht="18.75">
      <c r="A161" s="163" t="s">
        <v>205</v>
      </c>
      <c r="B161" s="237">
        <v>1</v>
      </c>
      <c r="C161" s="71">
        <v>315.5</v>
      </c>
      <c r="D161" s="247"/>
    </row>
    <row r="162" spans="1:5" s="38" customFormat="1" ht="18.75">
      <c r="A162" s="163" t="s">
        <v>206</v>
      </c>
      <c r="B162" s="237">
        <v>5</v>
      </c>
      <c r="C162" s="71">
        <v>770.5</v>
      </c>
      <c r="D162" s="247"/>
      <c r="E162" s="188"/>
    </row>
    <row r="163" spans="1:5" s="38" customFormat="1" ht="18.75">
      <c r="A163" s="163" t="s">
        <v>207</v>
      </c>
      <c r="B163" s="237">
        <v>0.5</v>
      </c>
      <c r="C163" s="71">
        <v>78.7</v>
      </c>
      <c r="D163" s="247"/>
    </row>
    <row r="164" spans="1:5" s="38" customFormat="1" ht="39">
      <c r="A164" s="205" t="s">
        <v>15</v>
      </c>
      <c r="B164" s="250"/>
      <c r="C164" s="71"/>
      <c r="D164" s="247">
        <f>(C167+C169)/C165</f>
        <v>0.25057840442037077</v>
      </c>
    </row>
    <row r="165" spans="1:5" s="38" customFormat="1" ht="18.75">
      <c r="A165" s="251" t="s">
        <v>217</v>
      </c>
      <c r="B165" s="72">
        <f>SUM(B167:B169)</f>
        <v>86.8</v>
      </c>
      <c r="C165" s="72">
        <f>SUM(C167:C169)</f>
        <v>18369.499999999996</v>
      </c>
      <c r="D165" s="247"/>
    </row>
    <row r="166" spans="1:5" s="38" customFormat="1" ht="18.75">
      <c r="A166" s="251" t="s">
        <v>204</v>
      </c>
      <c r="B166" s="72"/>
      <c r="C166" s="71"/>
      <c r="D166" s="247"/>
    </row>
    <row r="167" spans="1:5" s="38" customFormat="1" ht="18.75">
      <c r="A167" s="163" t="s">
        <v>205</v>
      </c>
      <c r="B167" s="71">
        <f>B161+B155+B149+B131+B125+B137+B143</f>
        <v>7.7</v>
      </c>
      <c r="C167" s="71">
        <f>C161+C155+C149+C131+C125+C137+C143</f>
        <v>2738.4</v>
      </c>
      <c r="D167" s="247"/>
    </row>
    <row r="168" spans="1:5" s="38" customFormat="1" ht="18.75">
      <c r="A168" s="163" t="s">
        <v>206</v>
      </c>
      <c r="B168" s="71">
        <f t="shared" ref="B168:C169" si="1">B162+B156+B150+B132+B126+B138+B144</f>
        <v>64.199999999999989</v>
      </c>
      <c r="C168" s="71">
        <f t="shared" si="1"/>
        <v>13766.499999999998</v>
      </c>
      <c r="D168" s="247"/>
    </row>
    <row r="169" spans="1:5" s="38" customFormat="1" ht="18.75">
      <c r="A169" s="163" t="s">
        <v>207</v>
      </c>
      <c r="B169" s="71">
        <f t="shared" si="1"/>
        <v>14.9</v>
      </c>
      <c r="C169" s="71">
        <f t="shared" si="1"/>
        <v>1864.6</v>
      </c>
      <c r="D169" s="247"/>
    </row>
    <row r="170" spans="1:5" s="38" customFormat="1" ht="18.75">
      <c r="A170" s="267" t="s">
        <v>227</v>
      </c>
      <c r="B170" s="267"/>
      <c r="C170" s="267"/>
      <c r="D170" s="267"/>
    </row>
    <row r="171" spans="1:5" s="38" customFormat="1" ht="59.25" customHeight="1">
      <c r="A171" s="183" t="str">
        <f>'[9]СВ Т-ст'!$C$61</f>
        <v>Муниципальное бюджетное учреждение культуры "Каргасокская центральная  районная библиотека"</v>
      </c>
      <c r="B171" s="244"/>
      <c r="C171" s="257"/>
      <c r="D171" s="247">
        <f>(C176+C174)/C172</f>
        <v>0.1375159699516858</v>
      </c>
    </row>
    <row r="172" spans="1:5" s="38" customFormat="1" ht="18.75">
      <c r="A172" s="107" t="s">
        <v>203</v>
      </c>
      <c r="B172" s="72">
        <f>SUM(B174:B176)</f>
        <v>42</v>
      </c>
      <c r="C172" s="72">
        <f>SUM(C174:C176)</f>
        <v>12899.369278033793</v>
      </c>
      <c r="D172" s="247"/>
    </row>
    <row r="173" spans="1:5" s="38" customFormat="1" ht="18.75">
      <c r="A173" s="107" t="s">
        <v>204</v>
      </c>
      <c r="B173" s="71"/>
      <c r="C173" s="71"/>
      <c r="D173" s="247"/>
    </row>
    <row r="174" spans="1:5" s="38" customFormat="1" ht="18.75">
      <c r="A174" s="163" t="s">
        <v>205</v>
      </c>
      <c r="B174" s="237">
        <v>2</v>
      </c>
      <c r="C174" s="71">
        <v>803.9</v>
      </c>
      <c r="D174" s="247"/>
    </row>
    <row r="175" spans="1:5" s="38" customFormat="1" ht="18.75">
      <c r="A175" s="163" t="s">
        <v>206</v>
      </c>
      <c r="B175" s="237">
        <v>33.5</v>
      </c>
      <c r="C175" s="71">
        <v>11125.5</v>
      </c>
      <c r="D175" s="247"/>
      <c r="E175" s="188"/>
    </row>
    <row r="176" spans="1:5" s="38" customFormat="1" ht="18.75">
      <c r="A176" s="163" t="s">
        <v>207</v>
      </c>
      <c r="B176" s="237">
        <v>6.5</v>
      </c>
      <c r="C176" s="71">
        <f>1262.9/1.302</f>
        <v>969.96927803379424</v>
      </c>
      <c r="D176" s="247"/>
    </row>
    <row r="177" spans="1:5" s="38" customFormat="1" ht="56.25" hidden="1">
      <c r="A177" s="183" t="s">
        <v>61</v>
      </c>
      <c r="B177" s="258"/>
      <c r="C177" s="245"/>
      <c r="D177" s="247"/>
    </row>
    <row r="178" spans="1:5" s="38" customFormat="1" ht="18.75" hidden="1">
      <c r="A178" s="107" t="s">
        <v>203</v>
      </c>
      <c r="B178" s="71"/>
      <c r="C178" s="71">
        <f>SUM(C180:C182)</f>
        <v>0</v>
      </c>
      <c r="D178" s="247"/>
    </row>
    <row r="179" spans="1:5" s="38" customFormat="1" ht="18.75" hidden="1">
      <c r="A179" s="107" t="s">
        <v>204</v>
      </c>
      <c r="B179" s="71"/>
      <c r="C179" s="71"/>
      <c r="D179" s="247"/>
    </row>
    <row r="180" spans="1:5" s="38" customFormat="1" ht="18.75" hidden="1">
      <c r="A180" s="163" t="s">
        <v>205</v>
      </c>
      <c r="B180" s="237"/>
      <c r="C180" s="71"/>
      <c r="D180" s="247"/>
    </row>
    <row r="181" spans="1:5" s="38" customFormat="1" ht="18.75" hidden="1">
      <c r="A181" s="163" t="s">
        <v>206</v>
      </c>
      <c r="B181" s="237"/>
      <c r="C181" s="71"/>
      <c r="D181" s="247"/>
      <c r="E181" s="188"/>
    </row>
    <row r="182" spans="1:5" s="38" customFormat="1" ht="18.75" hidden="1">
      <c r="A182" s="163" t="s">
        <v>207</v>
      </c>
      <c r="B182" s="237"/>
      <c r="C182" s="71"/>
      <c r="D182" s="247"/>
    </row>
    <row r="183" spans="1:5" s="38" customFormat="1" ht="62.25" customHeight="1">
      <c r="A183" s="183" t="str">
        <f>'[9]СВ Т-ст'!$C$62</f>
        <v>Муниципальное бюджетное учреждение культуры "Каргасокский районный  дом культуры"</v>
      </c>
      <c r="B183" s="204"/>
      <c r="C183" s="71"/>
      <c r="D183" s="247">
        <f>(C186+C188)/C184</f>
        <v>0.37602735947928734</v>
      </c>
    </row>
    <row r="184" spans="1:5" s="38" customFormat="1" ht="18.75">
      <c r="A184" s="107" t="s">
        <v>203</v>
      </c>
      <c r="B184" s="72">
        <f>SUM(B186:B188)</f>
        <v>30.1</v>
      </c>
      <c r="C184" s="72">
        <f>SUM(C186:C188)</f>
        <v>10877.4</v>
      </c>
      <c r="D184" s="247"/>
    </row>
    <row r="185" spans="1:5" s="38" customFormat="1" ht="18.75">
      <c r="A185" s="107" t="s">
        <v>204</v>
      </c>
      <c r="B185" s="71"/>
      <c r="C185" s="71"/>
      <c r="D185" s="247"/>
    </row>
    <row r="186" spans="1:5" s="38" customFormat="1" ht="18.75">
      <c r="A186" s="163" t="s">
        <v>205</v>
      </c>
      <c r="B186" s="237">
        <v>2</v>
      </c>
      <c r="C186" s="71">
        <v>1070.7</v>
      </c>
      <c r="D186" s="247"/>
    </row>
    <row r="187" spans="1:5" s="38" customFormat="1" ht="18.75">
      <c r="A187" s="163" t="s">
        <v>206</v>
      </c>
      <c r="B187" s="237">
        <v>14.5</v>
      </c>
      <c r="C187" s="71">
        <v>6787.2</v>
      </c>
      <c r="D187" s="247"/>
    </row>
    <row r="188" spans="1:5" s="38" customFormat="1" ht="18.75">
      <c r="A188" s="163" t="s">
        <v>207</v>
      </c>
      <c r="B188" s="237">
        <v>13.6</v>
      </c>
      <c r="C188" s="71">
        <v>3019.5</v>
      </c>
      <c r="D188" s="247"/>
    </row>
    <row r="189" spans="1:5" s="38" customFormat="1" ht="40.5" customHeight="1">
      <c r="A189" s="183" t="str">
        <f>'[9]СВ Т-ст'!$C$63</f>
        <v>Муниципальное казенное учреждение культуры "Сосновский центр культуры"</v>
      </c>
      <c r="B189" s="204"/>
      <c r="C189" s="71"/>
      <c r="D189" s="247">
        <f>(C192+C194)/C190</f>
        <v>0.24012249309475198</v>
      </c>
    </row>
    <row r="190" spans="1:5" s="38" customFormat="1" ht="18.75">
      <c r="A190" s="107" t="s">
        <v>203</v>
      </c>
      <c r="B190" s="72">
        <f>SUM(B192:B194)</f>
        <v>5.0999999999999996</v>
      </c>
      <c r="C190" s="72">
        <f>SUM(C192:C194)</f>
        <v>1665.4</v>
      </c>
      <c r="D190" s="247"/>
    </row>
    <row r="191" spans="1:5" s="38" customFormat="1" ht="18.75">
      <c r="A191" s="107" t="s">
        <v>204</v>
      </c>
      <c r="B191" s="71"/>
      <c r="C191" s="71"/>
      <c r="D191" s="247"/>
    </row>
    <row r="192" spans="1:5" s="38" customFormat="1" ht="18.75">
      <c r="A192" s="163" t="s">
        <v>205</v>
      </c>
      <c r="B192" s="237">
        <v>0</v>
      </c>
      <c r="C192" s="71">
        <v>0</v>
      </c>
      <c r="D192" s="247"/>
    </row>
    <row r="193" spans="1:5" s="38" customFormat="1" ht="18.75">
      <c r="A193" s="163" t="s">
        <v>206</v>
      </c>
      <c r="B193" s="237">
        <v>2.9</v>
      </c>
      <c r="C193" s="71">
        <v>1265.5</v>
      </c>
      <c r="D193" s="247"/>
    </row>
    <row r="194" spans="1:5" s="38" customFormat="1" ht="18.75">
      <c r="A194" s="163" t="s">
        <v>207</v>
      </c>
      <c r="B194" s="237">
        <v>2.2000000000000002</v>
      </c>
      <c r="C194" s="71">
        <v>399.9</v>
      </c>
      <c r="D194" s="247"/>
    </row>
    <row r="195" spans="1:5" s="38" customFormat="1" ht="56.25" customHeight="1">
      <c r="A195" s="183" t="str">
        <f>'[9]СВ Т-ст'!$C$65</f>
        <v>Муниципальное казенное учреждение культуры "Березовский библиотечно-досуговый центр"</v>
      </c>
      <c r="B195" s="204"/>
      <c r="C195" s="71"/>
      <c r="D195" s="247">
        <f>(C198+C200)/C196</f>
        <v>0.24554541503694047</v>
      </c>
    </row>
    <row r="196" spans="1:5" s="38" customFormat="1" ht="18.75">
      <c r="A196" s="107" t="s">
        <v>203</v>
      </c>
      <c r="B196" s="72">
        <f>SUM(B198:B200)</f>
        <v>1.7000000000000002</v>
      </c>
      <c r="C196" s="72">
        <f>SUM(C198:C200)</f>
        <v>460.2</v>
      </c>
      <c r="D196" s="247"/>
    </row>
    <row r="197" spans="1:5" s="38" customFormat="1" ht="18.75">
      <c r="A197" s="107" t="s">
        <v>204</v>
      </c>
      <c r="B197" s="71"/>
      <c r="C197" s="71"/>
      <c r="D197" s="247"/>
    </row>
    <row r="198" spans="1:5" s="38" customFormat="1" ht="18.75">
      <c r="A198" s="163" t="s">
        <v>205</v>
      </c>
      <c r="B198" s="237">
        <v>0</v>
      </c>
      <c r="C198" s="71">
        <v>0</v>
      </c>
      <c r="D198" s="247"/>
    </row>
    <row r="199" spans="1:5" s="38" customFormat="1" ht="18.75">
      <c r="A199" s="163" t="s">
        <v>206</v>
      </c>
      <c r="B199" s="237">
        <v>0.9</v>
      </c>
      <c r="C199" s="71">
        <v>347.2</v>
      </c>
      <c r="D199" s="247"/>
      <c r="E199" s="188"/>
    </row>
    <row r="200" spans="1:5" s="38" customFormat="1" ht="18.75">
      <c r="A200" s="163" t="s">
        <v>207</v>
      </c>
      <c r="B200" s="237">
        <v>0.8</v>
      </c>
      <c r="C200" s="71">
        <v>113</v>
      </c>
      <c r="D200" s="247"/>
    </row>
    <row r="201" spans="1:5" s="38" customFormat="1" ht="59.25" customHeight="1">
      <c r="A201" s="183" t="str">
        <f>'[9]СВ Т-ст'!$C$66</f>
        <v>Муниципальное казенное учреждение культуры "Вертикосский библиотечно-досуговый центр"</v>
      </c>
      <c r="B201" s="204"/>
      <c r="C201" s="71"/>
      <c r="D201" s="247">
        <f>(C204+C206)/C202</f>
        <v>0.32630714481248291</v>
      </c>
    </row>
    <row r="202" spans="1:5" s="38" customFormat="1" ht="18.75">
      <c r="A202" s="107" t="s">
        <v>203</v>
      </c>
      <c r="B202" s="72">
        <f>SUM(B204:B206)</f>
        <v>4.0999999999999996</v>
      </c>
      <c r="C202" s="72">
        <f>SUM(C204:C206)</f>
        <v>1095.9000000000001</v>
      </c>
      <c r="D202" s="247"/>
    </row>
    <row r="203" spans="1:5" s="38" customFormat="1" ht="18.75">
      <c r="A203" s="107" t="s">
        <v>204</v>
      </c>
      <c r="B203" s="71"/>
      <c r="C203" s="71"/>
      <c r="D203" s="247"/>
    </row>
    <row r="204" spans="1:5" s="38" customFormat="1" ht="18.75">
      <c r="A204" s="163" t="s">
        <v>205</v>
      </c>
      <c r="B204" s="237">
        <v>0</v>
      </c>
      <c r="C204" s="71">
        <v>0</v>
      </c>
      <c r="D204" s="247"/>
    </row>
    <row r="205" spans="1:5" s="38" customFormat="1" ht="18.75">
      <c r="A205" s="163" t="s">
        <v>206</v>
      </c>
      <c r="B205" s="237">
        <v>1.8</v>
      </c>
      <c r="C205" s="71">
        <v>738.3</v>
      </c>
      <c r="D205" s="247"/>
    </row>
    <row r="206" spans="1:5" s="38" customFormat="1" ht="18.75">
      <c r="A206" s="163" t="s">
        <v>207</v>
      </c>
      <c r="B206" s="237">
        <v>2.2999999999999998</v>
      </c>
      <c r="C206" s="71">
        <v>357.6</v>
      </c>
      <c r="D206" s="247"/>
    </row>
    <row r="207" spans="1:5" s="38" customFormat="1" ht="59.25" customHeight="1">
      <c r="A207" s="183" t="str">
        <f>'[9]СВ Т-ст'!$C$67</f>
        <v>Муниципальное казенное учреждение культуры "Культурно библиотечный центр Новоюгинского поселения"</v>
      </c>
      <c r="B207" s="204"/>
      <c r="C207" s="71"/>
      <c r="D207" s="247">
        <f>(C210+C212)/C208</f>
        <v>0.14397689768976898</v>
      </c>
    </row>
    <row r="208" spans="1:5" s="38" customFormat="1" ht="18.75">
      <c r="A208" s="107" t="s">
        <v>203</v>
      </c>
      <c r="B208" s="72">
        <f>SUM(B210:B212)</f>
        <v>5.0999999999999996</v>
      </c>
      <c r="C208" s="72">
        <f>SUM(C210:C212)</f>
        <v>1696.8</v>
      </c>
      <c r="D208" s="247"/>
    </row>
    <row r="209" spans="1:5" s="38" customFormat="1" ht="18.75">
      <c r="A209" s="107" t="s">
        <v>204</v>
      </c>
      <c r="B209" s="71"/>
      <c r="C209" s="71"/>
      <c r="D209" s="247"/>
    </row>
    <row r="210" spans="1:5" s="38" customFormat="1" ht="18.75">
      <c r="A210" s="163" t="s">
        <v>205</v>
      </c>
      <c r="B210" s="237">
        <v>0</v>
      </c>
      <c r="C210" s="71">
        <v>0</v>
      </c>
      <c r="D210" s="247"/>
    </row>
    <row r="211" spans="1:5" s="38" customFormat="1" ht="18.75">
      <c r="A211" s="163" t="s">
        <v>206</v>
      </c>
      <c r="B211" s="237">
        <v>3.6</v>
      </c>
      <c r="C211" s="71">
        <v>1452.5</v>
      </c>
      <c r="D211" s="247"/>
    </row>
    <row r="212" spans="1:5" s="38" customFormat="1" ht="18.75">
      <c r="A212" s="163" t="s">
        <v>207</v>
      </c>
      <c r="B212" s="237">
        <v>1.5</v>
      </c>
      <c r="C212" s="71">
        <v>244.3</v>
      </c>
      <c r="D212" s="247"/>
    </row>
    <row r="213" spans="1:5" s="38" customFormat="1" ht="60.75" customHeight="1">
      <c r="A213" s="183" t="str">
        <f>'[9]СВ Т-ст'!$C$68</f>
        <v>Муниципальное казенное учреждение культуры "Тымский библиотечно-досуговый центр"</v>
      </c>
      <c r="B213" s="204"/>
      <c r="C213" s="71"/>
      <c r="D213" s="247">
        <f>(C216+C218)/C214</f>
        <v>0.22724477244772445</v>
      </c>
    </row>
    <row r="214" spans="1:5" s="38" customFormat="1" ht="18.75">
      <c r="A214" s="107" t="s">
        <v>216</v>
      </c>
      <c r="B214" s="72">
        <f>SUM(B216:B218)</f>
        <v>2</v>
      </c>
      <c r="C214" s="72">
        <f>SUM(C216:C218)</f>
        <v>650.40000000000009</v>
      </c>
      <c r="D214" s="247"/>
    </row>
    <row r="215" spans="1:5" s="38" customFormat="1" ht="18.75">
      <c r="A215" s="107" t="s">
        <v>204</v>
      </c>
      <c r="B215" s="71"/>
      <c r="C215" s="71"/>
      <c r="D215" s="247"/>
    </row>
    <row r="216" spans="1:5" s="38" customFormat="1" ht="18.75">
      <c r="A216" s="163" t="s">
        <v>205</v>
      </c>
      <c r="B216" s="237">
        <v>0</v>
      </c>
      <c r="C216" s="71">
        <v>0</v>
      </c>
      <c r="D216" s="247"/>
    </row>
    <row r="217" spans="1:5" s="38" customFormat="1" ht="18.75">
      <c r="A217" s="163" t="s">
        <v>206</v>
      </c>
      <c r="B217" s="237">
        <v>1.2</v>
      </c>
      <c r="C217" s="71">
        <v>502.6</v>
      </c>
      <c r="D217" s="247"/>
      <c r="E217" s="188"/>
    </row>
    <row r="218" spans="1:5" s="38" customFormat="1" ht="18.75">
      <c r="A218" s="163" t="s">
        <v>207</v>
      </c>
      <c r="B218" s="237">
        <v>0.8</v>
      </c>
      <c r="C218" s="71">
        <v>147.80000000000001</v>
      </c>
      <c r="D218" s="247"/>
    </row>
    <row r="219" spans="1:5" s="38" customFormat="1" ht="60" customHeight="1">
      <c r="A219" s="183" t="str">
        <f>'[9]СВ Т-ст'!$C$69</f>
        <v>Муниципальное казенное учреждение "Культурно-досуговый центр Средневасюганского сельского поселения"</v>
      </c>
      <c r="B219" s="204"/>
      <c r="C219" s="71"/>
      <c r="D219" s="247">
        <f>(C222+C224)/C220</f>
        <v>0.14380181129905603</v>
      </c>
    </row>
    <row r="220" spans="1:5" s="38" customFormat="1" ht="18.75">
      <c r="A220" s="107" t="s">
        <v>203</v>
      </c>
      <c r="B220" s="72">
        <f>SUM(B222:B224)</f>
        <v>6.9</v>
      </c>
      <c r="C220" s="72">
        <f>SUM(C222:C224)</f>
        <v>2086.9</v>
      </c>
      <c r="D220" s="247"/>
    </row>
    <row r="221" spans="1:5" s="38" customFormat="1" ht="18.75">
      <c r="A221" s="107" t="s">
        <v>204</v>
      </c>
      <c r="B221" s="71"/>
      <c r="C221" s="71"/>
      <c r="D221" s="247"/>
    </row>
    <row r="222" spans="1:5" s="38" customFormat="1" ht="18.75">
      <c r="A222" s="163" t="s">
        <v>205</v>
      </c>
      <c r="B222" s="237">
        <v>0</v>
      </c>
      <c r="C222" s="71">
        <v>0</v>
      </c>
      <c r="D222" s="247"/>
    </row>
    <row r="223" spans="1:5" s="38" customFormat="1" ht="18.75">
      <c r="A223" s="163" t="s">
        <v>206</v>
      </c>
      <c r="B223" s="237">
        <v>4.9000000000000004</v>
      </c>
      <c r="C223" s="71">
        <v>1786.8</v>
      </c>
      <c r="D223" s="247"/>
    </row>
    <row r="224" spans="1:5" s="38" customFormat="1" ht="18.75">
      <c r="A224" s="163" t="s">
        <v>207</v>
      </c>
      <c r="B224" s="237">
        <v>2</v>
      </c>
      <c r="C224" s="71">
        <v>300.10000000000002</v>
      </c>
      <c r="D224" s="247"/>
    </row>
    <row r="225" spans="1:5" s="38" customFormat="1" ht="65.25" customHeight="1">
      <c r="A225" s="183" t="str">
        <f>'[9]СВ Т-ст'!$C$70</f>
        <v>Муниципальное казенное учреждение культуры "Нововасюганский центр культуры"</v>
      </c>
      <c r="B225" s="204"/>
      <c r="C225" s="71"/>
      <c r="D225" s="247">
        <f>(C228+C230)/C226</f>
        <v>8.9212827988338197E-2</v>
      </c>
    </row>
    <row r="226" spans="1:5" s="38" customFormat="1" ht="18.75">
      <c r="A226" s="107" t="s">
        <v>203</v>
      </c>
      <c r="B226" s="72">
        <f>SUM(B228:B230)</f>
        <v>5.5</v>
      </c>
      <c r="C226" s="72">
        <f>SUM(C228:C230)</f>
        <v>1715</v>
      </c>
      <c r="D226" s="247"/>
    </row>
    <row r="227" spans="1:5" s="38" customFormat="1" ht="18.75">
      <c r="A227" s="107" t="s">
        <v>204</v>
      </c>
      <c r="B227" s="71"/>
      <c r="C227" s="71"/>
      <c r="D227" s="247"/>
    </row>
    <row r="228" spans="1:5" s="38" customFormat="1" ht="18.75">
      <c r="A228" s="163" t="s">
        <v>205</v>
      </c>
      <c r="B228" s="237">
        <v>0</v>
      </c>
      <c r="C228" s="71">
        <v>0</v>
      </c>
      <c r="D228" s="247"/>
    </row>
    <row r="229" spans="1:5" s="38" customFormat="1" ht="18.75">
      <c r="A229" s="163" t="s">
        <v>206</v>
      </c>
      <c r="B229" s="237">
        <v>4.5</v>
      </c>
      <c r="C229" s="71">
        <v>1562</v>
      </c>
      <c r="D229" s="247"/>
    </row>
    <row r="230" spans="1:5" s="38" customFormat="1" ht="18.75">
      <c r="A230" s="163" t="s">
        <v>207</v>
      </c>
      <c r="B230" s="237">
        <v>1</v>
      </c>
      <c r="C230" s="71">
        <v>153</v>
      </c>
      <c r="D230" s="247"/>
    </row>
    <row r="231" spans="1:5" s="38" customFormat="1" ht="57" customHeight="1">
      <c r="A231" s="183" t="str">
        <f>'[9]СВ Т-ст'!$C$71</f>
        <v>Муниципальное казенное учреждение культуры "Каргасокский культурно-досуговый и библиотечный центр"</v>
      </c>
      <c r="B231" s="204"/>
      <c r="C231" s="71"/>
      <c r="D231" s="247">
        <f>(C234+C236)/C232</f>
        <v>7.737608932461873E-2</v>
      </c>
    </row>
    <row r="232" spans="1:5" s="38" customFormat="1" ht="18.75">
      <c r="A232" s="107" t="s">
        <v>203</v>
      </c>
      <c r="B232" s="72">
        <f>SUM(B234:B236)</f>
        <v>8.6</v>
      </c>
      <c r="C232" s="72">
        <f>SUM(C234:C236)</f>
        <v>2937.6000000000004</v>
      </c>
      <c r="D232" s="247"/>
    </row>
    <row r="233" spans="1:5" s="38" customFormat="1" ht="18.75">
      <c r="A233" s="107" t="s">
        <v>204</v>
      </c>
      <c r="B233" s="71"/>
      <c r="C233" s="71"/>
      <c r="D233" s="247"/>
    </row>
    <row r="234" spans="1:5" s="38" customFormat="1" ht="18.75">
      <c r="A234" s="163" t="s">
        <v>205</v>
      </c>
      <c r="B234" s="237">
        <v>0</v>
      </c>
      <c r="C234" s="71">
        <v>0</v>
      </c>
      <c r="D234" s="247"/>
    </row>
    <row r="235" spans="1:5" s="38" customFormat="1" ht="18.75">
      <c r="A235" s="163" t="s">
        <v>206</v>
      </c>
      <c r="B235" s="237">
        <v>7.5</v>
      </c>
      <c r="C235" s="71">
        <v>2710.3</v>
      </c>
      <c r="D235" s="247"/>
      <c r="E235" s="188"/>
    </row>
    <row r="236" spans="1:5" s="38" customFormat="1" ht="18.75">
      <c r="A236" s="163" t="s">
        <v>207</v>
      </c>
      <c r="B236" s="237">
        <v>1.1000000000000001</v>
      </c>
      <c r="C236" s="71">
        <v>227.3</v>
      </c>
      <c r="D236" s="247"/>
    </row>
    <row r="237" spans="1:5" s="38" customFormat="1" ht="62.25" customHeight="1">
      <c r="A237" s="183" t="str">
        <f>'[9]СВ Т-ст'!$C$72</f>
        <v>Муниципальное казенное учреждение культуры "Усть -Тымский библиотечно-досуговый центр"</v>
      </c>
      <c r="B237" s="204"/>
      <c r="C237" s="71"/>
      <c r="D237" s="247">
        <f>(C240+C242)/C238</f>
        <v>0.26489104116222761</v>
      </c>
    </row>
    <row r="238" spans="1:5" s="38" customFormat="1" ht="18.75">
      <c r="A238" s="107" t="s">
        <v>216</v>
      </c>
      <c r="B238" s="72">
        <f>SUM(B240:B242)</f>
        <v>3.4</v>
      </c>
      <c r="C238" s="72">
        <f>SUM(C240:C242)</f>
        <v>1032.5</v>
      </c>
      <c r="D238" s="247"/>
    </row>
    <row r="239" spans="1:5" s="38" customFormat="1" ht="18.75">
      <c r="A239" s="107" t="s">
        <v>204</v>
      </c>
      <c r="B239" s="71"/>
      <c r="C239" s="71"/>
      <c r="D239" s="247"/>
    </row>
    <row r="240" spans="1:5" s="38" customFormat="1" ht="18.75">
      <c r="A240" s="163" t="s">
        <v>205</v>
      </c>
      <c r="B240" s="237">
        <v>0</v>
      </c>
      <c r="C240" s="71">
        <v>0</v>
      </c>
      <c r="D240" s="247"/>
    </row>
    <row r="241" spans="1:5" s="38" customFormat="1" ht="18.75">
      <c r="A241" s="163" t="s">
        <v>206</v>
      </c>
      <c r="B241" s="237">
        <v>1.9</v>
      </c>
      <c r="C241" s="71">
        <v>759</v>
      </c>
      <c r="D241" s="247"/>
    </row>
    <row r="242" spans="1:5" s="38" customFormat="1" ht="18.75">
      <c r="A242" s="163" t="s">
        <v>207</v>
      </c>
      <c r="B242" s="237">
        <v>1.5</v>
      </c>
      <c r="C242" s="71">
        <v>273.5</v>
      </c>
      <c r="D242" s="247"/>
    </row>
    <row r="243" spans="1:5" s="38" customFormat="1" ht="55.5" customHeight="1">
      <c r="A243" s="183" t="str">
        <f>'[9]СВ Т-ст'!$C$73</f>
        <v>Муниципальное казенное учреждение культуры "Киевский сельский библиотечно-досуговый центр"</v>
      </c>
      <c r="B243" s="204"/>
      <c r="C243" s="71"/>
      <c r="D243" s="247">
        <f>(C246+C248)/C244</f>
        <v>0.39793422125577604</v>
      </c>
    </row>
    <row r="244" spans="1:5" s="38" customFormat="1" ht="18.75">
      <c r="A244" s="107" t="s">
        <v>216</v>
      </c>
      <c r="B244" s="72">
        <f>SUM(B246:B248)</f>
        <v>2.6</v>
      </c>
      <c r="C244" s="72">
        <f>SUM(C246:C248)</f>
        <v>735.8</v>
      </c>
      <c r="D244" s="247"/>
    </row>
    <row r="245" spans="1:5" s="38" customFormat="1" ht="18.75">
      <c r="A245" s="107" t="s">
        <v>204</v>
      </c>
      <c r="B245" s="71"/>
      <c r="C245" s="71"/>
      <c r="D245" s="247"/>
    </row>
    <row r="246" spans="1:5" s="38" customFormat="1" ht="18.75">
      <c r="A246" s="163" t="s">
        <v>205</v>
      </c>
      <c r="B246" s="237">
        <v>0</v>
      </c>
      <c r="C246" s="71">
        <v>0</v>
      </c>
      <c r="D246" s="247"/>
    </row>
    <row r="247" spans="1:5" s="38" customFormat="1" ht="18.75">
      <c r="A247" s="163" t="s">
        <v>206</v>
      </c>
      <c r="B247" s="237">
        <v>0.9</v>
      </c>
      <c r="C247" s="71">
        <v>443</v>
      </c>
      <c r="D247" s="247"/>
    </row>
    <row r="248" spans="1:5" s="38" customFormat="1" ht="18.75">
      <c r="A248" s="163" t="s">
        <v>207</v>
      </c>
      <c r="B248" s="237">
        <v>1.7</v>
      </c>
      <c r="C248" s="71">
        <v>292.8</v>
      </c>
      <c r="D248" s="247"/>
    </row>
    <row r="249" spans="1:5" s="38" customFormat="1" ht="61.5" customHeight="1">
      <c r="A249" s="183" t="str">
        <f>'[9]СВ Т-ст'!$C$74</f>
        <v>Муниципальное казенное учреждение культуры "Тевризский культурно-досуговый библиотечный центр"</v>
      </c>
      <c r="B249" s="204"/>
      <c r="C249" s="71"/>
      <c r="D249" s="247">
        <f>(C252+C254)/C250</f>
        <v>0.15655737704918032</v>
      </c>
    </row>
    <row r="250" spans="1:5" s="38" customFormat="1" ht="18.75">
      <c r="A250" s="107" t="s">
        <v>203</v>
      </c>
      <c r="B250" s="72">
        <f>SUM(B252:B254)</f>
        <v>1.1000000000000001</v>
      </c>
      <c r="C250" s="72">
        <f>SUM(C252:C254)</f>
        <v>366</v>
      </c>
      <c r="D250" s="247"/>
    </row>
    <row r="251" spans="1:5" s="38" customFormat="1" ht="18.75">
      <c r="A251" s="107" t="s">
        <v>204</v>
      </c>
      <c r="B251" s="71"/>
      <c r="C251" s="71"/>
      <c r="D251" s="247"/>
    </row>
    <row r="252" spans="1:5" s="38" customFormat="1" ht="18.75">
      <c r="A252" s="163" t="s">
        <v>205</v>
      </c>
      <c r="B252" s="237">
        <v>0</v>
      </c>
      <c r="C252" s="71">
        <v>0</v>
      </c>
      <c r="D252" s="247"/>
    </row>
    <row r="253" spans="1:5" s="38" customFormat="1" ht="18.75">
      <c r="A253" s="163" t="s">
        <v>206</v>
      </c>
      <c r="B253" s="237">
        <v>0.7</v>
      </c>
      <c r="C253" s="71">
        <v>308.7</v>
      </c>
      <c r="D253" s="247"/>
      <c r="E253" s="188"/>
    </row>
    <row r="254" spans="1:5" s="38" customFormat="1" ht="18.75">
      <c r="A254" s="163" t="s">
        <v>207</v>
      </c>
      <c r="B254" s="237">
        <v>0.4</v>
      </c>
      <c r="C254" s="71">
        <v>57.3</v>
      </c>
      <c r="D254" s="247"/>
    </row>
    <row r="255" spans="1:5" s="38" customFormat="1" ht="56.25">
      <c r="A255" s="183" t="str">
        <f>'[9]СВ Т-ст'!$C$75</f>
        <v>Муниципальное казенное учреждение культуры "Среднетымский центр культуры"</v>
      </c>
      <c r="B255" s="204"/>
      <c r="C255" s="71"/>
      <c r="D255" s="247">
        <f>(C258+C260)/C256</f>
        <v>0.22774072395259989</v>
      </c>
    </row>
    <row r="256" spans="1:5" s="38" customFormat="1" ht="18.75">
      <c r="A256" s="107" t="s">
        <v>203</v>
      </c>
      <c r="B256" s="72">
        <f>SUM(B258:B260)</f>
        <v>4.9000000000000004</v>
      </c>
      <c r="C256" s="72">
        <f>SUM(C258:C260)</f>
        <v>1544.3</v>
      </c>
      <c r="D256" s="247"/>
    </row>
    <row r="257" spans="1:4" s="38" customFormat="1" ht="18.75">
      <c r="A257" s="107" t="s">
        <v>204</v>
      </c>
      <c r="B257" s="71"/>
      <c r="C257" s="71"/>
      <c r="D257" s="247"/>
    </row>
    <row r="258" spans="1:4" s="38" customFormat="1" ht="18.75">
      <c r="A258" s="163" t="s">
        <v>205</v>
      </c>
      <c r="B258" s="237">
        <v>0</v>
      </c>
      <c r="C258" s="71">
        <v>0</v>
      </c>
      <c r="D258" s="247"/>
    </row>
    <row r="259" spans="1:4" s="38" customFormat="1" ht="18.75">
      <c r="A259" s="163" t="s">
        <v>206</v>
      </c>
      <c r="B259" s="237">
        <v>2.9</v>
      </c>
      <c r="C259" s="71">
        <v>1192.5999999999999</v>
      </c>
      <c r="D259" s="247"/>
    </row>
    <row r="260" spans="1:4" s="38" customFormat="1" ht="18.75">
      <c r="A260" s="163" t="s">
        <v>207</v>
      </c>
      <c r="B260" s="237">
        <v>2</v>
      </c>
      <c r="C260" s="71">
        <v>351.7</v>
      </c>
      <c r="D260" s="247"/>
    </row>
    <row r="261" spans="1:4" s="38" customFormat="1" ht="39">
      <c r="A261" s="205" t="s">
        <v>17</v>
      </c>
      <c r="B261" s="250"/>
      <c r="C261" s="71"/>
      <c r="D261" s="247">
        <f>(C264+C266)/C262</f>
        <v>0.22086471203392075</v>
      </c>
    </row>
    <row r="262" spans="1:4" s="38" customFormat="1" ht="18.75">
      <c r="A262" s="251" t="s">
        <v>217</v>
      </c>
      <c r="B262" s="72">
        <f>SUM(B264:B266)</f>
        <v>123.1</v>
      </c>
      <c r="C262" s="72">
        <f>SUM(C264:C266)</f>
        <v>39763.569278033799</v>
      </c>
      <c r="D262" s="247"/>
    </row>
    <row r="263" spans="1:4" s="38" customFormat="1" ht="18.75">
      <c r="A263" s="251" t="s">
        <v>204</v>
      </c>
      <c r="B263" s="72"/>
      <c r="C263" s="71"/>
      <c r="D263" s="247"/>
    </row>
    <row r="264" spans="1:4" s="38" customFormat="1" ht="18.75">
      <c r="A264" s="163" t="s">
        <v>205</v>
      </c>
      <c r="B264" s="71">
        <f>B258+B252+B246+B240+B234+B228+B222+B216+B210+B204+B198+B192+B186+B180+B174</f>
        <v>4</v>
      </c>
      <c r="C264" s="71">
        <f>C258+C252+C246+C240+C234+C228+C222+C216+C210+C204+C198+C192+C186+C180+C174</f>
        <v>1874.6</v>
      </c>
      <c r="D264" s="247"/>
    </row>
    <row r="265" spans="1:4" s="38" customFormat="1" ht="18.75">
      <c r="A265" s="163" t="s">
        <v>206</v>
      </c>
      <c r="B265" s="71">
        <f>B259+B253+B247+B241+B235+B229+B223+B217+B211+B205+B199+B193+B187+B181+B175</f>
        <v>81.699999999999989</v>
      </c>
      <c r="C265" s="71">
        <f>C259+C253+C247+C241+C235+C229+C223+C217+C211+C205+C199+C193+C187+C181+C175</f>
        <v>30981.200000000001</v>
      </c>
      <c r="D265" s="247"/>
    </row>
    <row r="266" spans="1:4" s="38" customFormat="1" ht="18.75">
      <c r="A266" s="163" t="s">
        <v>207</v>
      </c>
      <c r="B266" s="71">
        <f>B260+B254+B248+B242+B236+B230+B224+B218+B212+B206+B200+B194+B188+B182+B176</f>
        <v>37.4</v>
      </c>
      <c r="C266" s="71">
        <f>C260+C254+C248+C242+C236+C230+C224+C218+C212+C206+C200+C194+C188+C182+C176</f>
        <v>6907.7692780337939</v>
      </c>
      <c r="D266" s="247"/>
    </row>
    <row r="267" spans="1:4" s="38" customFormat="1" ht="18.75">
      <c r="A267" s="254" t="s">
        <v>228</v>
      </c>
      <c r="B267" s="254"/>
      <c r="C267" s="254"/>
      <c r="D267" s="254"/>
    </row>
    <row r="268" spans="1:4" s="38" customFormat="1" ht="75" customHeight="1">
      <c r="A268" s="252" t="str">
        <f>'[9]СВ Т-ст'!$C$77</f>
        <v>Муниципальное бюджетное учреждение культуры «Кожевниковская межмуниципальная централизованная клубная система»</v>
      </c>
      <c r="B268" s="80"/>
      <c r="C268" s="71"/>
      <c r="D268" s="247">
        <f>(C271+C273)/C269</f>
        <v>0.29972739087710398</v>
      </c>
    </row>
    <row r="269" spans="1:4" s="38" customFormat="1" ht="18.75">
      <c r="A269" s="107" t="s">
        <v>216</v>
      </c>
      <c r="B269" s="72">
        <f>SUM(B271:B273)</f>
        <v>50.9</v>
      </c>
      <c r="C269" s="72">
        <f>SUM(C271:C273)</f>
        <v>12618.800000000001</v>
      </c>
      <c r="D269" s="247"/>
    </row>
    <row r="270" spans="1:4" s="38" customFormat="1" ht="18.75">
      <c r="A270" s="107" t="s">
        <v>204</v>
      </c>
      <c r="B270" s="71"/>
      <c r="C270" s="71"/>
      <c r="D270" s="247"/>
    </row>
    <row r="271" spans="1:4" s="38" customFormat="1" ht="18.75">
      <c r="A271" s="163" t="s">
        <v>205</v>
      </c>
      <c r="B271" s="237">
        <v>3</v>
      </c>
      <c r="C271" s="71">
        <v>1237.7</v>
      </c>
      <c r="D271" s="247"/>
    </row>
    <row r="272" spans="1:4" s="38" customFormat="1" ht="18.75">
      <c r="A272" s="163" t="s">
        <v>206</v>
      </c>
      <c r="B272" s="237">
        <v>32.5</v>
      </c>
      <c r="C272" s="71">
        <v>8836.6</v>
      </c>
      <c r="D272" s="247"/>
    </row>
    <row r="273" spans="1:5" s="38" customFormat="1" ht="18.75">
      <c r="A273" s="163" t="s">
        <v>207</v>
      </c>
      <c r="B273" s="237">
        <v>15.4</v>
      </c>
      <c r="C273" s="71">
        <v>2544.5</v>
      </c>
      <c r="D273" s="247"/>
    </row>
    <row r="274" spans="1:5" s="38" customFormat="1" ht="78.75" customHeight="1">
      <c r="A274" s="252" t="str">
        <f>'[9]СВ Т-ст'!$C$78</f>
        <v>Муниципальное бюджетное учреждение «Межпоселенческая централизованная библиотечная система Кожевниковского района»</v>
      </c>
      <c r="B274" s="80"/>
      <c r="C274" s="71"/>
      <c r="D274" s="247">
        <f>(C277+C279)/C275</f>
        <v>0.17954318234253636</v>
      </c>
    </row>
    <row r="275" spans="1:5" s="38" customFormat="1" ht="18.75">
      <c r="A275" s="107" t="s">
        <v>216</v>
      </c>
      <c r="B275" s="72">
        <f>SUM(B277:B279)</f>
        <v>25.5</v>
      </c>
      <c r="C275" s="72">
        <f>SUM(C277:C279)</f>
        <v>6501.5</v>
      </c>
      <c r="D275" s="247"/>
    </row>
    <row r="276" spans="1:5" s="38" customFormat="1" ht="18.75">
      <c r="A276" s="107" t="s">
        <v>204</v>
      </c>
      <c r="B276" s="71"/>
      <c r="C276" s="71"/>
      <c r="D276" s="247"/>
    </row>
    <row r="277" spans="1:5" s="38" customFormat="1" ht="18.75">
      <c r="A277" s="163" t="s">
        <v>205</v>
      </c>
      <c r="B277" s="237">
        <v>1</v>
      </c>
      <c r="C277" s="71">
        <v>343.6</v>
      </c>
      <c r="D277" s="247"/>
    </row>
    <row r="278" spans="1:5" s="38" customFormat="1" ht="18.75">
      <c r="A278" s="163" t="s">
        <v>206</v>
      </c>
      <c r="B278" s="237">
        <v>20.7</v>
      </c>
      <c r="C278" s="71">
        <v>5334.2</v>
      </c>
      <c r="D278" s="247"/>
      <c r="E278" s="188"/>
    </row>
    <row r="279" spans="1:5" s="38" customFormat="1" ht="18.75">
      <c r="A279" s="163" t="s">
        <v>207</v>
      </c>
      <c r="B279" s="237">
        <v>3.8</v>
      </c>
      <c r="C279" s="71">
        <v>823.7</v>
      </c>
      <c r="D279" s="247"/>
    </row>
    <row r="280" spans="1:5" s="38" customFormat="1" ht="39">
      <c r="A280" s="268" t="s">
        <v>71</v>
      </c>
      <c r="B280" s="250"/>
      <c r="C280" s="71"/>
      <c r="D280" s="247">
        <f>(C283+C285)/C281</f>
        <v>0.25886100113491944</v>
      </c>
    </row>
    <row r="281" spans="1:5" s="38" customFormat="1" ht="18.75">
      <c r="A281" s="251" t="s">
        <v>217</v>
      </c>
      <c r="B281" s="72">
        <f>SUM(B283:B285)</f>
        <v>76.400000000000006</v>
      </c>
      <c r="C281" s="72">
        <f>SUM(C283:C285)</f>
        <v>19120.3</v>
      </c>
      <c r="D281" s="247"/>
    </row>
    <row r="282" spans="1:5" s="38" customFormat="1" ht="18.75">
      <c r="A282" s="251" t="s">
        <v>204</v>
      </c>
      <c r="B282" s="72"/>
      <c r="C282" s="71"/>
      <c r="D282" s="247"/>
    </row>
    <row r="283" spans="1:5" s="38" customFormat="1" ht="18.75">
      <c r="A283" s="163" t="s">
        <v>205</v>
      </c>
      <c r="B283" s="71">
        <f>B271+B277</f>
        <v>4</v>
      </c>
      <c r="C283" s="71">
        <f>C271+C277</f>
        <v>1581.3000000000002</v>
      </c>
      <c r="D283" s="247"/>
    </row>
    <row r="284" spans="1:5" s="38" customFormat="1" ht="18.75">
      <c r="A284" s="163" t="s">
        <v>206</v>
      </c>
      <c r="B284" s="71">
        <f t="shared" ref="B284:C285" si="2">B272+B278</f>
        <v>53.2</v>
      </c>
      <c r="C284" s="71">
        <f t="shared" si="2"/>
        <v>14170.8</v>
      </c>
      <c r="D284" s="247"/>
    </row>
    <row r="285" spans="1:5" s="38" customFormat="1" ht="18.75">
      <c r="A285" s="163" t="s">
        <v>207</v>
      </c>
      <c r="B285" s="71">
        <f t="shared" si="2"/>
        <v>19.2</v>
      </c>
      <c r="C285" s="71">
        <f t="shared" si="2"/>
        <v>3368.2</v>
      </c>
      <c r="D285" s="247"/>
    </row>
    <row r="286" spans="1:5" s="38" customFormat="1" ht="18.75">
      <c r="A286" s="254" t="s">
        <v>229</v>
      </c>
      <c r="B286" s="254"/>
      <c r="C286" s="254"/>
      <c r="D286" s="254"/>
    </row>
    <row r="287" spans="1:5" s="73" customFormat="1" ht="58.5" customHeight="1">
      <c r="A287" s="206" t="str">
        <f>'[9]СВ Т-ст'!$C$92</f>
        <v>Муниципальное бюджетное учреждение "Кривошеинская центральная межпоселенческая библиотека"</v>
      </c>
      <c r="B287" s="204"/>
      <c r="C287" s="75"/>
      <c r="D287" s="269">
        <f>(C290+C292)/C288</f>
        <v>0.14546231439515331</v>
      </c>
    </row>
    <row r="288" spans="1:5" s="73" customFormat="1" ht="18.75">
      <c r="A288" s="270" t="s">
        <v>216</v>
      </c>
      <c r="B288" s="76">
        <f>SUM(B290:B292)</f>
        <v>21.8</v>
      </c>
      <c r="C288" s="76">
        <f>SUM(C290:C292)</f>
        <v>6552.9</v>
      </c>
      <c r="D288" s="269"/>
    </row>
    <row r="289" spans="1:4" s="73" customFormat="1" ht="18.75">
      <c r="A289" s="270" t="s">
        <v>204</v>
      </c>
      <c r="B289" s="75"/>
      <c r="C289" s="75"/>
      <c r="D289" s="269"/>
    </row>
    <row r="290" spans="1:4" s="73" customFormat="1" ht="18.75">
      <c r="A290" s="196" t="s">
        <v>205</v>
      </c>
      <c r="B290" s="271">
        <v>1</v>
      </c>
      <c r="C290" s="75">
        <v>418.5</v>
      </c>
      <c r="D290" s="269"/>
    </row>
    <row r="291" spans="1:4" s="73" customFormat="1" ht="18.75">
      <c r="A291" s="196" t="s">
        <v>206</v>
      </c>
      <c r="B291" s="271">
        <v>17.2</v>
      </c>
      <c r="C291" s="75">
        <v>5599.7</v>
      </c>
      <c r="D291" s="269"/>
    </row>
    <row r="292" spans="1:4" s="73" customFormat="1" ht="18.75">
      <c r="A292" s="196" t="s">
        <v>207</v>
      </c>
      <c r="B292" s="271">
        <v>3.6</v>
      </c>
      <c r="C292" s="75">
        <v>534.70000000000005</v>
      </c>
      <c r="D292" s="269"/>
    </row>
    <row r="293" spans="1:4" s="73" customFormat="1" ht="74.25" customHeight="1">
      <c r="A293" s="206" t="str">
        <f>'[9]СВ Т-ст'!$C$93</f>
        <v>Муниципальное бюджетное учреждение культуры "Кривошеинская межпоселенческая централизованная клубная система"</v>
      </c>
      <c r="B293" s="204"/>
      <c r="C293" s="75"/>
      <c r="D293" s="269">
        <f>(C296+C298)/C294</f>
        <v>0.35080947168289445</v>
      </c>
    </row>
    <row r="294" spans="1:4" s="73" customFormat="1" ht="18.75">
      <c r="A294" s="270" t="s">
        <v>216</v>
      </c>
      <c r="B294" s="76">
        <f>SUM(B296:B298)</f>
        <v>37.700000000000003</v>
      </c>
      <c r="C294" s="76">
        <f>SUM(C296:C298)</f>
        <v>10414.200000000001</v>
      </c>
      <c r="D294" s="269"/>
    </row>
    <row r="295" spans="1:4" s="73" customFormat="1" ht="18.75">
      <c r="A295" s="270" t="s">
        <v>204</v>
      </c>
      <c r="B295" s="75"/>
      <c r="C295" s="75"/>
      <c r="D295" s="269"/>
    </row>
    <row r="296" spans="1:4" s="73" customFormat="1" ht="18.75">
      <c r="A296" s="196" t="s">
        <v>205</v>
      </c>
      <c r="B296" s="271">
        <v>2</v>
      </c>
      <c r="C296" s="75">
        <v>1195.2</v>
      </c>
      <c r="D296" s="269"/>
    </row>
    <row r="297" spans="1:4" s="73" customFormat="1" ht="18.75">
      <c r="A297" s="196" t="s">
        <v>206</v>
      </c>
      <c r="B297" s="271">
        <v>21.2</v>
      </c>
      <c r="C297" s="75">
        <v>6760.8</v>
      </c>
      <c r="D297" s="269"/>
    </row>
    <row r="298" spans="1:4" s="73" customFormat="1" ht="18.75">
      <c r="A298" s="196" t="s">
        <v>207</v>
      </c>
      <c r="B298" s="271">
        <v>14.5</v>
      </c>
      <c r="C298" s="75">
        <v>2458.1999999999998</v>
      </c>
      <c r="D298" s="269"/>
    </row>
    <row r="299" spans="1:4" s="73" customFormat="1" ht="39">
      <c r="A299" s="194" t="s">
        <v>73</v>
      </c>
      <c r="B299" s="272"/>
      <c r="C299" s="75"/>
      <c r="D299" s="269">
        <f>(C302+C304)/C300</f>
        <v>0.27150190663106838</v>
      </c>
    </row>
    <row r="300" spans="1:4" s="73" customFormat="1" ht="18.75">
      <c r="A300" s="217" t="s">
        <v>217</v>
      </c>
      <c r="B300" s="76">
        <f>SUM(B302:B304)</f>
        <v>59.5</v>
      </c>
      <c r="C300" s="76">
        <f>SUM(C302:C304)</f>
        <v>16967.099999999999</v>
      </c>
      <c r="D300" s="269"/>
    </row>
    <row r="301" spans="1:4" s="73" customFormat="1" ht="18.75">
      <c r="A301" s="217" t="s">
        <v>204</v>
      </c>
      <c r="B301" s="76"/>
      <c r="C301" s="75"/>
      <c r="D301" s="269"/>
    </row>
    <row r="302" spans="1:4" s="73" customFormat="1" ht="18.75">
      <c r="A302" s="196" t="s">
        <v>205</v>
      </c>
      <c r="B302" s="75">
        <f>B296+B290</f>
        <v>3</v>
      </c>
      <c r="C302" s="75">
        <f>C296+C290</f>
        <v>1613.7</v>
      </c>
      <c r="D302" s="269"/>
    </row>
    <row r="303" spans="1:4" s="73" customFormat="1" ht="18.75">
      <c r="A303" s="196" t="s">
        <v>206</v>
      </c>
      <c r="B303" s="75">
        <f t="shared" ref="B303:C304" si="3">B297+B291</f>
        <v>38.4</v>
      </c>
      <c r="C303" s="75">
        <f t="shared" si="3"/>
        <v>12360.5</v>
      </c>
      <c r="D303" s="269"/>
    </row>
    <row r="304" spans="1:4" s="73" customFormat="1" ht="18.75">
      <c r="A304" s="196" t="s">
        <v>207</v>
      </c>
      <c r="B304" s="75">
        <f t="shared" si="3"/>
        <v>18.100000000000001</v>
      </c>
      <c r="C304" s="75">
        <f t="shared" si="3"/>
        <v>2992.8999999999996</v>
      </c>
      <c r="D304" s="269"/>
    </row>
    <row r="305" spans="1:5" s="38" customFormat="1" ht="18.75">
      <c r="A305" s="254" t="s">
        <v>230</v>
      </c>
      <c r="B305" s="254"/>
      <c r="C305" s="254"/>
      <c r="D305" s="254"/>
    </row>
    <row r="306" spans="1:5" s="38" customFormat="1" ht="64.5" customHeight="1">
      <c r="A306" s="252" t="str">
        <f>'[9]СВ Т-ст'!$C$95</f>
        <v>Муниципальное автономное учреждение культуры "Межпоселенческий методический центр народного творчества и досуга"</v>
      </c>
      <c r="B306" s="80"/>
      <c r="C306" s="71"/>
      <c r="D306" s="247">
        <f>(C309+C311)/C307</f>
        <v>0.27352284201829807</v>
      </c>
    </row>
    <row r="307" spans="1:5" s="38" customFormat="1" ht="18.75">
      <c r="A307" s="107" t="s">
        <v>217</v>
      </c>
      <c r="B307" s="72">
        <f>SUM(B309:B311)</f>
        <v>60.5</v>
      </c>
      <c r="C307" s="72">
        <f>SUM(C309:C311)</f>
        <v>16340.5</v>
      </c>
      <c r="D307" s="247"/>
    </row>
    <row r="308" spans="1:5" s="38" customFormat="1" ht="18.75">
      <c r="A308" s="107" t="s">
        <v>204</v>
      </c>
      <c r="B308" s="71"/>
      <c r="C308" s="71"/>
      <c r="D308" s="247"/>
    </row>
    <row r="309" spans="1:5" s="38" customFormat="1" ht="18.75">
      <c r="A309" s="163" t="s">
        <v>205</v>
      </c>
      <c r="B309" s="237">
        <v>4.4000000000000004</v>
      </c>
      <c r="C309" s="71">
        <v>1301.5999999999999</v>
      </c>
      <c r="D309" s="247"/>
    </row>
    <row r="310" spans="1:5" s="38" customFormat="1" ht="18.75">
      <c r="A310" s="163" t="s">
        <v>206</v>
      </c>
      <c r="B310" s="237">
        <v>35.799999999999997</v>
      </c>
      <c r="C310" s="71">
        <v>11871</v>
      </c>
      <c r="D310" s="247"/>
      <c r="E310" s="188"/>
    </row>
    <row r="311" spans="1:5" s="38" customFormat="1" ht="18.75">
      <c r="A311" s="163" t="s">
        <v>207</v>
      </c>
      <c r="B311" s="237">
        <v>20.3</v>
      </c>
      <c r="C311" s="71">
        <v>3167.9</v>
      </c>
      <c r="D311" s="247"/>
    </row>
    <row r="312" spans="1:5" s="38" customFormat="1" ht="62.25" customHeight="1">
      <c r="A312" s="252" t="str">
        <f>'[9]СВ Т-ст'!$C$96</f>
        <v>Муниципальное бюджетное учреждение культуры "Молчановская межпоселенческая централизованная библиотечная система"</v>
      </c>
      <c r="B312" s="80"/>
      <c r="C312" s="71"/>
      <c r="D312" s="247">
        <f>(C315+C317)/C313</f>
        <v>8.9004919930542173E-2</v>
      </c>
    </row>
    <row r="313" spans="1:5" s="38" customFormat="1" ht="18.75">
      <c r="A313" s="107" t="s">
        <v>216</v>
      </c>
      <c r="B313" s="72">
        <f>SUM(B315:B317)</f>
        <v>23.5</v>
      </c>
      <c r="C313" s="72">
        <f>SUM(C315:C317)</f>
        <v>8292.7999999999993</v>
      </c>
      <c r="D313" s="247"/>
    </row>
    <row r="314" spans="1:5" s="38" customFormat="1" ht="18.75">
      <c r="A314" s="107" t="s">
        <v>204</v>
      </c>
      <c r="B314" s="71"/>
      <c r="C314" s="71"/>
      <c r="D314" s="247"/>
    </row>
    <row r="315" spans="1:5" s="38" customFormat="1" ht="18.75">
      <c r="A315" s="163" t="s">
        <v>205</v>
      </c>
      <c r="B315" s="237">
        <v>1</v>
      </c>
      <c r="C315" s="71">
        <v>419.5</v>
      </c>
      <c r="D315" s="247"/>
    </row>
    <row r="316" spans="1:5" s="38" customFormat="1" ht="18.75">
      <c r="A316" s="163" t="s">
        <v>206</v>
      </c>
      <c r="B316" s="237">
        <v>20.100000000000001</v>
      </c>
      <c r="C316" s="71">
        <v>7554.7</v>
      </c>
      <c r="D316" s="247"/>
    </row>
    <row r="317" spans="1:5" s="38" customFormat="1" ht="18.75">
      <c r="A317" s="163" t="s">
        <v>207</v>
      </c>
      <c r="B317" s="237">
        <v>2.4</v>
      </c>
      <c r="C317" s="71">
        <v>318.60000000000002</v>
      </c>
      <c r="D317" s="247"/>
    </row>
    <row r="318" spans="1:5" s="38" customFormat="1" ht="39">
      <c r="A318" s="205" t="s">
        <v>19</v>
      </c>
      <c r="B318" s="250"/>
      <c r="C318" s="71"/>
      <c r="D318" s="247">
        <f>(C321+C323)/C319</f>
        <v>0.21140488688076711</v>
      </c>
    </row>
    <row r="319" spans="1:5" s="38" customFormat="1" ht="18.75">
      <c r="A319" s="251" t="s">
        <v>217</v>
      </c>
      <c r="B319" s="72">
        <f>SUM(B321:B323)</f>
        <v>84</v>
      </c>
      <c r="C319" s="72">
        <f>SUM(C321:C323)</f>
        <v>24633.3</v>
      </c>
      <c r="D319" s="247"/>
    </row>
    <row r="320" spans="1:5" s="38" customFormat="1" ht="18.75">
      <c r="A320" s="251" t="s">
        <v>204</v>
      </c>
      <c r="B320" s="72"/>
      <c r="C320" s="71"/>
      <c r="D320" s="247"/>
    </row>
    <row r="321" spans="1:5" s="38" customFormat="1" ht="18.75">
      <c r="A321" s="163" t="s">
        <v>205</v>
      </c>
      <c r="B321" s="71">
        <f>B309+B315</f>
        <v>5.4</v>
      </c>
      <c r="C321" s="71">
        <f>C309+C315</f>
        <v>1721.1</v>
      </c>
      <c r="D321" s="247"/>
    </row>
    <row r="322" spans="1:5" s="38" customFormat="1" ht="18.75">
      <c r="A322" s="163" t="s">
        <v>206</v>
      </c>
      <c r="B322" s="71">
        <f t="shared" ref="B322:C323" si="4">B310+B316</f>
        <v>55.9</v>
      </c>
      <c r="C322" s="71">
        <f t="shared" si="4"/>
        <v>19425.7</v>
      </c>
      <c r="D322" s="247"/>
    </row>
    <row r="323" spans="1:5" s="38" customFormat="1" ht="18.75">
      <c r="A323" s="163" t="s">
        <v>207</v>
      </c>
      <c r="B323" s="71">
        <f t="shared" si="4"/>
        <v>22.7</v>
      </c>
      <c r="C323" s="71">
        <f t="shared" si="4"/>
        <v>3486.5</v>
      </c>
      <c r="D323" s="247"/>
    </row>
    <row r="324" spans="1:5" s="38" customFormat="1" ht="18.75">
      <c r="A324" s="254" t="s">
        <v>231</v>
      </c>
      <c r="B324" s="254"/>
      <c r="C324" s="254"/>
      <c r="D324" s="254"/>
    </row>
    <row r="325" spans="1:5" s="38" customFormat="1" ht="45.75" customHeight="1">
      <c r="A325" s="252" t="str">
        <f>'[9]СВ Т-ст'!$C$99</f>
        <v xml:space="preserve">Муниципальное бюджетное учреждение культуры "Межпоселенческая библиотека" </v>
      </c>
      <c r="B325" s="80"/>
      <c r="C325" s="71"/>
      <c r="D325" s="247">
        <f>(C328+C330)/C326</f>
        <v>0.17050420018191872</v>
      </c>
    </row>
    <row r="326" spans="1:5" s="38" customFormat="1" ht="18.75">
      <c r="A326" s="107" t="s">
        <v>216</v>
      </c>
      <c r="B326" s="72">
        <f>SUM(B328:B330)</f>
        <v>32</v>
      </c>
      <c r="C326" s="72">
        <f>SUM(C328:C330)</f>
        <v>11213.8</v>
      </c>
      <c r="D326" s="247"/>
    </row>
    <row r="327" spans="1:5" s="38" customFormat="1" ht="18.75">
      <c r="A327" s="107" t="s">
        <v>204</v>
      </c>
      <c r="B327" s="71"/>
      <c r="C327" s="71"/>
      <c r="D327" s="247"/>
    </row>
    <row r="328" spans="1:5" s="38" customFormat="1" ht="18.75">
      <c r="A328" s="163" t="s">
        <v>205</v>
      </c>
      <c r="B328" s="237">
        <v>1</v>
      </c>
      <c r="C328" s="71">
        <v>575.29999999999995</v>
      </c>
      <c r="D328" s="247"/>
    </row>
    <row r="329" spans="1:5" s="38" customFormat="1" ht="18.75">
      <c r="A329" s="163" t="s">
        <v>206</v>
      </c>
      <c r="B329" s="237">
        <v>26</v>
      </c>
      <c r="C329" s="71">
        <v>9301.7999999999993</v>
      </c>
      <c r="D329" s="247"/>
    </row>
    <row r="330" spans="1:5" s="38" customFormat="1" ht="18.75">
      <c r="A330" s="163" t="s">
        <v>207</v>
      </c>
      <c r="B330" s="237">
        <v>5</v>
      </c>
      <c r="C330" s="71">
        <v>1336.7</v>
      </c>
      <c r="D330" s="247"/>
    </row>
    <row r="331" spans="1:5" s="38" customFormat="1" ht="39" customHeight="1">
      <c r="A331" s="252" t="str">
        <f>'[9]СВ Т-ст'!$C$100</f>
        <v>Муниципальное бюджетное учреждение культуры "Муниципальный музей"</v>
      </c>
      <c r="B331" s="80"/>
      <c r="C331" s="71"/>
      <c r="D331" s="247">
        <f>(C334+C336)/C332</f>
        <v>0.36484582876819532</v>
      </c>
    </row>
    <row r="332" spans="1:5" s="38" customFormat="1" ht="18.75">
      <c r="A332" s="107" t="s">
        <v>216</v>
      </c>
      <c r="B332" s="72">
        <f>SUM(B334:B336)</f>
        <v>9.6</v>
      </c>
      <c r="C332" s="72">
        <f>SUM(C334:C336)</f>
        <v>3194.5</v>
      </c>
      <c r="D332" s="247"/>
    </row>
    <row r="333" spans="1:5" s="38" customFormat="1" ht="18.75">
      <c r="A333" s="107" t="s">
        <v>204</v>
      </c>
      <c r="B333" s="71"/>
      <c r="C333" s="71"/>
      <c r="D333" s="247"/>
    </row>
    <row r="334" spans="1:5" s="38" customFormat="1" ht="18.75">
      <c r="A334" s="163" t="s">
        <v>205</v>
      </c>
      <c r="B334" s="237">
        <v>1</v>
      </c>
      <c r="C334" s="71">
        <v>558.29999999999995</v>
      </c>
      <c r="D334" s="247"/>
    </row>
    <row r="335" spans="1:5" s="38" customFormat="1" ht="18.75">
      <c r="A335" s="163" t="s">
        <v>206</v>
      </c>
      <c r="B335" s="237">
        <v>5</v>
      </c>
      <c r="C335" s="71">
        <v>2029</v>
      </c>
      <c r="D335" s="247"/>
      <c r="E335" s="188"/>
    </row>
    <row r="336" spans="1:5" s="38" customFormat="1" ht="18.75">
      <c r="A336" s="163" t="s">
        <v>207</v>
      </c>
      <c r="B336" s="237">
        <v>3.6</v>
      </c>
      <c r="C336" s="71">
        <v>607.20000000000005</v>
      </c>
      <c r="D336" s="247"/>
    </row>
    <row r="337" spans="1:4" s="38" customFormat="1" ht="75.75" customHeight="1">
      <c r="A337" s="252" t="str">
        <f>'[9]СВ Т-ст'!$C$101</f>
        <v>Муниципальное казенное учреждение культуры муниципального образования "Заводское сельское поселение" "Заводской сельский Дом культуры"</v>
      </c>
      <c r="B337" s="80"/>
      <c r="C337" s="71"/>
      <c r="D337" s="247">
        <f>(C340+C342)/C338</f>
        <v>0.53813183564883249</v>
      </c>
    </row>
    <row r="338" spans="1:4" s="38" customFormat="1" ht="18.75">
      <c r="A338" s="107" t="s">
        <v>216</v>
      </c>
      <c r="B338" s="72">
        <f>SUM(B340:B342)</f>
        <v>6.4</v>
      </c>
      <c r="C338" s="72">
        <f>SUM(C340:C342)</f>
        <v>1353.1999999999998</v>
      </c>
      <c r="D338" s="247"/>
    </row>
    <row r="339" spans="1:4" s="38" customFormat="1" ht="18.75">
      <c r="A339" s="107" t="s">
        <v>204</v>
      </c>
      <c r="B339" s="71"/>
      <c r="C339" s="71"/>
      <c r="D339" s="247"/>
    </row>
    <row r="340" spans="1:4" s="38" customFormat="1" ht="18.75">
      <c r="A340" s="163" t="s">
        <v>205</v>
      </c>
      <c r="B340" s="237">
        <v>1</v>
      </c>
      <c r="C340" s="71">
        <v>340.3</v>
      </c>
      <c r="D340" s="247"/>
    </row>
    <row r="341" spans="1:4" s="38" customFormat="1" ht="18.75">
      <c r="A341" s="163" t="s">
        <v>206</v>
      </c>
      <c r="B341" s="237">
        <v>2</v>
      </c>
      <c r="C341" s="71">
        <v>625</v>
      </c>
      <c r="D341" s="247"/>
    </row>
    <row r="342" spans="1:4" s="38" customFormat="1" ht="18.75">
      <c r="A342" s="163" t="s">
        <v>207</v>
      </c>
      <c r="B342" s="237">
        <v>3.4</v>
      </c>
      <c r="C342" s="71">
        <v>387.9</v>
      </c>
      <c r="D342" s="247"/>
    </row>
    <row r="343" spans="1:4" s="38" customFormat="1" ht="40.5" customHeight="1">
      <c r="A343" s="252" t="str">
        <f>'[9]СВ Т-ст'!$C$102</f>
        <v>Муниципальное бюджетное учреждение культуры "Районный Дом культуры"</v>
      </c>
      <c r="B343" s="80"/>
      <c r="C343" s="71"/>
      <c r="D343" s="247">
        <f>(C346+C348)/C344</f>
        <v>0.25645659127897191</v>
      </c>
    </row>
    <row r="344" spans="1:4" s="38" customFormat="1" ht="18.75">
      <c r="A344" s="107" t="s">
        <v>216</v>
      </c>
      <c r="B344" s="72">
        <f>SUM(B346:B348)</f>
        <v>24.5</v>
      </c>
      <c r="C344" s="72">
        <f>SUM(C346:C348)</f>
        <v>8909.5</v>
      </c>
      <c r="D344" s="247"/>
    </row>
    <row r="345" spans="1:4" s="38" customFormat="1" ht="18.75">
      <c r="A345" s="107" t="s">
        <v>204</v>
      </c>
      <c r="B345" s="71"/>
      <c r="C345" s="71"/>
      <c r="D345" s="247"/>
    </row>
    <row r="346" spans="1:4" s="38" customFormat="1" ht="18.75">
      <c r="A346" s="163" t="s">
        <v>205</v>
      </c>
      <c r="B346" s="237">
        <v>1</v>
      </c>
      <c r="C346" s="71">
        <v>680.5</v>
      </c>
      <c r="D346" s="247"/>
    </row>
    <row r="347" spans="1:4" s="38" customFormat="1" ht="18.75">
      <c r="A347" s="163" t="s">
        <v>206</v>
      </c>
      <c r="B347" s="237">
        <v>16.3</v>
      </c>
      <c r="C347" s="71">
        <v>6624.6</v>
      </c>
      <c r="D347" s="247"/>
    </row>
    <row r="348" spans="1:4" s="38" customFormat="1" ht="18.75">
      <c r="A348" s="163" t="s">
        <v>207</v>
      </c>
      <c r="B348" s="237">
        <v>7.2</v>
      </c>
      <c r="C348" s="71">
        <v>1604.4</v>
      </c>
      <c r="D348" s="247"/>
    </row>
    <row r="349" spans="1:4" s="38" customFormat="1" ht="84" customHeight="1">
      <c r="A349" s="252" t="str">
        <f>'[9]СВ Т-ст'!$C$103</f>
        <v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v>
      </c>
      <c r="B349" s="80"/>
      <c r="C349" s="71"/>
      <c r="D349" s="247">
        <f>(C352+C354)/C350</f>
        <v>0.44763601276627324</v>
      </c>
    </row>
    <row r="350" spans="1:4" s="38" customFormat="1" ht="18.75">
      <c r="A350" s="107" t="s">
        <v>216</v>
      </c>
      <c r="B350" s="72">
        <f>SUM(B352:B354)</f>
        <v>6</v>
      </c>
      <c r="C350" s="72">
        <f>SUM(C352:C354)</f>
        <v>1347.3000000000002</v>
      </c>
      <c r="D350" s="247"/>
    </row>
    <row r="351" spans="1:4" s="38" customFormat="1" ht="18.75">
      <c r="A351" s="107" t="s">
        <v>204</v>
      </c>
      <c r="B351" s="71"/>
      <c r="C351" s="71"/>
      <c r="D351" s="247"/>
    </row>
    <row r="352" spans="1:4" s="38" customFormat="1" ht="18.75">
      <c r="A352" s="163" t="s">
        <v>205</v>
      </c>
      <c r="B352" s="237">
        <v>1</v>
      </c>
      <c r="C352" s="71">
        <v>334.6</v>
      </c>
      <c r="D352" s="247"/>
    </row>
    <row r="353" spans="1:5" s="38" customFormat="1" ht="18.75">
      <c r="A353" s="163" t="s">
        <v>206</v>
      </c>
      <c r="B353" s="237">
        <v>2.5</v>
      </c>
      <c r="C353" s="71">
        <v>744.2</v>
      </c>
      <c r="D353" s="247"/>
    </row>
    <row r="354" spans="1:5" s="38" customFormat="1" ht="18.75">
      <c r="A354" s="163" t="s">
        <v>207</v>
      </c>
      <c r="B354" s="237">
        <v>2.5</v>
      </c>
      <c r="C354" s="71">
        <v>268.5</v>
      </c>
      <c r="D354" s="247"/>
    </row>
    <row r="355" spans="1:5" s="38" customFormat="1" ht="78" customHeight="1">
      <c r="A355" s="252" t="str">
        <f>'[9]СВ Т-ст'!$C$105</f>
        <v xml:space="preserve">Муниципальное казённое учреждение культуры муниципального образования "Старицинское  сельское поселение" "Старицинский  Дом культуры" </v>
      </c>
      <c r="B355" s="80"/>
      <c r="C355" s="71"/>
      <c r="D355" s="247">
        <f>(C358+C360)/C356</f>
        <v>0.5515560554930633</v>
      </c>
    </row>
    <row r="356" spans="1:5" s="38" customFormat="1" ht="18.75">
      <c r="A356" s="107" t="s">
        <v>203</v>
      </c>
      <c r="B356" s="72">
        <f>SUM(B358:B360)</f>
        <v>3</v>
      </c>
      <c r="C356" s="72">
        <f>SUM(C358:C360)</f>
        <v>800.1</v>
      </c>
      <c r="D356" s="247"/>
    </row>
    <row r="357" spans="1:5" s="38" customFormat="1" ht="18.75">
      <c r="A357" s="107" t="s">
        <v>204</v>
      </c>
      <c r="B357" s="71"/>
      <c r="C357" s="71"/>
      <c r="D357" s="247"/>
    </row>
    <row r="358" spans="1:5" s="38" customFormat="1" ht="18.75">
      <c r="A358" s="163" t="s">
        <v>205</v>
      </c>
      <c r="B358" s="237">
        <v>1</v>
      </c>
      <c r="C358" s="71">
        <v>287.89999999999998</v>
      </c>
      <c r="D358" s="247"/>
    </row>
    <row r="359" spans="1:5" s="38" customFormat="1" ht="18.75">
      <c r="A359" s="163" t="s">
        <v>206</v>
      </c>
      <c r="B359" s="237">
        <v>1</v>
      </c>
      <c r="C359" s="71">
        <v>358.8</v>
      </c>
      <c r="D359" s="247"/>
      <c r="E359" s="188"/>
    </row>
    <row r="360" spans="1:5" s="38" customFormat="1" ht="18.75">
      <c r="A360" s="163" t="s">
        <v>207</v>
      </c>
      <c r="B360" s="237">
        <v>1</v>
      </c>
      <c r="C360" s="71">
        <v>153.4</v>
      </c>
      <c r="D360" s="247"/>
    </row>
    <row r="361" spans="1:5" s="38" customFormat="1" ht="43.5" customHeight="1">
      <c r="A361" s="252" t="str">
        <f>'[9]СВ Т-ст'!$C$106</f>
        <v xml:space="preserve">Муниципальное казённое учреждение культуры "Нарымский СДК" </v>
      </c>
      <c r="B361" s="80"/>
      <c r="C361" s="71"/>
      <c r="D361" s="247">
        <f>(C364+C366)/C362</f>
        <v>0.35054982622072817</v>
      </c>
    </row>
    <row r="362" spans="1:5" s="38" customFormat="1" ht="18.75">
      <c r="A362" s="107" t="s">
        <v>203</v>
      </c>
      <c r="B362" s="72">
        <f>SUM(B364:B366)</f>
        <v>13</v>
      </c>
      <c r="C362" s="72">
        <f>SUM(C364:C366)</f>
        <v>3510.2</v>
      </c>
      <c r="D362" s="247"/>
    </row>
    <row r="363" spans="1:5" s="38" customFormat="1" ht="18.75">
      <c r="A363" s="107" t="s">
        <v>204</v>
      </c>
      <c r="B363" s="71"/>
      <c r="C363" s="71"/>
      <c r="D363" s="247"/>
    </row>
    <row r="364" spans="1:5" s="38" customFormat="1" ht="18.75">
      <c r="A364" s="163" t="s">
        <v>205</v>
      </c>
      <c r="B364" s="237">
        <v>1</v>
      </c>
      <c r="C364" s="71">
        <v>466.2</v>
      </c>
      <c r="D364" s="247"/>
    </row>
    <row r="365" spans="1:5" s="38" customFormat="1" ht="18.75">
      <c r="A365" s="163" t="s">
        <v>206</v>
      </c>
      <c r="B365" s="237">
        <v>7</v>
      </c>
      <c r="C365" s="71">
        <v>2279.6999999999998</v>
      </c>
      <c r="D365" s="247"/>
    </row>
    <row r="366" spans="1:5" s="38" customFormat="1" ht="18.75">
      <c r="A366" s="163" t="s">
        <v>207</v>
      </c>
      <c r="B366" s="237">
        <v>5</v>
      </c>
      <c r="C366" s="71">
        <v>764.3</v>
      </c>
      <c r="D366" s="247"/>
    </row>
    <row r="367" spans="1:5" s="38" customFormat="1" ht="39">
      <c r="A367" s="205" t="s">
        <v>21</v>
      </c>
      <c r="B367" s="250"/>
      <c r="C367" s="71"/>
      <c r="D367" s="247">
        <f>(C370+C372)/C368</f>
        <v>0.27582875569594378</v>
      </c>
    </row>
    <row r="368" spans="1:5" s="38" customFormat="1" ht="18.75">
      <c r="A368" s="251" t="s">
        <v>217</v>
      </c>
      <c r="B368" s="72">
        <f>SUM(B370:B372)</f>
        <v>94.5</v>
      </c>
      <c r="C368" s="72">
        <f>SUM(C370:C372)</f>
        <v>30328.6</v>
      </c>
      <c r="D368" s="247"/>
    </row>
    <row r="369" spans="1:5" s="38" customFormat="1" ht="18.75">
      <c r="A369" s="251" t="s">
        <v>204</v>
      </c>
      <c r="B369" s="72"/>
      <c r="C369" s="71"/>
      <c r="D369" s="247"/>
    </row>
    <row r="370" spans="1:5" s="38" customFormat="1" ht="18.75">
      <c r="A370" s="163" t="s">
        <v>205</v>
      </c>
      <c r="B370" s="71">
        <f>B364+B358+B352+B346+B340+B334+B328</f>
        <v>7</v>
      </c>
      <c r="C370" s="71">
        <f>C364+C358+C352+C346+C340+C334+C328</f>
        <v>3243.1000000000004</v>
      </c>
      <c r="D370" s="247"/>
    </row>
    <row r="371" spans="1:5" s="38" customFormat="1" ht="18.75">
      <c r="A371" s="163" t="s">
        <v>206</v>
      </c>
      <c r="B371" s="71">
        <f t="shared" ref="B371:C372" si="5">B365+B359+B353+B347+B341+B335+B329</f>
        <v>59.8</v>
      </c>
      <c r="C371" s="71">
        <f t="shared" si="5"/>
        <v>21963.1</v>
      </c>
      <c r="D371" s="247"/>
    </row>
    <row r="372" spans="1:5" s="38" customFormat="1" ht="18.75">
      <c r="A372" s="163" t="s">
        <v>207</v>
      </c>
      <c r="B372" s="71">
        <f t="shared" si="5"/>
        <v>27.7</v>
      </c>
      <c r="C372" s="71">
        <f t="shared" si="5"/>
        <v>5122.3999999999996</v>
      </c>
      <c r="D372" s="247"/>
    </row>
    <row r="373" spans="1:5" s="38" customFormat="1" ht="18.75">
      <c r="A373" s="254" t="s">
        <v>232</v>
      </c>
      <c r="B373" s="254"/>
      <c r="C373" s="254"/>
      <c r="D373" s="254"/>
    </row>
    <row r="374" spans="1:5" s="38" customFormat="1" ht="60.75" customHeight="1">
      <c r="A374" s="252" t="str">
        <f>'[9]СВ Т-ст'!$C$108</f>
        <v>Муниципальное автономное учреждение «Централизованная библиотечная система Первомайского района»</v>
      </c>
      <c r="B374" s="80"/>
      <c r="C374" s="71"/>
      <c r="D374" s="247">
        <f>(C377+C379)/C375</f>
        <v>9.2349044830565427E-2</v>
      </c>
    </row>
    <row r="375" spans="1:5" s="38" customFormat="1" ht="18.75">
      <c r="A375" s="107" t="s">
        <v>216</v>
      </c>
      <c r="B375" s="72">
        <f>SUM(B377:B379)</f>
        <v>35.200000000000003</v>
      </c>
      <c r="C375" s="72">
        <f>SUM(C377:C379)</f>
        <v>8333.6</v>
      </c>
      <c r="D375" s="247"/>
    </row>
    <row r="376" spans="1:5" s="38" customFormat="1" ht="18.75">
      <c r="A376" s="107" t="s">
        <v>204</v>
      </c>
      <c r="B376" s="71"/>
      <c r="C376" s="71"/>
      <c r="D376" s="247"/>
    </row>
    <row r="377" spans="1:5" s="38" customFormat="1" ht="18.75">
      <c r="A377" s="163" t="s">
        <v>205</v>
      </c>
      <c r="B377" s="237">
        <v>1</v>
      </c>
      <c r="C377" s="71">
        <v>327.3</v>
      </c>
      <c r="D377" s="247"/>
    </row>
    <row r="378" spans="1:5" s="38" customFormat="1" ht="18.75">
      <c r="A378" s="163" t="s">
        <v>206</v>
      </c>
      <c r="B378" s="237">
        <v>31</v>
      </c>
      <c r="C378" s="71">
        <v>7564</v>
      </c>
      <c r="D378" s="247"/>
    </row>
    <row r="379" spans="1:5" s="38" customFormat="1" ht="18.75">
      <c r="A379" s="163" t="s">
        <v>207</v>
      </c>
      <c r="B379" s="237">
        <v>3.2</v>
      </c>
      <c r="C379" s="71">
        <v>442.3</v>
      </c>
      <c r="D379" s="247"/>
    </row>
    <row r="380" spans="1:5" s="38" customFormat="1" ht="57" customHeight="1">
      <c r="A380" s="252" t="str">
        <f>'[9]СВ Т-ст'!$C$109</f>
        <v xml:space="preserve">Муниципальное автономное учреждение «Централизованная клубная система Первомайского района» </v>
      </c>
      <c r="B380" s="80"/>
      <c r="C380" s="71"/>
      <c r="D380" s="247">
        <f>(C383+C385)/C381</f>
        <v>0.49543562151620352</v>
      </c>
    </row>
    <row r="381" spans="1:5" s="38" customFormat="1" ht="18.75">
      <c r="A381" s="107" t="s">
        <v>216</v>
      </c>
      <c r="B381" s="72">
        <f>SUM(B383:B385)</f>
        <v>79.3</v>
      </c>
      <c r="C381" s="72">
        <f>SUM(C383:C385)</f>
        <v>14459.8</v>
      </c>
      <c r="D381" s="247"/>
    </row>
    <row r="382" spans="1:5" s="38" customFormat="1" ht="18.75">
      <c r="A382" s="107" t="s">
        <v>204</v>
      </c>
      <c r="B382" s="71"/>
      <c r="C382" s="71"/>
      <c r="D382" s="247"/>
    </row>
    <row r="383" spans="1:5" s="38" customFormat="1" ht="18.75">
      <c r="A383" s="163" t="s">
        <v>205</v>
      </c>
      <c r="B383" s="237">
        <v>3</v>
      </c>
      <c r="C383" s="71">
        <v>1246.5</v>
      </c>
      <c r="D383" s="247"/>
    </row>
    <row r="384" spans="1:5" s="38" customFormat="1" ht="18.75">
      <c r="A384" s="163" t="s">
        <v>206</v>
      </c>
      <c r="B384" s="237">
        <v>40</v>
      </c>
      <c r="C384" s="71">
        <v>7295.9</v>
      </c>
      <c r="D384" s="247"/>
      <c r="E384" s="188"/>
    </row>
    <row r="385" spans="1:4" s="38" customFormat="1" ht="18.75">
      <c r="A385" s="163" t="s">
        <v>207</v>
      </c>
      <c r="B385" s="237">
        <v>36.299999999999997</v>
      </c>
      <c r="C385" s="71">
        <v>5917.4</v>
      </c>
      <c r="D385" s="247"/>
    </row>
    <row r="386" spans="1:4" s="38" customFormat="1" ht="59.25" customHeight="1">
      <c r="A386" s="252" t="str">
        <f>'[9]СВ Т-ст'!$C$110</f>
        <v>Муниципальное автономное учреждение «Первомайский районный краеведческий музей</v>
      </c>
      <c r="B386" s="80"/>
      <c r="C386" s="71"/>
      <c r="D386" s="247">
        <f>(C389+C391)/C387</f>
        <v>0.28861093847110003</v>
      </c>
    </row>
    <row r="387" spans="1:4" s="38" customFormat="1" ht="18.75">
      <c r="A387" s="107" t="s">
        <v>203</v>
      </c>
      <c r="B387" s="72">
        <f>SUM(B389:B391)</f>
        <v>6</v>
      </c>
      <c r="C387" s="72">
        <f>SUM(C389:C391)</f>
        <v>1287.2</v>
      </c>
      <c r="D387" s="247"/>
    </row>
    <row r="388" spans="1:4" s="38" customFormat="1" ht="18.75">
      <c r="A388" s="107" t="s">
        <v>204</v>
      </c>
      <c r="B388" s="71"/>
      <c r="C388" s="71"/>
      <c r="D388" s="247"/>
    </row>
    <row r="389" spans="1:4" s="38" customFormat="1" ht="18.75">
      <c r="A389" s="163" t="s">
        <v>205</v>
      </c>
      <c r="B389" s="237">
        <v>1</v>
      </c>
      <c r="C389" s="71">
        <v>225.1</v>
      </c>
      <c r="D389" s="247"/>
    </row>
    <row r="390" spans="1:4" s="38" customFormat="1" ht="18.75">
      <c r="A390" s="163" t="s">
        <v>206</v>
      </c>
      <c r="B390" s="237">
        <v>4</v>
      </c>
      <c r="C390" s="71">
        <v>915.7</v>
      </c>
      <c r="D390" s="247"/>
    </row>
    <row r="391" spans="1:4" s="38" customFormat="1" ht="18.75">
      <c r="A391" s="163" t="s">
        <v>207</v>
      </c>
      <c r="B391" s="237">
        <v>1</v>
      </c>
      <c r="C391" s="71">
        <v>146.4</v>
      </c>
      <c r="D391" s="247"/>
    </row>
    <row r="392" spans="1:4" s="38" customFormat="1" ht="39">
      <c r="A392" s="205" t="s">
        <v>23</v>
      </c>
      <c r="B392" s="250"/>
      <c r="C392" s="71"/>
      <c r="D392" s="247">
        <f>(C395+C397)/C393</f>
        <v>0.34488343313704811</v>
      </c>
    </row>
    <row r="393" spans="1:4" s="38" customFormat="1" ht="18.75">
      <c r="A393" s="251" t="s">
        <v>217</v>
      </c>
      <c r="B393" s="72">
        <f>SUM(B395:B397)</f>
        <v>120.5</v>
      </c>
      <c r="C393" s="72">
        <f>SUM(C395:C397)</f>
        <v>24080.6</v>
      </c>
      <c r="D393" s="247"/>
    </row>
    <row r="394" spans="1:4" s="38" customFormat="1" ht="18.75">
      <c r="A394" s="251" t="s">
        <v>204</v>
      </c>
      <c r="B394" s="72"/>
      <c r="C394" s="71"/>
      <c r="D394" s="247"/>
    </row>
    <row r="395" spans="1:4" s="38" customFormat="1" ht="18.75">
      <c r="A395" s="163" t="s">
        <v>205</v>
      </c>
      <c r="B395" s="71">
        <f>B377+B383+B389</f>
        <v>5</v>
      </c>
      <c r="C395" s="71">
        <f>C377+C383+C389</f>
        <v>1798.8999999999999</v>
      </c>
      <c r="D395" s="247"/>
    </row>
    <row r="396" spans="1:4" s="38" customFormat="1" ht="18.75">
      <c r="A396" s="163" t="s">
        <v>206</v>
      </c>
      <c r="B396" s="71">
        <f t="shared" ref="B396:C397" si="6">B378+B384+B390</f>
        <v>75</v>
      </c>
      <c r="C396" s="71">
        <f t="shared" si="6"/>
        <v>15775.6</v>
      </c>
      <c r="D396" s="247"/>
    </row>
    <row r="397" spans="1:4" s="38" customFormat="1" ht="18.75">
      <c r="A397" s="163" t="s">
        <v>207</v>
      </c>
      <c r="B397" s="71">
        <f t="shared" si="6"/>
        <v>40.5</v>
      </c>
      <c r="C397" s="71">
        <f t="shared" si="6"/>
        <v>6506.0999999999995</v>
      </c>
      <c r="D397" s="247"/>
    </row>
    <row r="398" spans="1:4" s="38" customFormat="1" ht="18.75" hidden="1">
      <c r="A398" s="267" t="s">
        <v>221</v>
      </c>
      <c r="B398" s="267"/>
      <c r="C398" s="267"/>
      <c r="D398" s="267"/>
    </row>
    <row r="399" spans="1:4" s="38" customFormat="1" ht="18.75" hidden="1">
      <c r="A399" s="107" t="s">
        <v>222</v>
      </c>
      <c r="B399" s="107"/>
      <c r="C399" s="107"/>
      <c r="D399" s="107"/>
    </row>
    <row r="400" spans="1:4" s="38" customFormat="1" ht="18.75" hidden="1">
      <c r="A400" s="163" t="s">
        <v>205</v>
      </c>
      <c r="B400" s="163"/>
      <c r="C400" s="163"/>
      <c r="D400" s="107"/>
    </row>
    <row r="401" spans="1:4" s="38" customFormat="1" ht="18.75" hidden="1">
      <c r="A401" s="163" t="s">
        <v>206</v>
      </c>
      <c r="B401" s="163"/>
      <c r="C401" s="163"/>
      <c r="D401" s="107"/>
    </row>
    <row r="402" spans="1:4" s="38" customFormat="1" ht="18.75" hidden="1">
      <c r="A402" s="163" t="s">
        <v>223</v>
      </c>
      <c r="B402" s="163"/>
      <c r="C402" s="163"/>
      <c r="D402" s="107"/>
    </row>
    <row r="403" spans="1:4" s="38" customFormat="1" ht="18.75" hidden="1">
      <c r="A403" s="107" t="s">
        <v>224</v>
      </c>
      <c r="B403" s="107"/>
      <c r="C403" s="107"/>
      <c r="D403" s="107"/>
    </row>
    <row r="404" spans="1:4" s="38" customFormat="1" ht="18.75" hidden="1">
      <c r="A404" s="163" t="s">
        <v>205</v>
      </c>
      <c r="B404" s="163"/>
      <c r="C404" s="163"/>
      <c r="D404" s="107"/>
    </row>
    <row r="405" spans="1:4" s="38" customFormat="1" ht="18.75" hidden="1">
      <c r="A405" s="163" t="s">
        <v>206</v>
      </c>
      <c r="B405" s="163"/>
      <c r="C405" s="163"/>
      <c r="D405" s="107"/>
    </row>
    <row r="406" spans="1:4" s="38" customFormat="1" ht="18.75" hidden="1">
      <c r="A406" s="163" t="s">
        <v>223</v>
      </c>
      <c r="B406" s="163"/>
      <c r="C406" s="163"/>
      <c r="D406" s="107"/>
    </row>
    <row r="407" spans="1:4" s="38" customFormat="1" ht="18.75" hidden="1">
      <c r="A407" s="107" t="s">
        <v>225</v>
      </c>
      <c r="B407" s="107"/>
      <c r="C407" s="107"/>
      <c r="D407" s="107"/>
    </row>
    <row r="408" spans="1:4" s="38" customFormat="1" ht="18.75" hidden="1">
      <c r="A408" s="163" t="s">
        <v>205</v>
      </c>
      <c r="B408" s="163"/>
      <c r="C408" s="163"/>
      <c r="D408" s="107"/>
    </row>
    <row r="409" spans="1:4" s="38" customFormat="1" ht="18.75" hidden="1">
      <c r="A409" s="163" t="s">
        <v>206</v>
      </c>
      <c r="B409" s="163"/>
      <c r="C409" s="163"/>
      <c r="D409" s="107"/>
    </row>
    <row r="410" spans="1:4" s="38" customFormat="1" ht="18.75" hidden="1">
      <c r="A410" s="163" t="s">
        <v>223</v>
      </c>
      <c r="B410" s="163"/>
      <c r="C410" s="163"/>
      <c r="D410" s="107"/>
    </row>
    <row r="411" spans="1:4" s="38" customFormat="1" ht="18.75" hidden="1">
      <c r="A411" s="107" t="s">
        <v>226</v>
      </c>
      <c r="B411" s="107"/>
      <c r="C411" s="107"/>
      <c r="D411" s="107"/>
    </row>
    <row r="412" spans="1:4" s="38" customFormat="1" ht="18.75">
      <c r="A412" s="267" t="s">
        <v>233</v>
      </c>
      <c r="B412" s="267"/>
      <c r="C412" s="267"/>
      <c r="D412" s="267"/>
    </row>
    <row r="413" spans="1:4" s="38" customFormat="1" ht="64.5" customHeight="1">
      <c r="A413" s="199" t="str">
        <f>'[9]СВ Т-ст'!$C$112</f>
        <v>Муниципальное казённое учреждение"Тегульдетская районная централизованная библиотечная система"</v>
      </c>
      <c r="B413" s="52"/>
      <c r="C413" s="71"/>
      <c r="D413" s="247">
        <f>(C416+C418)/C414</f>
        <v>0.37774418447237201</v>
      </c>
    </row>
    <row r="414" spans="1:4" s="38" customFormat="1" ht="18.75">
      <c r="A414" s="107" t="s">
        <v>216</v>
      </c>
      <c r="B414" s="72">
        <f>SUM(B416:B418)</f>
        <v>16.8</v>
      </c>
      <c r="C414" s="72">
        <f>SUM(C416:C418)</f>
        <v>4432.1000000000004</v>
      </c>
      <c r="D414" s="247"/>
    </row>
    <row r="415" spans="1:4" s="38" customFormat="1" ht="18.75">
      <c r="A415" s="107" t="s">
        <v>204</v>
      </c>
      <c r="B415" s="71"/>
      <c r="C415" s="71"/>
      <c r="D415" s="247"/>
    </row>
    <row r="416" spans="1:4" s="38" customFormat="1" ht="18.75">
      <c r="A416" s="163" t="s">
        <v>205</v>
      </c>
      <c r="B416" s="237">
        <v>1</v>
      </c>
      <c r="C416" s="71">
        <v>565.79999999999995</v>
      </c>
      <c r="D416" s="247"/>
    </row>
    <row r="417" spans="1:5" s="38" customFormat="1" ht="18.75">
      <c r="A417" s="163" t="s">
        <v>206</v>
      </c>
      <c r="B417" s="237">
        <v>9</v>
      </c>
      <c r="C417" s="71">
        <v>2757.9</v>
      </c>
      <c r="D417" s="247"/>
      <c r="E417" s="188"/>
    </row>
    <row r="418" spans="1:5" s="38" customFormat="1" ht="18.75">
      <c r="A418" s="163" t="s">
        <v>207</v>
      </c>
      <c r="B418" s="237">
        <v>6.8</v>
      </c>
      <c r="C418" s="71">
        <v>1108.4000000000001</v>
      </c>
      <c r="D418" s="247"/>
    </row>
    <row r="419" spans="1:5" s="38" customFormat="1" ht="60" customHeight="1">
      <c r="A419" s="199" t="str">
        <f>'[9]СВ Т-ст'!$C$113</f>
        <v>Муниципальное казённое учреждение"Районный центр творчества и досуга с филиалами"</v>
      </c>
      <c r="B419" s="52"/>
      <c r="C419" s="71"/>
      <c r="D419" s="247">
        <f>(C422+C424)/C420</f>
        <v>0.4529643637138443</v>
      </c>
    </row>
    <row r="420" spans="1:5" s="38" customFormat="1" ht="18.75">
      <c r="A420" s="107" t="s">
        <v>216</v>
      </c>
      <c r="B420" s="72">
        <f>SUM(B422:B424)</f>
        <v>31.1</v>
      </c>
      <c r="C420" s="72">
        <f>SUM(C422:C424)</f>
        <v>7509.2000000000007</v>
      </c>
      <c r="D420" s="247"/>
    </row>
    <row r="421" spans="1:5" s="38" customFormat="1" ht="18.75">
      <c r="A421" s="107" t="s">
        <v>204</v>
      </c>
      <c r="B421" s="71"/>
      <c r="C421" s="71"/>
      <c r="D421" s="247"/>
    </row>
    <row r="422" spans="1:5" s="38" customFormat="1" ht="18.75">
      <c r="A422" s="163" t="s">
        <v>205</v>
      </c>
      <c r="B422" s="237">
        <v>1</v>
      </c>
      <c r="C422" s="71">
        <v>589.6</v>
      </c>
      <c r="D422" s="247"/>
    </row>
    <row r="423" spans="1:5" s="38" customFormat="1" ht="18.75">
      <c r="A423" s="163" t="s">
        <v>206</v>
      </c>
      <c r="B423" s="237">
        <v>12.6</v>
      </c>
      <c r="C423" s="71">
        <v>4107.8</v>
      </c>
      <c r="D423" s="247"/>
    </row>
    <row r="424" spans="1:5" s="38" customFormat="1" ht="18.75">
      <c r="A424" s="163" t="s">
        <v>207</v>
      </c>
      <c r="B424" s="237">
        <v>17.5</v>
      </c>
      <c r="C424" s="71">
        <v>2811.8</v>
      </c>
      <c r="D424" s="247"/>
    </row>
    <row r="425" spans="1:5" s="38" customFormat="1" ht="39">
      <c r="A425" s="273" t="s">
        <v>74</v>
      </c>
      <c r="B425" s="250"/>
      <c r="C425" s="71"/>
      <c r="D425" s="247">
        <f>(C428+C430)/C426</f>
        <v>0.42504584927939171</v>
      </c>
    </row>
    <row r="426" spans="1:5" s="38" customFormat="1" ht="18.75">
      <c r="A426" s="251" t="s">
        <v>217</v>
      </c>
      <c r="B426" s="72">
        <f>SUM(B428:B430)</f>
        <v>47.900000000000006</v>
      </c>
      <c r="C426" s="72">
        <f>SUM(C428:C430)</f>
        <v>11941.300000000001</v>
      </c>
      <c r="D426" s="247"/>
    </row>
    <row r="427" spans="1:5" s="38" customFormat="1" ht="18.75">
      <c r="A427" s="251" t="s">
        <v>204</v>
      </c>
      <c r="B427" s="72"/>
      <c r="C427" s="71"/>
      <c r="D427" s="247"/>
    </row>
    <row r="428" spans="1:5" s="38" customFormat="1" ht="18.75">
      <c r="A428" s="163" t="s">
        <v>205</v>
      </c>
      <c r="B428" s="71">
        <f>B422+B416</f>
        <v>2</v>
      </c>
      <c r="C428" s="71">
        <f>C422+C416</f>
        <v>1155.4000000000001</v>
      </c>
      <c r="D428" s="247"/>
    </row>
    <row r="429" spans="1:5" s="38" customFormat="1" ht="18.75">
      <c r="A429" s="163" t="s">
        <v>206</v>
      </c>
      <c r="B429" s="71">
        <f t="shared" ref="B429:C430" si="7">B423+B417</f>
        <v>21.6</v>
      </c>
      <c r="C429" s="71">
        <f t="shared" si="7"/>
        <v>6865.7000000000007</v>
      </c>
      <c r="D429" s="247"/>
    </row>
    <row r="430" spans="1:5" s="38" customFormat="1" ht="18.75">
      <c r="A430" s="163" t="s">
        <v>207</v>
      </c>
      <c r="B430" s="71">
        <f t="shared" si="7"/>
        <v>24.3</v>
      </c>
      <c r="C430" s="71">
        <f t="shared" si="7"/>
        <v>3920.2000000000003</v>
      </c>
      <c r="D430" s="247"/>
    </row>
    <row r="431" spans="1:5" s="38" customFormat="1" ht="18.75">
      <c r="A431" s="254" t="s">
        <v>234</v>
      </c>
      <c r="B431" s="254"/>
      <c r="C431" s="254"/>
      <c r="D431" s="254"/>
    </row>
    <row r="432" spans="1:5" s="38" customFormat="1" ht="81" customHeight="1">
      <c r="A432" s="183" t="str">
        <f>'[9]СВ Т-ст'!$C$116</f>
        <v>Муниципальное бюджетное учреждение "Межпоселенческая центральная библиотека Томского района" (МБУ "МЦБТР")</v>
      </c>
      <c r="B432" s="243"/>
      <c r="C432" s="236"/>
      <c r="D432" s="247">
        <f>(C435+C437)/C433</f>
        <v>0.26021389551434942</v>
      </c>
    </row>
    <row r="433" spans="1:7" s="38" customFormat="1" ht="18.75">
      <c r="A433" s="107" t="s">
        <v>216</v>
      </c>
      <c r="B433" s="248">
        <f>SUM(B435:B437)</f>
        <v>10</v>
      </c>
      <c r="C433" s="248">
        <f>SUM(C435:C437)</f>
        <v>2599.4</v>
      </c>
      <c r="D433" s="247"/>
      <c r="F433" s="256"/>
      <c r="G433" s="256"/>
    </row>
    <row r="434" spans="1:7" s="38" customFormat="1" ht="18.75">
      <c r="A434" s="107" t="s">
        <v>204</v>
      </c>
      <c r="B434" s="236"/>
      <c r="C434" s="236"/>
      <c r="D434" s="247"/>
      <c r="F434" s="256"/>
      <c r="G434" s="256"/>
    </row>
    <row r="435" spans="1:7" s="38" customFormat="1" ht="18.75">
      <c r="A435" s="163" t="s">
        <v>205</v>
      </c>
      <c r="B435" s="238">
        <v>1</v>
      </c>
      <c r="C435" s="236">
        <v>585.6</v>
      </c>
      <c r="D435" s="247"/>
      <c r="F435" s="256"/>
      <c r="G435" s="256"/>
    </row>
    <row r="436" spans="1:7" s="38" customFormat="1" ht="18.75">
      <c r="A436" s="163" t="s">
        <v>206</v>
      </c>
      <c r="B436" s="238">
        <v>8</v>
      </c>
      <c r="C436" s="236">
        <v>1923</v>
      </c>
      <c r="D436" s="247"/>
      <c r="F436" s="256"/>
      <c r="G436" s="256"/>
    </row>
    <row r="437" spans="1:7" s="38" customFormat="1" ht="18.75">
      <c r="A437" s="163" t="s">
        <v>207</v>
      </c>
      <c r="B437" s="238">
        <v>1</v>
      </c>
      <c r="C437" s="236">
        <v>90.8</v>
      </c>
      <c r="D437" s="247"/>
    </row>
    <row r="438" spans="1:7" s="38" customFormat="1" ht="39" customHeight="1">
      <c r="A438" s="183" t="str">
        <f>'[9]СВ Т-ст'!$C$117</f>
        <v>Муниципальное бюджетное учреждение "Октябрьская сельская библиотека"</v>
      </c>
      <c r="B438" s="243"/>
      <c r="C438" s="236"/>
      <c r="D438" s="247">
        <f>(C441+C443)/C439</f>
        <v>1</v>
      </c>
    </row>
    <row r="439" spans="1:7" s="38" customFormat="1" ht="18.75">
      <c r="A439" s="107" t="s">
        <v>216</v>
      </c>
      <c r="B439" s="248">
        <f>SUM(B441:B443)</f>
        <v>1.8</v>
      </c>
      <c r="C439" s="248">
        <f>SUM(C441:C443)</f>
        <v>245.60000000000002</v>
      </c>
      <c r="D439" s="247"/>
    </row>
    <row r="440" spans="1:7" s="38" customFormat="1" ht="18.75">
      <c r="A440" s="107" t="s">
        <v>204</v>
      </c>
      <c r="B440" s="236"/>
      <c r="C440" s="236"/>
      <c r="D440" s="247"/>
    </row>
    <row r="441" spans="1:7" s="38" customFormat="1" ht="18.75">
      <c r="A441" s="163" t="s">
        <v>205</v>
      </c>
      <c r="B441" s="238">
        <v>1</v>
      </c>
      <c r="C441" s="236">
        <v>177.8</v>
      </c>
      <c r="D441" s="247"/>
    </row>
    <row r="442" spans="1:7" s="38" customFormat="1" ht="18.75">
      <c r="A442" s="163" t="s">
        <v>206</v>
      </c>
      <c r="B442" s="238">
        <v>0</v>
      </c>
      <c r="C442" s="236">
        <v>0</v>
      </c>
      <c r="D442" s="247"/>
      <c r="E442" s="188"/>
    </row>
    <row r="443" spans="1:7" s="38" customFormat="1" ht="18.75">
      <c r="A443" s="163" t="s">
        <v>207</v>
      </c>
      <c r="B443" s="238">
        <v>0.8</v>
      </c>
      <c r="C443" s="236">
        <v>67.8</v>
      </c>
      <c r="D443" s="247"/>
    </row>
    <row r="444" spans="1:7" s="38" customFormat="1" ht="42" customHeight="1">
      <c r="A444" s="183" t="str">
        <f>'[9]СВ Т-ст'!$C$118</f>
        <v>Муниципальное бюджетное учреждение "Дом культуры с.Рыбалово"</v>
      </c>
      <c r="B444" s="243"/>
      <c r="C444" s="236"/>
      <c r="D444" s="247">
        <f>(C447+C449)/C445</f>
        <v>0.29783538780870084</v>
      </c>
    </row>
    <row r="445" spans="1:7" s="38" customFormat="1" ht="18.75">
      <c r="A445" s="107" t="s">
        <v>216</v>
      </c>
      <c r="B445" s="248">
        <f>SUM(B447:B449)</f>
        <v>12.2</v>
      </c>
      <c r="C445" s="248">
        <f>SUM(C447:C449)</f>
        <v>2360.6999999999998</v>
      </c>
      <c r="D445" s="247"/>
    </row>
    <row r="446" spans="1:7" s="38" customFormat="1" ht="18.75">
      <c r="A446" s="107" t="s">
        <v>204</v>
      </c>
      <c r="B446" s="236"/>
      <c r="C446" s="236"/>
      <c r="D446" s="247"/>
    </row>
    <row r="447" spans="1:7" s="38" customFormat="1" ht="18.75">
      <c r="A447" s="163" t="s">
        <v>205</v>
      </c>
      <c r="B447" s="238">
        <v>1</v>
      </c>
      <c r="C447" s="236">
        <v>239</v>
      </c>
      <c r="D447" s="247"/>
    </row>
    <row r="448" spans="1:7" s="38" customFormat="1" ht="18.75">
      <c r="A448" s="163" t="s">
        <v>206</v>
      </c>
      <c r="B448" s="238">
        <v>6.2</v>
      </c>
      <c r="C448" s="236">
        <v>1657.6</v>
      </c>
      <c r="D448" s="247"/>
    </row>
    <row r="449" spans="1:5" s="38" customFormat="1" ht="18.75">
      <c r="A449" s="163" t="s">
        <v>207</v>
      </c>
      <c r="B449" s="238">
        <v>5</v>
      </c>
      <c r="C449" s="236">
        <v>464.1</v>
      </c>
      <c r="D449" s="247"/>
    </row>
    <row r="450" spans="1:5" s="38" customFormat="1" ht="56.25" customHeight="1">
      <c r="A450" s="183" t="str">
        <f>'[9]СВ Т-ст'!$C$119</f>
        <v xml:space="preserve">Муниципальное бюджетное учреждение "Центральный Дом культуры" Зоркальцевского сельского поселения </v>
      </c>
      <c r="B450" s="243"/>
      <c r="C450" s="236"/>
      <c r="D450" s="247">
        <f>(C453+C455)/C451</f>
        <v>0.28155621989702706</v>
      </c>
    </row>
    <row r="451" spans="1:5" s="38" customFormat="1" ht="18.75">
      <c r="A451" s="107" t="s">
        <v>203</v>
      </c>
      <c r="B451" s="248">
        <f>SUM(B453:B455)</f>
        <v>12.200000000000001</v>
      </c>
      <c r="C451" s="248">
        <f>SUM(C453:C455)</f>
        <v>2408.4</v>
      </c>
      <c r="D451" s="247"/>
    </row>
    <row r="452" spans="1:5" s="38" customFormat="1" ht="18.75">
      <c r="A452" s="107" t="s">
        <v>204</v>
      </c>
      <c r="B452" s="236"/>
      <c r="C452" s="236"/>
      <c r="D452" s="247"/>
    </row>
    <row r="453" spans="1:5" s="38" customFormat="1" ht="18.75">
      <c r="A453" s="163" t="s">
        <v>205</v>
      </c>
      <c r="B453" s="238">
        <v>1</v>
      </c>
      <c r="C453" s="236">
        <v>333.1</v>
      </c>
      <c r="D453" s="247"/>
    </row>
    <row r="454" spans="1:5" s="38" customFormat="1" ht="18.75">
      <c r="A454" s="163" t="s">
        <v>206</v>
      </c>
      <c r="B454" s="238">
        <v>8.3000000000000007</v>
      </c>
      <c r="C454" s="236">
        <v>1730.3</v>
      </c>
      <c r="D454" s="247"/>
    </row>
    <row r="455" spans="1:5" s="38" customFormat="1" ht="18.75">
      <c r="A455" s="163" t="s">
        <v>207</v>
      </c>
      <c r="B455" s="238">
        <v>2.9</v>
      </c>
      <c r="C455" s="236">
        <v>345</v>
      </c>
      <c r="D455" s="247"/>
    </row>
    <row r="456" spans="1:5" s="38" customFormat="1" ht="42" customHeight="1">
      <c r="A456" s="183" t="str">
        <f>'[9]СВ Т-ст'!$C$120</f>
        <v>Муниципальное бюджетное учреждение культуры "Дом культуры с.Томское "</v>
      </c>
      <c r="B456" s="243"/>
      <c r="C456" s="236"/>
      <c r="D456" s="247">
        <f>(C459+C461)/C457</f>
        <v>0.39191446708987637</v>
      </c>
    </row>
    <row r="457" spans="1:5" s="38" customFormat="1" ht="18.75">
      <c r="A457" s="107" t="s">
        <v>203</v>
      </c>
      <c r="B457" s="248">
        <f>SUM(B459:B461)</f>
        <v>3.4</v>
      </c>
      <c r="C457" s="248">
        <f>SUM(C459:C461)</f>
        <v>598.6</v>
      </c>
      <c r="D457" s="247"/>
    </row>
    <row r="458" spans="1:5" s="38" customFormat="1" ht="18.75">
      <c r="A458" s="107" t="s">
        <v>204</v>
      </c>
      <c r="B458" s="236"/>
      <c r="C458" s="236"/>
      <c r="D458" s="247"/>
    </row>
    <row r="459" spans="1:5" s="38" customFormat="1" ht="18.75">
      <c r="A459" s="163" t="s">
        <v>205</v>
      </c>
      <c r="B459" s="238">
        <v>0.6</v>
      </c>
      <c r="C459" s="236">
        <v>146</v>
      </c>
      <c r="D459" s="247"/>
    </row>
    <row r="460" spans="1:5" s="38" customFormat="1" ht="18.75">
      <c r="A460" s="163" t="s">
        <v>206</v>
      </c>
      <c r="B460" s="238">
        <v>1.8</v>
      </c>
      <c r="C460" s="236">
        <v>364</v>
      </c>
      <c r="D460" s="247"/>
      <c r="E460" s="188"/>
    </row>
    <row r="461" spans="1:5" s="38" customFormat="1" ht="18.75">
      <c r="A461" s="163" t="s">
        <v>207</v>
      </c>
      <c r="B461" s="238">
        <v>1</v>
      </c>
      <c r="C461" s="236">
        <v>88.6</v>
      </c>
      <c r="D461" s="247"/>
    </row>
    <row r="462" spans="1:5" s="38" customFormat="1" ht="67.5" customHeight="1">
      <c r="A462" s="183" t="str">
        <f>'[9]СВ Т-ст'!$C$121</f>
        <v>Муниципальное бюджетное учреждение "Библиотечно-информационный центр" Зоркальцевского сельского поселения"</v>
      </c>
      <c r="B462" s="243"/>
      <c r="C462" s="236"/>
      <c r="D462" s="247">
        <f>(C465+C467)/C463</f>
        <v>0</v>
      </c>
    </row>
    <row r="463" spans="1:5" s="38" customFormat="1" ht="18.75">
      <c r="A463" s="107" t="s">
        <v>216</v>
      </c>
      <c r="B463" s="248">
        <f>SUM(B465:B467)</f>
        <v>4.2</v>
      </c>
      <c r="C463" s="248">
        <f>SUM(C465:C467)</f>
        <v>1039.5</v>
      </c>
      <c r="D463" s="247"/>
    </row>
    <row r="464" spans="1:5" s="38" customFormat="1" ht="18.75">
      <c r="A464" s="107" t="s">
        <v>204</v>
      </c>
      <c r="B464" s="236"/>
      <c r="C464" s="236"/>
      <c r="D464" s="247"/>
    </row>
    <row r="465" spans="1:5" s="38" customFormat="1" ht="18.75">
      <c r="A465" s="163" t="s">
        <v>205</v>
      </c>
      <c r="B465" s="238">
        <v>0</v>
      </c>
      <c r="C465" s="236">
        <v>0</v>
      </c>
      <c r="D465" s="247"/>
    </row>
    <row r="466" spans="1:5" s="38" customFormat="1" ht="18.75">
      <c r="A466" s="163" t="s">
        <v>206</v>
      </c>
      <c r="B466" s="238">
        <v>4.2</v>
      </c>
      <c r="C466" s="236">
        <v>1039.5</v>
      </c>
      <c r="D466" s="247"/>
    </row>
    <row r="467" spans="1:5" s="38" customFormat="1" ht="18.75">
      <c r="A467" s="163" t="s">
        <v>207</v>
      </c>
      <c r="B467" s="238">
        <v>0</v>
      </c>
      <c r="C467" s="236">
        <v>0</v>
      </c>
      <c r="D467" s="247"/>
    </row>
    <row r="468" spans="1:5" s="38" customFormat="1" ht="45.75" customHeight="1">
      <c r="A468" s="183" t="str">
        <f>'[9]СВ Т-ст'!$C$122</f>
        <v>Муниципальное бюджетное учреждение Дом культуры д. Воронино</v>
      </c>
      <c r="B468" s="243"/>
      <c r="C468" s="236"/>
      <c r="D468" s="247">
        <f>(C471+C473)/C469</f>
        <v>0.36454379305496976</v>
      </c>
    </row>
    <row r="469" spans="1:5" s="38" customFormat="1" ht="18.75">
      <c r="A469" s="107" t="s">
        <v>216</v>
      </c>
      <c r="B469" s="248">
        <f>SUM(B471:B473)</f>
        <v>6.8</v>
      </c>
      <c r="C469" s="248">
        <f>SUM(C471:C473)</f>
        <v>1422.6000000000001</v>
      </c>
      <c r="D469" s="247"/>
    </row>
    <row r="470" spans="1:5" s="38" customFormat="1" ht="18.75">
      <c r="A470" s="107" t="s">
        <v>204</v>
      </c>
      <c r="B470" s="236"/>
      <c r="C470" s="236"/>
      <c r="D470" s="247"/>
    </row>
    <row r="471" spans="1:5" s="38" customFormat="1" ht="18.75">
      <c r="A471" s="163" t="s">
        <v>205</v>
      </c>
      <c r="B471" s="238">
        <v>1</v>
      </c>
      <c r="C471" s="236">
        <v>237.4</v>
      </c>
      <c r="D471" s="247"/>
    </row>
    <row r="472" spans="1:5" s="38" customFormat="1" ht="18.75">
      <c r="A472" s="163" t="s">
        <v>206</v>
      </c>
      <c r="B472" s="238">
        <v>4</v>
      </c>
      <c r="C472" s="236">
        <v>904</v>
      </c>
      <c r="D472" s="247"/>
      <c r="E472" s="188"/>
    </row>
    <row r="473" spans="1:5" s="38" customFormat="1" ht="18.75">
      <c r="A473" s="163" t="s">
        <v>207</v>
      </c>
      <c r="B473" s="238">
        <v>1.8</v>
      </c>
      <c r="C473" s="236">
        <v>281.2</v>
      </c>
      <c r="D473" s="247"/>
    </row>
    <row r="474" spans="1:5" s="38" customFormat="1" ht="37.5">
      <c r="A474" s="183" t="str">
        <f>'[9]СВ Т-ст'!$C$123</f>
        <v>Муниципальное бюджетное учреждение "Сельский Дом культуры с.Турунтаево"</v>
      </c>
      <c r="B474" s="243"/>
      <c r="C474" s="236"/>
      <c r="D474" s="247">
        <f>(C477+C479)/C475</f>
        <v>0.37476596629914705</v>
      </c>
    </row>
    <row r="475" spans="1:5" s="38" customFormat="1" ht="18.75">
      <c r="A475" s="107" t="s">
        <v>203</v>
      </c>
      <c r="B475" s="248">
        <f>SUM(B477:B479)</f>
        <v>5.4</v>
      </c>
      <c r="C475" s="248">
        <f>SUM(C477:C479)</f>
        <v>961.4</v>
      </c>
      <c r="D475" s="247"/>
    </row>
    <row r="476" spans="1:5" s="38" customFormat="1" ht="18.75">
      <c r="A476" s="107" t="s">
        <v>204</v>
      </c>
      <c r="B476" s="236"/>
      <c r="C476" s="236"/>
      <c r="D476" s="247"/>
    </row>
    <row r="477" spans="1:5" s="38" customFormat="1" ht="18.75">
      <c r="A477" s="163" t="s">
        <v>205</v>
      </c>
      <c r="B477" s="238">
        <v>1</v>
      </c>
      <c r="C477" s="236">
        <v>258.2</v>
      </c>
      <c r="D477" s="247"/>
    </row>
    <row r="478" spans="1:5" s="38" customFormat="1" ht="18.75">
      <c r="A478" s="163" t="s">
        <v>206</v>
      </c>
      <c r="B478" s="238">
        <v>3.4</v>
      </c>
      <c r="C478" s="236">
        <v>601.1</v>
      </c>
      <c r="D478" s="247"/>
    </row>
    <row r="479" spans="1:5" s="38" customFormat="1" ht="18.75">
      <c r="A479" s="163" t="s">
        <v>207</v>
      </c>
      <c r="B479" s="238">
        <v>1</v>
      </c>
      <c r="C479" s="236">
        <v>102.1</v>
      </c>
      <c r="D479" s="247"/>
    </row>
    <row r="480" spans="1:5" s="38" customFormat="1" ht="87" customHeight="1">
      <c r="A480" s="183" t="str">
        <f>'[9]СВ Т-ст'!$C$124</f>
        <v>Муниципальное бюджетное учреждение муниципального образования "Межениновское сельское поселение" "Сельский Дом культуры с.Межениновка"</v>
      </c>
      <c r="B480" s="243"/>
      <c r="C480" s="236"/>
      <c r="D480" s="247">
        <f>(C483+C485)/C481</f>
        <v>0.30964760254188334</v>
      </c>
    </row>
    <row r="481" spans="1:5" s="38" customFormat="1" ht="18.75">
      <c r="A481" s="107" t="s">
        <v>216</v>
      </c>
      <c r="B481" s="248">
        <f>SUM(B483:B485)</f>
        <v>3.3</v>
      </c>
      <c r="C481" s="248">
        <f>SUM(C483:C485)</f>
        <v>692.4</v>
      </c>
      <c r="D481" s="247"/>
    </row>
    <row r="482" spans="1:5" s="38" customFormat="1" ht="18.75">
      <c r="A482" s="107" t="s">
        <v>204</v>
      </c>
      <c r="B482" s="236"/>
      <c r="C482" s="236"/>
      <c r="D482" s="247"/>
    </row>
    <row r="483" spans="1:5" s="38" customFormat="1" ht="18.75">
      <c r="A483" s="163" t="s">
        <v>205</v>
      </c>
      <c r="B483" s="238">
        <v>1</v>
      </c>
      <c r="C483" s="236">
        <v>214.4</v>
      </c>
      <c r="D483" s="247"/>
    </row>
    <row r="484" spans="1:5" s="38" customFormat="1" ht="18.75">
      <c r="A484" s="163" t="s">
        <v>206</v>
      </c>
      <c r="B484" s="238">
        <v>2.2999999999999998</v>
      </c>
      <c r="C484" s="236">
        <v>478</v>
      </c>
      <c r="D484" s="247"/>
    </row>
    <row r="485" spans="1:5" s="38" customFormat="1" ht="18.75">
      <c r="A485" s="163" t="s">
        <v>207</v>
      </c>
      <c r="B485" s="238">
        <v>0</v>
      </c>
      <c r="C485" s="236">
        <v>0</v>
      </c>
      <c r="D485" s="247"/>
    </row>
    <row r="486" spans="1:5" s="38" customFormat="1" ht="61.5" customHeight="1">
      <c r="A486" s="183" t="str">
        <f>'[9]СВ Т-ст'!$C$125</f>
        <v>Муниципальное бюджетное учреждение "Центральный Дом культуры п.Молодежный"</v>
      </c>
      <c r="B486" s="243"/>
      <c r="C486" s="236"/>
      <c r="D486" s="247">
        <f>(C489+C491)/C487</f>
        <v>0.27613175314969035</v>
      </c>
    </row>
    <row r="487" spans="1:5" s="38" customFormat="1" ht="18.75">
      <c r="A487" s="107" t="s">
        <v>216</v>
      </c>
      <c r="B487" s="248">
        <f>SUM(B489:B491)</f>
        <v>18.399999999999999</v>
      </c>
      <c r="C487" s="248">
        <f>SUM(C489:C491)</f>
        <v>3746.4</v>
      </c>
      <c r="D487" s="247"/>
    </row>
    <row r="488" spans="1:5" s="38" customFormat="1" ht="18.75">
      <c r="A488" s="107" t="s">
        <v>204</v>
      </c>
      <c r="B488" s="236"/>
      <c r="C488" s="236"/>
      <c r="D488" s="247"/>
    </row>
    <row r="489" spans="1:5" s="38" customFormat="1" ht="18.75">
      <c r="A489" s="163" t="s">
        <v>205</v>
      </c>
      <c r="B489" s="238">
        <v>1</v>
      </c>
      <c r="C489" s="236">
        <v>354</v>
      </c>
      <c r="D489" s="247"/>
    </row>
    <row r="490" spans="1:5" s="38" customFormat="1" ht="18.75">
      <c r="A490" s="163" t="s">
        <v>206</v>
      </c>
      <c r="B490" s="238">
        <v>11.7</v>
      </c>
      <c r="C490" s="236">
        <v>2711.9</v>
      </c>
      <c r="D490" s="247"/>
      <c r="E490" s="188"/>
    </row>
    <row r="491" spans="1:5" s="38" customFormat="1" ht="18.75">
      <c r="A491" s="163" t="s">
        <v>207</v>
      </c>
      <c r="B491" s="238">
        <v>5.7</v>
      </c>
      <c r="C491" s="236">
        <v>680.5</v>
      </c>
      <c r="D491" s="247"/>
    </row>
    <row r="492" spans="1:5" s="38" customFormat="1" ht="39" customHeight="1">
      <c r="A492" s="183" t="str">
        <f>'[9]СВ Т-ст'!$C$126</f>
        <v>Муниципальное бюджетное учреждение "клуб с.Корнилово"</v>
      </c>
      <c r="B492" s="243"/>
      <c r="C492" s="236"/>
      <c r="D492" s="247">
        <f>(C495+C497)/C493</f>
        <v>0.46727969348658999</v>
      </c>
    </row>
    <row r="493" spans="1:5" s="38" customFormat="1" ht="18.75">
      <c r="A493" s="107" t="s">
        <v>216</v>
      </c>
      <c r="B493" s="248">
        <f>SUM(B495:B497)</f>
        <v>3</v>
      </c>
      <c r="C493" s="248">
        <f>SUM(C495:C497)</f>
        <v>652.5</v>
      </c>
      <c r="D493" s="247"/>
    </row>
    <row r="494" spans="1:5" s="38" customFormat="1" ht="18.75">
      <c r="A494" s="107" t="s">
        <v>204</v>
      </c>
      <c r="B494" s="236"/>
      <c r="C494" s="236"/>
      <c r="D494" s="247"/>
    </row>
    <row r="495" spans="1:5" s="38" customFormat="1" ht="18.75">
      <c r="A495" s="163" t="s">
        <v>205</v>
      </c>
      <c r="B495" s="238">
        <v>1</v>
      </c>
      <c r="C495" s="236">
        <v>304.89999999999998</v>
      </c>
      <c r="D495" s="247"/>
    </row>
    <row r="496" spans="1:5" s="38" customFormat="1" ht="18.75">
      <c r="A496" s="163" t="s">
        <v>206</v>
      </c>
      <c r="B496" s="238">
        <v>2</v>
      </c>
      <c r="C496" s="236">
        <v>347.6</v>
      </c>
      <c r="D496" s="247"/>
    </row>
    <row r="497" spans="1:5" s="38" customFormat="1" ht="18.75">
      <c r="A497" s="163" t="s">
        <v>207</v>
      </c>
      <c r="B497" s="238">
        <v>0</v>
      </c>
      <c r="C497" s="236">
        <v>0</v>
      </c>
      <c r="D497" s="247"/>
    </row>
    <row r="498" spans="1:5" s="38" customFormat="1" ht="60" customHeight="1">
      <c r="A498" s="183" t="str">
        <f>'[9]СВ Т-ст'!$C$127</f>
        <v>Муниципальное бюджетное учреждение "Моряковский сельский культурный комплекс" с.Моряковка</v>
      </c>
      <c r="B498" s="243"/>
      <c r="C498" s="236"/>
      <c r="D498" s="247">
        <f>(C501+C503)/C499</f>
        <v>0.19019444906099384</v>
      </c>
    </row>
    <row r="499" spans="1:5" s="38" customFormat="1" ht="18.75">
      <c r="A499" s="107" t="s">
        <v>203</v>
      </c>
      <c r="B499" s="248">
        <f>SUM(B501:B503)</f>
        <v>12.100000000000001</v>
      </c>
      <c r="C499" s="248">
        <f>SUM(C501:C503)</f>
        <v>3008.5000000000005</v>
      </c>
      <c r="D499" s="247"/>
    </row>
    <row r="500" spans="1:5" s="38" customFormat="1" ht="18.75">
      <c r="A500" s="107" t="s">
        <v>204</v>
      </c>
      <c r="B500" s="236"/>
      <c r="C500" s="236"/>
      <c r="D500" s="247"/>
    </row>
    <row r="501" spans="1:5" s="38" customFormat="1" ht="18.75">
      <c r="A501" s="163" t="s">
        <v>205</v>
      </c>
      <c r="B501" s="238">
        <v>0.9</v>
      </c>
      <c r="C501" s="236">
        <v>167.9</v>
      </c>
      <c r="D501" s="247"/>
    </row>
    <row r="502" spans="1:5" s="38" customFormat="1" ht="18.75">
      <c r="A502" s="163" t="s">
        <v>206</v>
      </c>
      <c r="B502" s="238">
        <v>8.9</v>
      </c>
      <c r="C502" s="236">
        <v>2436.3000000000002</v>
      </c>
      <c r="D502" s="247"/>
    </row>
    <row r="503" spans="1:5" s="38" customFormat="1" ht="18.75">
      <c r="A503" s="163" t="s">
        <v>207</v>
      </c>
      <c r="B503" s="238">
        <v>2.2999999999999998</v>
      </c>
      <c r="C503" s="236">
        <v>404.3</v>
      </c>
      <c r="D503" s="247"/>
    </row>
    <row r="504" spans="1:5" s="38" customFormat="1" ht="56.25">
      <c r="A504" s="183" t="str">
        <f>'[9]СВ Т-ст'!$C$128</f>
        <v>Муниципальное бюджетное учреждение культуры Дом культуры Зональненского сельского поселения</v>
      </c>
      <c r="B504" s="243"/>
      <c r="C504" s="236"/>
      <c r="D504" s="247">
        <f>(C507+C509)/C505</f>
        <v>0.12683023347843292</v>
      </c>
    </row>
    <row r="505" spans="1:5" s="38" customFormat="1" ht="18.75">
      <c r="A505" s="107" t="s">
        <v>216</v>
      </c>
      <c r="B505" s="248">
        <f>SUM(B507:B509)</f>
        <v>8</v>
      </c>
      <c r="C505" s="248">
        <f>SUM(C507:C509)</f>
        <v>2021.6</v>
      </c>
      <c r="D505" s="247"/>
    </row>
    <row r="506" spans="1:5" s="38" customFormat="1" ht="18.75">
      <c r="A506" s="107" t="s">
        <v>204</v>
      </c>
      <c r="B506" s="236"/>
      <c r="C506" s="236"/>
      <c r="D506" s="247"/>
    </row>
    <row r="507" spans="1:5" s="38" customFormat="1" ht="18.75">
      <c r="A507" s="163" t="s">
        <v>205</v>
      </c>
      <c r="B507" s="238">
        <v>1</v>
      </c>
      <c r="C507" s="236">
        <v>256.39999999999998</v>
      </c>
      <c r="D507" s="247"/>
    </row>
    <row r="508" spans="1:5" s="38" customFormat="1" ht="18.75">
      <c r="A508" s="163" t="s">
        <v>206</v>
      </c>
      <c r="B508" s="238">
        <v>7</v>
      </c>
      <c r="C508" s="236">
        <v>1765.2</v>
      </c>
      <c r="D508" s="247"/>
      <c r="E508" s="188"/>
    </row>
    <row r="509" spans="1:5" s="38" customFormat="1" ht="18.75">
      <c r="A509" s="163" t="s">
        <v>207</v>
      </c>
      <c r="B509" s="238">
        <v>0</v>
      </c>
      <c r="C509" s="236">
        <v>0</v>
      </c>
      <c r="D509" s="247"/>
    </row>
    <row r="510" spans="1:5" s="38" customFormat="1" ht="50.25" customHeight="1">
      <c r="A510" s="183" t="str">
        <f>'[9]СВ Т-ст'!$C$129</f>
        <v>Муниципальное бюджетное учреждение "Социально-культурный центр "Мечта" "</v>
      </c>
      <c r="B510" s="243"/>
      <c r="C510" s="236"/>
      <c r="D510" s="247">
        <f>(C513+C515)/C511</f>
        <v>0.34247124363752957</v>
      </c>
    </row>
    <row r="511" spans="1:5" s="38" customFormat="1" ht="18.75">
      <c r="A511" s="107" t="s">
        <v>203</v>
      </c>
      <c r="B511" s="248">
        <f>SUM(B513:B515)</f>
        <v>13.5</v>
      </c>
      <c r="C511" s="248">
        <f>SUM(C513:C515)</f>
        <v>2495.1</v>
      </c>
      <c r="D511" s="247"/>
    </row>
    <row r="512" spans="1:5" s="38" customFormat="1" ht="18.75">
      <c r="A512" s="107" t="s">
        <v>204</v>
      </c>
      <c r="B512" s="236"/>
      <c r="C512" s="236"/>
      <c r="D512" s="247"/>
    </row>
    <row r="513" spans="1:5" s="38" customFormat="1" ht="18.75">
      <c r="A513" s="163" t="s">
        <v>205</v>
      </c>
      <c r="B513" s="238">
        <v>1</v>
      </c>
      <c r="C513" s="236">
        <v>274.2</v>
      </c>
      <c r="D513" s="247"/>
    </row>
    <row r="514" spans="1:5" s="38" customFormat="1" ht="18.75">
      <c r="A514" s="163" t="s">
        <v>206</v>
      </c>
      <c r="B514" s="238">
        <v>7.3</v>
      </c>
      <c r="C514" s="236">
        <v>1640.6</v>
      </c>
      <c r="D514" s="247"/>
    </row>
    <row r="515" spans="1:5" s="38" customFormat="1" ht="18.75">
      <c r="A515" s="163" t="s">
        <v>207</v>
      </c>
      <c r="B515" s="238">
        <v>5.2</v>
      </c>
      <c r="C515" s="236">
        <v>580.29999999999995</v>
      </c>
      <c r="D515" s="247"/>
    </row>
    <row r="516" spans="1:5" s="38" customFormat="1" ht="56.25" customHeight="1">
      <c r="A516" s="183" t="str">
        <f>'[9]СВ Т-ст'!$C$130</f>
        <v>Муниципальное бюджетное учреждение "Наумовский сельский культурно-спортивный комплекс"</v>
      </c>
      <c r="B516" s="243"/>
      <c r="C516" s="236"/>
      <c r="D516" s="247">
        <f>(C519+C521)/C517</f>
        <v>0.50042194092827008</v>
      </c>
    </row>
    <row r="517" spans="1:5" s="38" customFormat="1" ht="18.75">
      <c r="A517" s="107" t="s">
        <v>203</v>
      </c>
      <c r="B517" s="248">
        <f>SUM(B519:B521)</f>
        <v>3.3</v>
      </c>
      <c r="C517" s="248">
        <f>SUM(C519:C521)</f>
        <v>474</v>
      </c>
      <c r="D517" s="247"/>
    </row>
    <row r="518" spans="1:5" s="38" customFormat="1" ht="18.75">
      <c r="A518" s="107" t="s">
        <v>204</v>
      </c>
      <c r="B518" s="236"/>
      <c r="C518" s="236"/>
      <c r="D518" s="247"/>
    </row>
    <row r="519" spans="1:5" s="38" customFormat="1" ht="18.75">
      <c r="A519" s="163" t="s">
        <v>205</v>
      </c>
      <c r="B519" s="238">
        <v>1</v>
      </c>
      <c r="C519" s="236">
        <v>190.8</v>
      </c>
      <c r="D519" s="247"/>
    </row>
    <row r="520" spans="1:5" s="38" customFormat="1" ht="18.75">
      <c r="A520" s="163" t="s">
        <v>206</v>
      </c>
      <c r="B520" s="238">
        <v>1.8</v>
      </c>
      <c r="C520" s="236">
        <v>236.8</v>
      </c>
      <c r="D520" s="247"/>
    </row>
    <row r="521" spans="1:5" s="38" customFormat="1" ht="18.75">
      <c r="A521" s="163" t="s">
        <v>207</v>
      </c>
      <c r="B521" s="238">
        <v>0.5</v>
      </c>
      <c r="C521" s="236">
        <v>46.4</v>
      </c>
      <c r="D521" s="247"/>
    </row>
    <row r="522" spans="1:5" s="38" customFormat="1" ht="77.25" customHeight="1">
      <c r="A522" s="183" t="str">
        <f>'[9]СВ Т-ст'!$C$131</f>
        <v>Муниципальное бюджетное учреждение культуры Центр народного творчества и социально-культурной деятельности "Радуга"</v>
      </c>
      <c r="B522" s="243"/>
      <c r="C522" s="236"/>
      <c r="D522" s="247">
        <f>(C525+C527)/C523</f>
        <v>0.2350783339701949</v>
      </c>
    </row>
    <row r="523" spans="1:5" s="38" customFormat="1" ht="18.75">
      <c r="A523" s="107" t="s">
        <v>216</v>
      </c>
      <c r="B523" s="248">
        <f>SUM(B525:B527)</f>
        <v>12.8</v>
      </c>
      <c r="C523" s="248">
        <f>SUM(C525:C527)</f>
        <v>2617</v>
      </c>
      <c r="D523" s="247"/>
    </row>
    <row r="524" spans="1:5" s="38" customFormat="1" ht="18.75">
      <c r="A524" s="107" t="s">
        <v>204</v>
      </c>
      <c r="B524" s="236"/>
      <c r="C524" s="236"/>
      <c r="D524" s="247"/>
    </row>
    <row r="525" spans="1:5" s="38" customFormat="1" ht="18.75">
      <c r="A525" s="163" t="s">
        <v>205</v>
      </c>
      <c r="B525" s="238">
        <v>1</v>
      </c>
      <c r="C525" s="236">
        <v>271</v>
      </c>
      <c r="D525" s="247"/>
    </row>
    <row r="526" spans="1:5" s="38" customFormat="1" ht="18.75">
      <c r="A526" s="163" t="s">
        <v>206</v>
      </c>
      <c r="B526" s="238">
        <v>7.6</v>
      </c>
      <c r="C526" s="236">
        <v>2001.8</v>
      </c>
      <c r="D526" s="247"/>
      <c r="E526" s="188"/>
    </row>
    <row r="527" spans="1:5" s="38" customFormat="1" ht="18.75">
      <c r="A527" s="163" t="s">
        <v>207</v>
      </c>
      <c r="B527" s="238">
        <v>4.2</v>
      </c>
      <c r="C527" s="236">
        <v>344.2</v>
      </c>
      <c r="D527" s="247"/>
    </row>
    <row r="528" spans="1:5" s="38" customFormat="1" ht="61.5" customHeight="1">
      <c r="A528" s="183" t="str">
        <f>'[9]СВ Т-ст'!$C$132</f>
        <v>Муниципальное бюджетное учреждение "Социально-культурный центр Спасского поселения" (с.Коларово)</v>
      </c>
      <c r="B528" s="243"/>
      <c r="C528" s="236"/>
      <c r="D528" s="247">
        <f>(C531+C533)/C529</f>
        <v>3.0745793227615816E-2</v>
      </c>
    </row>
    <row r="529" spans="1:5" s="38" customFormat="1" ht="18.75">
      <c r="A529" s="107" t="s">
        <v>216</v>
      </c>
      <c r="B529" s="248">
        <f>SUM(B531:B533)</f>
        <v>5.6</v>
      </c>
      <c r="C529" s="248">
        <f>SUM(C531:C533)</f>
        <v>1444.1</v>
      </c>
      <c r="D529" s="247"/>
    </row>
    <row r="530" spans="1:5" s="38" customFormat="1" ht="18.75">
      <c r="A530" s="107" t="s">
        <v>204</v>
      </c>
      <c r="B530" s="236"/>
      <c r="C530" s="236"/>
      <c r="D530" s="247"/>
    </row>
    <row r="531" spans="1:5" s="38" customFormat="1" ht="18.75">
      <c r="A531" s="163" t="s">
        <v>205</v>
      </c>
      <c r="B531" s="238">
        <v>0.2</v>
      </c>
      <c r="C531" s="236">
        <v>39.6</v>
      </c>
      <c r="D531" s="247"/>
    </row>
    <row r="532" spans="1:5" s="38" customFormat="1" ht="18.75">
      <c r="A532" s="163" t="s">
        <v>206</v>
      </c>
      <c r="B532" s="238">
        <v>5.3</v>
      </c>
      <c r="C532" s="236">
        <v>1399.7</v>
      </c>
      <c r="D532" s="247"/>
    </row>
    <row r="533" spans="1:5" s="38" customFormat="1" ht="18.75">
      <c r="A533" s="163" t="s">
        <v>207</v>
      </c>
      <c r="B533" s="238">
        <v>0.1</v>
      </c>
      <c r="C533" s="236">
        <v>4.8</v>
      </c>
      <c r="D533" s="247"/>
    </row>
    <row r="534" spans="1:5" s="38" customFormat="1" ht="66" customHeight="1">
      <c r="A534" s="183" t="str">
        <f>'[9]СВ Т-ст'!$C$133</f>
        <v>Муниципальное бюджетное учреждение "Культурно-спортивный центр "Радость" п.Мирный</v>
      </c>
      <c r="B534" s="243"/>
      <c r="C534" s="236"/>
      <c r="D534" s="247">
        <f>(C537+C539)/C535</f>
        <v>0.1596659297469909</v>
      </c>
    </row>
    <row r="535" spans="1:5" s="38" customFormat="1" ht="18.75">
      <c r="A535" s="107" t="s">
        <v>216</v>
      </c>
      <c r="B535" s="248">
        <f>SUM(B537:B539)</f>
        <v>14.8</v>
      </c>
      <c r="C535" s="248">
        <f>SUM(C537:C539)</f>
        <v>3256.8</v>
      </c>
      <c r="D535" s="247"/>
    </row>
    <row r="536" spans="1:5" s="38" customFormat="1" ht="18.75">
      <c r="A536" s="107" t="s">
        <v>204</v>
      </c>
      <c r="B536" s="236"/>
      <c r="C536" s="236"/>
      <c r="D536" s="247"/>
    </row>
    <row r="537" spans="1:5" s="38" customFormat="1" ht="18.75">
      <c r="A537" s="163" t="s">
        <v>205</v>
      </c>
      <c r="B537" s="238">
        <v>1</v>
      </c>
      <c r="C537" s="236">
        <v>344</v>
      </c>
      <c r="D537" s="247"/>
    </row>
    <row r="538" spans="1:5" s="38" customFormat="1" ht="18.75">
      <c r="A538" s="163" t="s">
        <v>206</v>
      </c>
      <c r="B538" s="238">
        <v>12</v>
      </c>
      <c r="C538" s="236">
        <v>2736.8</v>
      </c>
      <c r="D538" s="247"/>
    </row>
    <row r="539" spans="1:5" s="38" customFormat="1" ht="18.75">
      <c r="A539" s="163" t="s">
        <v>207</v>
      </c>
      <c r="B539" s="238">
        <v>1.8</v>
      </c>
      <c r="C539" s="236">
        <v>176</v>
      </c>
      <c r="D539" s="247"/>
    </row>
    <row r="540" spans="1:5" s="38" customFormat="1" ht="42.75" customHeight="1">
      <c r="A540" s="183" t="str">
        <f>'[9]СВ Т-ст'!$C$134</f>
        <v>Муниципальное бюджетное учреждение Дом культуры "Юбилейный" п.Копылово</v>
      </c>
      <c r="B540" s="243"/>
      <c r="C540" s="236"/>
      <c r="D540" s="247">
        <f>(C543+C545)/C541</f>
        <v>0.45329455681916825</v>
      </c>
    </row>
    <row r="541" spans="1:5" s="38" customFormat="1" ht="18.75">
      <c r="A541" s="107" t="s">
        <v>216</v>
      </c>
      <c r="B541" s="248">
        <f>SUM(B543:B545)</f>
        <v>12</v>
      </c>
      <c r="C541" s="248">
        <f>SUM(C543:C545)</f>
        <v>2303.8000000000002</v>
      </c>
      <c r="D541" s="247"/>
    </row>
    <row r="542" spans="1:5" s="38" customFormat="1" ht="18.75">
      <c r="A542" s="107" t="s">
        <v>204</v>
      </c>
      <c r="B542" s="236"/>
      <c r="C542" s="236"/>
      <c r="D542" s="247"/>
    </row>
    <row r="543" spans="1:5" s="38" customFormat="1" ht="18.75">
      <c r="A543" s="163" t="s">
        <v>205</v>
      </c>
      <c r="B543" s="238">
        <v>1</v>
      </c>
      <c r="C543" s="236">
        <v>317.7</v>
      </c>
      <c r="D543" s="247"/>
    </row>
    <row r="544" spans="1:5" s="38" customFormat="1" ht="18.75">
      <c r="A544" s="163" t="s">
        <v>206</v>
      </c>
      <c r="B544" s="238">
        <v>5.2</v>
      </c>
      <c r="C544" s="236">
        <v>1259.5</v>
      </c>
      <c r="D544" s="247"/>
      <c r="E544" s="188"/>
    </row>
    <row r="545" spans="1:14" s="38" customFormat="1" ht="18.75">
      <c r="A545" s="163" t="s">
        <v>207</v>
      </c>
      <c r="B545" s="238">
        <v>5.8</v>
      </c>
      <c r="C545" s="236">
        <v>726.6</v>
      </c>
      <c r="D545" s="247"/>
    </row>
    <row r="546" spans="1:14" s="38" customFormat="1" ht="57.75" customHeight="1">
      <c r="A546" s="183" t="str">
        <f>'[9]СВ Т-ст'!$C$135</f>
        <v>Муниципальное бюджетное учреждение культуры "Центр досуга" Заречного сельского поселения</v>
      </c>
      <c r="B546" s="243"/>
      <c r="C546" s="236"/>
      <c r="D546" s="247">
        <f>(C549+C551)/C547</f>
        <v>0.20583872562719008</v>
      </c>
    </row>
    <row r="547" spans="1:14" s="38" customFormat="1" ht="18.75">
      <c r="A547" s="107" t="s">
        <v>216</v>
      </c>
      <c r="B547" s="248">
        <f>SUM(B549:B551)</f>
        <v>19.5</v>
      </c>
      <c r="C547" s="248">
        <f>SUM(C549:C551)</f>
        <v>4651.7</v>
      </c>
      <c r="D547" s="247"/>
    </row>
    <row r="548" spans="1:14" s="38" customFormat="1" ht="18.75">
      <c r="A548" s="107" t="s">
        <v>204</v>
      </c>
      <c r="B548" s="236"/>
      <c r="C548" s="236"/>
      <c r="D548" s="247"/>
    </row>
    <row r="549" spans="1:14" s="38" customFormat="1" ht="18.75">
      <c r="A549" s="163" t="s">
        <v>205</v>
      </c>
      <c r="B549" s="238">
        <v>1</v>
      </c>
      <c r="C549" s="236">
        <v>278.8</v>
      </c>
      <c r="D549" s="247"/>
    </row>
    <row r="550" spans="1:14" s="38" customFormat="1" ht="18.75">
      <c r="A550" s="163" t="s">
        <v>206</v>
      </c>
      <c r="B550" s="238">
        <v>12</v>
      </c>
      <c r="C550" s="236">
        <v>3694.2</v>
      </c>
      <c r="D550" s="247"/>
    </row>
    <row r="551" spans="1:14" s="38" customFormat="1" ht="18.75">
      <c r="A551" s="163" t="s">
        <v>207</v>
      </c>
      <c r="B551" s="238">
        <v>6.5</v>
      </c>
      <c r="C551" s="236">
        <v>678.7</v>
      </c>
      <c r="D551" s="247"/>
    </row>
    <row r="552" spans="1:14" s="38" customFormat="1" ht="60.75" customHeight="1">
      <c r="A552" s="183" t="str">
        <f>'[9]СВ Т-ст'!$C$136</f>
        <v>Муниципальное бюджетное учреждение "Центральный Дом культуры с.Новорождественское"</v>
      </c>
      <c r="B552" s="243"/>
      <c r="C552" s="236"/>
      <c r="D552" s="247">
        <f>(C555+C557)/C553</f>
        <v>0.31511116540434891</v>
      </c>
      <c r="N552" s="103"/>
    </row>
    <row r="553" spans="1:14" s="38" customFormat="1" ht="18.75">
      <c r="A553" s="107" t="s">
        <v>216</v>
      </c>
      <c r="B553" s="248">
        <f>SUM(B555:B557)</f>
        <v>8.3000000000000007</v>
      </c>
      <c r="C553" s="248">
        <f>SUM(C555:C557)</f>
        <v>1637.1999999999998</v>
      </c>
      <c r="D553" s="247"/>
    </row>
    <row r="554" spans="1:14" s="38" customFormat="1" ht="18.75">
      <c r="A554" s="107" t="s">
        <v>204</v>
      </c>
      <c r="B554" s="236"/>
      <c r="C554" s="236"/>
      <c r="D554" s="247"/>
    </row>
    <row r="555" spans="1:14" s="38" customFormat="1" ht="18.75">
      <c r="A555" s="163" t="s">
        <v>205</v>
      </c>
      <c r="B555" s="238">
        <v>1</v>
      </c>
      <c r="C555" s="236">
        <v>223.1</v>
      </c>
      <c r="D555" s="247"/>
    </row>
    <row r="556" spans="1:14" s="38" customFormat="1" ht="18.75">
      <c r="A556" s="163" t="s">
        <v>206</v>
      </c>
      <c r="B556" s="238">
        <v>5.3</v>
      </c>
      <c r="C556" s="236">
        <v>1121.3</v>
      </c>
      <c r="D556" s="247"/>
    </row>
    <row r="557" spans="1:14" s="38" customFormat="1" ht="18.75">
      <c r="A557" s="163" t="s">
        <v>207</v>
      </c>
      <c r="B557" s="238">
        <v>2</v>
      </c>
      <c r="C557" s="236">
        <v>292.8</v>
      </c>
      <c r="D557" s="247"/>
    </row>
    <row r="558" spans="1:14" s="38" customFormat="1" ht="80.25" customHeight="1">
      <c r="A558" s="183" t="str">
        <f>'[9]СВ Т-ст'!$C$137</f>
        <v>Муниципальное бюджетное учреждение"Библиотечно-информационный центр имени Ларисы Дмитриевны Гурковской"</v>
      </c>
      <c r="B558" s="243"/>
      <c r="C558" s="236"/>
      <c r="D558" s="247">
        <f>(C561+C563)/C559</f>
        <v>0</v>
      </c>
    </row>
    <row r="559" spans="1:14" s="38" customFormat="1" ht="18.75">
      <c r="A559" s="107" t="s">
        <v>216</v>
      </c>
      <c r="B559" s="248">
        <f>SUM(B561:B563)</f>
        <v>4</v>
      </c>
      <c r="C559" s="248">
        <f>SUM(C561:C563)</f>
        <v>1060.7</v>
      </c>
      <c r="D559" s="247"/>
    </row>
    <row r="560" spans="1:14" s="38" customFormat="1" ht="18.75">
      <c r="A560" s="107" t="s">
        <v>204</v>
      </c>
      <c r="B560" s="236"/>
      <c r="C560" s="236"/>
      <c r="D560" s="247"/>
    </row>
    <row r="561" spans="1:5" s="38" customFormat="1" ht="18.75">
      <c r="A561" s="163" t="s">
        <v>205</v>
      </c>
      <c r="B561" s="238">
        <v>0</v>
      </c>
      <c r="C561" s="236">
        <v>0</v>
      </c>
      <c r="D561" s="247"/>
    </row>
    <row r="562" spans="1:5" s="38" customFormat="1" ht="18.75">
      <c r="A562" s="163" t="s">
        <v>206</v>
      </c>
      <c r="B562" s="238">
        <v>4</v>
      </c>
      <c r="C562" s="236">
        <v>1060.7</v>
      </c>
      <c r="D562" s="247"/>
    </row>
    <row r="563" spans="1:5" s="38" customFormat="1" ht="18.75">
      <c r="A563" s="163" t="s">
        <v>207</v>
      </c>
      <c r="B563" s="238">
        <v>0</v>
      </c>
      <c r="C563" s="236">
        <v>0</v>
      </c>
      <c r="D563" s="247"/>
    </row>
    <row r="564" spans="1:5" s="38" customFormat="1" ht="37.5">
      <c r="A564" s="183" t="str">
        <f>'[9]СВ Т-ст'!$C$138</f>
        <v>Муниципальное бюджетное учреждение Дом культуры п.Рассвет</v>
      </c>
      <c r="B564" s="243"/>
      <c r="C564" s="236"/>
      <c r="D564" s="247">
        <f>(C567+C569)/C565</f>
        <v>0.63467244921250854</v>
      </c>
    </row>
    <row r="565" spans="1:5" s="38" customFormat="1" ht="18.75">
      <c r="A565" s="107" t="s">
        <v>216</v>
      </c>
      <c r="B565" s="248">
        <f>SUM(B567:B569)</f>
        <v>4.7</v>
      </c>
      <c r="C565" s="248">
        <f>SUM(C567:C569)</f>
        <v>876.2</v>
      </c>
      <c r="D565" s="247"/>
    </row>
    <row r="566" spans="1:5" s="38" customFormat="1" ht="18.75">
      <c r="A566" s="107" t="s">
        <v>204</v>
      </c>
      <c r="B566" s="236"/>
      <c r="C566" s="236"/>
      <c r="D566" s="247"/>
    </row>
    <row r="567" spans="1:5" s="38" customFormat="1" ht="18.75">
      <c r="A567" s="163" t="s">
        <v>205</v>
      </c>
      <c r="B567" s="238">
        <v>0.5</v>
      </c>
      <c r="C567" s="236">
        <v>143.30000000000001</v>
      </c>
      <c r="D567" s="247"/>
    </row>
    <row r="568" spans="1:5" s="38" customFormat="1" ht="18.75">
      <c r="A568" s="163" t="s">
        <v>206</v>
      </c>
      <c r="B568" s="238">
        <v>1</v>
      </c>
      <c r="C568" s="236">
        <v>320.10000000000002</v>
      </c>
      <c r="D568" s="247"/>
      <c r="E568" s="188"/>
    </row>
    <row r="569" spans="1:5" s="38" customFormat="1" ht="18.75">
      <c r="A569" s="163" t="s">
        <v>207</v>
      </c>
      <c r="B569" s="238">
        <v>3.2</v>
      </c>
      <c r="C569" s="236">
        <v>412.8</v>
      </c>
      <c r="D569" s="247"/>
    </row>
    <row r="570" spans="1:5" s="38" customFormat="1" ht="39" customHeight="1">
      <c r="A570" s="183" t="str">
        <f>'[9]СВ Т-ст'!$C$139</f>
        <v>Муниципальное бюджетное учреждение "Дом культуры с.Новоархангельское"</v>
      </c>
      <c r="B570" s="243"/>
      <c r="C570" s="236"/>
      <c r="D570" s="247">
        <f>(C573+C575)/C571</f>
        <v>0.55680701489152606</v>
      </c>
    </row>
    <row r="571" spans="1:5" s="38" customFormat="1" ht="18.75">
      <c r="A571" s="107" t="s">
        <v>216</v>
      </c>
      <c r="B571" s="248">
        <f>SUM(B573:B575)</f>
        <v>6.8</v>
      </c>
      <c r="C571" s="248">
        <f>SUM(C573:C575)</f>
        <v>1322.9</v>
      </c>
      <c r="D571" s="247"/>
    </row>
    <row r="572" spans="1:5" s="38" customFormat="1" ht="18.75">
      <c r="A572" s="107" t="s">
        <v>204</v>
      </c>
      <c r="B572" s="236"/>
      <c r="C572" s="236"/>
      <c r="D572" s="247"/>
    </row>
    <row r="573" spans="1:5" s="38" customFormat="1" ht="18.75">
      <c r="A573" s="163" t="s">
        <v>205</v>
      </c>
      <c r="B573" s="238">
        <v>1</v>
      </c>
      <c r="C573" s="236">
        <v>284.2</v>
      </c>
      <c r="D573" s="247"/>
    </row>
    <row r="574" spans="1:5" s="38" customFormat="1" ht="18.75">
      <c r="A574" s="163" t="s">
        <v>206</v>
      </c>
      <c r="B574" s="238">
        <v>1.8</v>
      </c>
      <c r="C574" s="236">
        <v>586.29999999999995</v>
      </c>
      <c r="D574" s="247"/>
    </row>
    <row r="575" spans="1:5" s="38" customFormat="1" ht="18.75">
      <c r="A575" s="163" t="s">
        <v>207</v>
      </c>
      <c r="B575" s="238">
        <v>4</v>
      </c>
      <c r="C575" s="236">
        <v>452.4</v>
      </c>
      <c r="D575" s="247"/>
    </row>
    <row r="576" spans="1:5" s="38" customFormat="1" ht="50.25" customHeight="1">
      <c r="A576" s="183" t="str">
        <f>'[9]СВ Т-ст'!$C$140</f>
        <v>Муниципальное бюджетное учреждение "Октябрьский Дом культуры"</v>
      </c>
      <c r="B576" s="243"/>
      <c r="C576" s="236"/>
      <c r="D576" s="247">
        <f>(C579+C581)/C577</f>
        <v>0.43585492227979272</v>
      </c>
    </row>
    <row r="577" spans="1:4" s="38" customFormat="1" ht="18.75">
      <c r="A577" s="107" t="s">
        <v>216</v>
      </c>
      <c r="B577" s="248">
        <f>SUM(B579:B581)</f>
        <v>6.7</v>
      </c>
      <c r="C577" s="248">
        <f>SUM(C579:C581)</f>
        <v>1447.5</v>
      </c>
      <c r="D577" s="247"/>
    </row>
    <row r="578" spans="1:4" s="38" customFormat="1" ht="18.75">
      <c r="A578" s="107" t="s">
        <v>204</v>
      </c>
      <c r="B578" s="236"/>
      <c r="C578" s="236"/>
      <c r="D578" s="247"/>
    </row>
    <row r="579" spans="1:4" s="38" customFormat="1" ht="18.75">
      <c r="A579" s="163" t="s">
        <v>205</v>
      </c>
      <c r="B579" s="238">
        <v>1</v>
      </c>
      <c r="C579" s="236">
        <v>346.2</v>
      </c>
      <c r="D579" s="247"/>
    </row>
    <row r="580" spans="1:4" s="38" customFormat="1" ht="18.75">
      <c r="A580" s="163" t="s">
        <v>206</v>
      </c>
      <c r="B580" s="238">
        <v>4</v>
      </c>
      <c r="C580" s="236">
        <v>816.6</v>
      </c>
      <c r="D580" s="247"/>
    </row>
    <row r="581" spans="1:4" s="38" customFormat="1" ht="18.75">
      <c r="A581" s="163" t="s">
        <v>207</v>
      </c>
      <c r="B581" s="238">
        <v>1.7</v>
      </c>
      <c r="C581" s="236">
        <v>284.7</v>
      </c>
      <c r="D581" s="247"/>
    </row>
    <row r="582" spans="1:4" s="38" customFormat="1" ht="35.25" customHeight="1">
      <c r="A582" s="205" t="s">
        <v>76</v>
      </c>
      <c r="B582" s="274"/>
      <c r="C582" s="236"/>
      <c r="D582" s="247">
        <f>(C585+C587)/C583</f>
        <v>0.27592480692298543</v>
      </c>
    </row>
    <row r="583" spans="1:4" s="38" customFormat="1" ht="18.75">
      <c r="A583" s="251" t="s">
        <v>217</v>
      </c>
      <c r="B583" s="248">
        <f>SUM(B585:B587)</f>
        <v>212.8</v>
      </c>
      <c r="C583" s="248">
        <f>SUM(C585:C587)</f>
        <v>45344.599999999991</v>
      </c>
      <c r="D583" s="247"/>
    </row>
    <row r="584" spans="1:4" s="38" customFormat="1" ht="18.75">
      <c r="A584" s="251" t="s">
        <v>204</v>
      </c>
      <c r="B584" s="248"/>
      <c r="C584" s="236"/>
      <c r="D584" s="247"/>
    </row>
    <row r="585" spans="1:4" s="38" customFormat="1" ht="18.75">
      <c r="A585" s="163" t="s">
        <v>205</v>
      </c>
      <c r="B585" s="236">
        <f>B579+B573+B567+B561+B555+B549+B543+B537+B531+B525+B519+B513+B507+B501+B495+B489+B483+B477+B471+B465+B459+B453+B447+B441+B435</f>
        <v>21.200000000000003</v>
      </c>
      <c r="C585" s="236">
        <f>C579+C573+C567+C561+C555+C549+C543+C537+C531+C525+C519+C513+C507+C501+C495+C489+C483+C477+C471+C465+C459+C453+C447+C441+C435</f>
        <v>5987.6000000000013</v>
      </c>
      <c r="D585" s="247"/>
    </row>
    <row r="586" spans="1:4" s="38" customFormat="1" ht="18.75">
      <c r="A586" s="163" t="s">
        <v>206</v>
      </c>
      <c r="B586" s="236">
        <f t="shared" ref="B586:C587" si="8">B580+B574+B568+B562+B556+B550+B544+B538+B532+B526+B520+B514+B508+B502+B496+B490+B484+B478+B472+B466+B460+B454+B448+B442+B436</f>
        <v>135.10000000000002</v>
      </c>
      <c r="C586" s="236">
        <f t="shared" si="8"/>
        <v>32832.899999999994</v>
      </c>
      <c r="D586" s="247"/>
    </row>
    <row r="587" spans="1:4" s="38" customFormat="1" ht="18.75">
      <c r="A587" s="163" t="s">
        <v>207</v>
      </c>
      <c r="B587" s="236">
        <f t="shared" si="8"/>
        <v>56.499999999999993</v>
      </c>
      <c r="C587" s="236">
        <f t="shared" si="8"/>
        <v>6524.1000000000013</v>
      </c>
      <c r="D587" s="247"/>
    </row>
    <row r="588" spans="1:4" s="38" customFormat="1" ht="18.75" hidden="1">
      <c r="A588" s="267" t="s">
        <v>221</v>
      </c>
      <c r="B588" s="267"/>
      <c r="C588" s="267"/>
      <c r="D588" s="267"/>
    </row>
    <row r="589" spans="1:4" s="38" customFormat="1" ht="18.75" hidden="1">
      <c r="A589" s="107" t="s">
        <v>222</v>
      </c>
      <c r="B589" s="107"/>
      <c r="C589" s="107"/>
      <c r="D589" s="107"/>
    </row>
    <row r="590" spans="1:4" s="38" customFormat="1" ht="18.75" hidden="1">
      <c r="A590" s="163" t="s">
        <v>205</v>
      </c>
      <c r="B590" s="163"/>
      <c r="C590" s="163"/>
      <c r="D590" s="107"/>
    </row>
    <row r="591" spans="1:4" s="38" customFormat="1" ht="18.75" hidden="1">
      <c r="A591" s="163" t="s">
        <v>206</v>
      </c>
      <c r="B591" s="163"/>
      <c r="C591" s="163"/>
      <c r="D591" s="107"/>
    </row>
    <row r="592" spans="1:4" s="38" customFormat="1" ht="18.75" hidden="1">
      <c r="A592" s="163" t="s">
        <v>223</v>
      </c>
      <c r="B592" s="163"/>
      <c r="C592" s="163"/>
      <c r="D592" s="107"/>
    </row>
    <row r="593" spans="1:5" s="38" customFormat="1" ht="18.75" hidden="1">
      <c r="A593" s="107" t="s">
        <v>224</v>
      </c>
      <c r="B593" s="107"/>
      <c r="C593" s="107"/>
      <c r="D593" s="107"/>
    </row>
    <row r="594" spans="1:5" s="38" customFormat="1" ht="18.75" hidden="1">
      <c r="A594" s="163" t="s">
        <v>205</v>
      </c>
      <c r="B594" s="163"/>
      <c r="C594" s="163"/>
      <c r="D594" s="107"/>
    </row>
    <row r="595" spans="1:5" s="38" customFormat="1" ht="18.75" hidden="1">
      <c r="A595" s="163" t="s">
        <v>206</v>
      </c>
      <c r="B595" s="163"/>
      <c r="C595" s="163"/>
      <c r="D595" s="107"/>
    </row>
    <row r="596" spans="1:5" s="38" customFormat="1" ht="18.75" hidden="1">
      <c r="A596" s="163" t="s">
        <v>223</v>
      </c>
      <c r="B596" s="163"/>
      <c r="C596" s="163"/>
      <c r="D596" s="107"/>
    </row>
    <row r="597" spans="1:5" s="38" customFormat="1" ht="18.75" hidden="1">
      <c r="A597" s="107" t="s">
        <v>225</v>
      </c>
      <c r="B597" s="107"/>
      <c r="C597" s="107"/>
      <c r="D597" s="107"/>
    </row>
    <row r="598" spans="1:5" s="38" customFormat="1" ht="18.75" hidden="1">
      <c r="A598" s="163" t="s">
        <v>205</v>
      </c>
      <c r="B598" s="163"/>
      <c r="C598" s="163"/>
      <c r="D598" s="107"/>
    </row>
    <row r="599" spans="1:5" s="38" customFormat="1" ht="18.75" hidden="1">
      <c r="A599" s="163" t="s">
        <v>206</v>
      </c>
      <c r="B599" s="163"/>
      <c r="C599" s="163"/>
      <c r="D599" s="107"/>
    </row>
    <row r="600" spans="1:5" s="38" customFormat="1" ht="18.75" hidden="1">
      <c r="A600" s="163" t="s">
        <v>223</v>
      </c>
      <c r="B600" s="163"/>
      <c r="C600" s="163"/>
      <c r="D600" s="107"/>
    </row>
    <row r="601" spans="1:5" s="38" customFormat="1" ht="18.75" hidden="1">
      <c r="A601" s="107" t="s">
        <v>226</v>
      </c>
      <c r="B601" s="107"/>
      <c r="C601" s="107"/>
      <c r="D601" s="107"/>
    </row>
    <row r="602" spans="1:5" s="38" customFormat="1" ht="18.75">
      <c r="A602" s="267" t="s">
        <v>235</v>
      </c>
      <c r="B602" s="267"/>
      <c r="C602" s="267"/>
      <c r="D602" s="267"/>
    </row>
    <row r="603" spans="1:5" s="38" customFormat="1" ht="74.25" customHeight="1">
      <c r="A603" s="275" t="str">
        <f>'[9]СВ Т-ст'!$C$143</f>
        <v>Муниципальное бюджетное учреждение культуры "Межпоселенческая централизованная библиотечная система Чаинского района"</v>
      </c>
      <c r="B603" s="52"/>
      <c r="C603" s="71"/>
      <c r="D603" s="247">
        <f>(C606+C608)/C604</f>
        <v>9.0687376263664798E-2</v>
      </c>
    </row>
    <row r="604" spans="1:5" s="38" customFormat="1" ht="18.75">
      <c r="A604" s="107" t="s">
        <v>203</v>
      </c>
      <c r="B604" s="72">
        <f>SUM(B606:B608)</f>
        <v>24.9</v>
      </c>
      <c r="C604" s="72">
        <f>SUM(C606:C608)</f>
        <v>10455.700000000001</v>
      </c>
      <c r="D604" s="247"/>
    </row>
    <row r="605" spans="1:5" s="38" customFormat="1" ht="18.75">
      <c r="A605" s="107" t="s">
        <v>204</v>
      </c>
      <c r="B605" s="71"/>
      <c r="C605" s="71"/>
      <c r="D605" s="247"/>
    </row>
    <row r="606" spans="1:5" s="38" customFormat="1" ht="18.75">
      <c r="A606" s="163" t="s">
        <v>205</v>
      </c>
      <c r="B606" s="237">
        <v>1</v>
      </c>
      <c r="C606" s="71">
        <v>664.7</v>
      </c>
      <c r="D606" s="247"/>
    </row>
    <row r="607" spans="1:5" s="38" customFormat="1" ht="18.75">
      <c r="A607" s="163" t="s">
        <v>206</v>
      </c>
      <c r="B607" s="237">
        <v>23</v>
      </c>
      <c r="C607" s="71">
        <v>9507.5</v>
      </c>
      <c r="D607" s="247"/>
      <c r="E607" s="188"/>
    </row>
    <row r="608" spans="1:5" s="38" customFormat="1" ht="18.75">
      <c r="A608" s="163" t="s">
        <v>207</v>
      </c>
      <c r="B608" s="237">
        <v>0.9</v>
      </c>
      <c r="C608" s="71">
        <v>283.5</v>
      </c>
      <c r="D608" s="247"/>
    </row>
    <row r="609" spans="1:4" s="38" customFormat="1" ht="56.25" customHeight="1">
      <c r="A609" s="275" t="str">
        <f>'[9]СВ Т-ст'!$C$144</f>
        <v>Муниципальное бюджетное учреждение культуры " Подгорнский центр культуры и досуга"</v>
      </c>
      <c r="B609" s="52"/>
      <c r="C609" s="71"/>
      <c r="D609" s="247">
        <f>(C612+C614)/C610</f>
        <v>0.25572048525495605</v>
      </c>
    </row>
    <row r="610" spans="1:4" s="38" customFormat="1" ht="18.75">
      <c r="A610" s="107" t="s">
        <v>216</v>
      </c>
      <c r="B610" s="72">
        <f>SUM(B612:B614)</f>
        <v>10.8</v>
      </c>
      <c r="C610" s="72">
        <f>SUM(C612:C614)</f>
        <v>4055.6000000000004</v>
      </c>
      <c r="D610" s="247"/>
    </row>
    <row r="611" spans="1:4" s="38" customFormat="1" ht="18.75">
      <c r="A611" s="107" t="s">
        <v>204</v>
      </c>
      <c r="B611" s="71"/>
      <c r="C611" s="71"/>
      <c r="D611" s="247"/>
    </row>
    <row r="612" spans="1:4" s="38" customFormat="1" ht="18.75">
      <c r="A612" s="163" t="s">
        <v>205</v>
      </c>
      <c r="B612" s="237">
        <v>1</v>
      </c>
      <c r="C612" s="71">
        <v>595.79999999999995</v>
      </c>
      <c r="D612" s="247"/>
    </row>
    <row r="613" spans="1:4" s="38" customFormat="1" ht="18.75">
      <c r="A613" s="163" t="s">
        <v>206</v>
      </c>
      <c r="B613" s="237">
        <v>7.6</v>
      </c>
      <c r="C613" s="71">
        <v>3018.5</v>
      </c>
      <c r="D613" s="247"/>
    </row>
    <row r="614" spans="1:4" s="38" customFormat="1" ht="18.75">
      <c r="A614" s="163" t="s">
        <v>207</v>
      </c>
      <c r="B614" s="237">
        <v>2.2000000000000002</v>
      </c>
      <c r="C614" s="71">
        <v>441.3</v>
      </c>
      <c r="D614" s="247"/>
    </row>
    <row r="615" spans="1:4" s="38" customFormat="1" ht="54" customHeight="1">
      <c r="A615" s="275" t="str">
        <f>'[9]СВ Т-ст'!$C$145</f>
        <v>Муниципальное казённое учреждение культуры "Усть-Бакчарский централизованный центр культуры и досуга"</v>
      </c>
      <c r="B615" s="52"/>
      <c r="C615" s="71"/>
      <c r="D615" s="247">
        <f>(C618+C620)/C616</f>
        <v>0.35249341488459313</v>
      </c>
    </row>
    <row r="616" spans="1:4" s="38" customFormat="1" ht="18.75">
      <c r="A616" s="107" t="s">
        <v>216</v>
      </c>
      <c r="B616" s="72">
        <f>SUM(B618:B620)</f>
        <v>19.5</v>
      </c>
      <c r="C616" s="72">
        <f>SUM(C618:C620)</f>
        <v>4479.7999999999993</v>
      </c>
      <c r="D616" s="247"/>
    </row>
    <row r="617" spans="1:4" s="38" customFormat="1" ht="18.75">
      <c r="A617" s="107" t="s">
        <v>204</v>
      </c>
      <c r="B617" s="71"/>
      <c r="C617" s="71"/>
      <c r="D617" s="247"/>
    </row>
    <row r="618" spans="1:4" s="38" customFormat="1" ht="18.75">
      <c r="A618" s="163" t="s">
        <v>205</v>
      </c>
      <c r="B618" s="237">
        <v>1</v>
      </c>
      <c r="C618" s="71">
        <v>199.1</v>
      </c>
      <c r="D618" s="247"/>
    </row>
    <row r="619" spans="1:4" s="38" customFormat="1" ht="18.75">
      <c r="A619" s="163" t="s">
        <v>206</v>
      </c>
      <c r="B619" s="237">
        <v>7.8</v>
      </c>
      <c r="C619" s="71">
        <v>2900.7</v>
      </c>
      <c r="D619" s="247"/>
    </row>
    <row r="620" spans="1:4" s="38" customFormat="1" ht="18.75">
      <c r="A620" s="163" t="s">
        <v>207</v>
      </c>
      <c r="B620" s="237">
        <v>10.7</v>
      </c>
      <c r="C620" s="71">
        <v>1380</v>
      </c>
      <c r="D620" s="247"/>
    </row>
    <row r="621" spans="1:4" s="38" customFormat="1" ht="72" customHeight="1">
      <c r="A621" s="275" t="str">
        <f>'[9]СВ Т-ст'!$C$146</f>
        <v>Муниципальное казенное учреждение культуры Коломинского сельского поселения "Коломинский централизованный центр культуры и досуга"</v>
      </c>
      <c r="B621" s="52"/>
      <c r="C621" s="71"/>
      <c r="D621" s="247">
        <f>(C624+C626)/C622</f>
        <v>0.320447807770323</v>
      </c>
    </row>
    <row r="622" spans="1:4" s="38" customFormat="1" ht="18.75">
      <c r="A622" s="107" t="s">
        <v>216</v>
      </c>
      <c r="B622" s="72">
        <f>SUM(B624:B626)</f>
        <v>9.5</v>
      </c>
      <c r="C622" s="72">
        <f>SUM(C624:C626)</f>
        <v>2563.6</v>
      </c>
      <c r="D622" s="247"/>
    </row>
    <row r="623" spans="1:4" s="38" customFormat="1" ht="18.75">
      <c r="A623" s="107" t="s">
        <v>204</v>
      </c>
      <c r="B623" s="71"/>
      <c r="C623" s="71"/>
      <c r="D623" s="247"/>
    </row>
    <row r="624" spans="1:4" s="38" customFormat="1" ht="18.75">
      <c r="A624" s="163" t="s">
        <v>205</v>
      </c>
      <c r="B624" s="237">
        <v>1</v>
      </c>
      <c r="C624" s="71">
        <v>263.2</v>
      </c>
      <c r="D624" s="247"/>
    </row>
    <row r="625" spans="1:5" s="38" customFormat="1" ht="18.75">
      <c r="A625" s="163" t="s">
        <v>206</v>
      </c>
      <c r="B625" s="237">
        <v>5</v>
      </c>
      <c r="C625" s="71">
        <v>1742.1</v>
      </c>
      <c r="D625" s="247"/>
      <c r="E625" s="188"/>
    </row>
    <row r="626" spans="1:5" s="38" customFormat="1" ht="18.75">
      <c r="A626" s="163" t="s">
        <v>207</v>
      </c>
      <c r="B626" s="237">
        <v>3.5</v>
      </c>
      <c r="C626" s="71">
        <v>558.29999999999995</v>
      </c>
      <c r="D626" s="247"/>
    </row>
    <row r="627" spans="1:5" s="38" customFormat="1" ht="53.25" customHeight="1">
      <c r="A627" s="275" t="str">
        <f>'[9]СВ Т-ст'!$C$147</f>
        <v>Муниципальное казённое учреждение культуры Чаинского сельского поселения "Чаинский центр культуры и досуга"</v>
      </c>
      <c r="B627" s="52"/>
      <c r="C627" s="71"/>
      <c r="D627" s="247">
        <f>(C630+C632)/C628</f>
        <v>0.43985490287853962</v>
      </c>
    </row>
    <row r="628" spans="1:5" s="38" customFormat="1" ht="18.75">
      <c r="A628" s="107" t="s">
        <v>216</v>
      </c>
      <c r="B628" s="72">
        <f>SUM(B630:B632)</f>
        <v>3.6</v>
      </c>
      <c r="C628" s="72">
        <f>SUM(C630:C632)</f>
        <v>854.6</v>
      </c>
      <c r="D628" s="247"/>
    </row>
    <row r="629" spans="1:5" s="38" customFormat="1" ht="18.75">
      <c r="A629" s="107" t="s">
        <v>204</v>
      </c>
      <c r="B629" s="71"/>
      <c r="C629" s="71"/>
      <c r="D629" s="247"/>
    </row>
    <row r="630" spans="1:5" s="38" customFormat="1" ht="18.75">
      <c r="A630" s="163" t="s">
        <v>205</v>
      </c>
      <c r="B630" s="237">
        <v>1</v>
      </c>
      <c r="C630" s="71">
        <v>210.8</v>
      </c>
      <c r="D630" s="247"/>
    </row>
    <row r="631" spans="1:5" s="38" customFormat="1" ht="18.75">
      <c r="A631" s="163" t="s">
        <v>206</v>
      </c>
      <c r="B631" s="237">
        <v>1.6</v>
      </c>
      <c r="C631" s="71">
        <v>478.7</v>
      </c>
      <c r="D631" s="247"/>
    </row>
    <row r="632" spans="1:5" s="38" customFormat="1" ht="18.75">
      <c r="A632" s="163" t="s">
        <v>207</v>
      </c>
      <c r="B632" s="237">
        <v>1</v>
      </c>
      <c r="C632" s="71">
        <v>165.1</v>
      </c>
      <c r="D632" s="247"/>
    </row>
    <row r="633" spans="1:5" s="38" customFormat="1" ht="40.5" customHeight="1">
      <c r="A633" s="205" t="s">
        <v>29</v>
      </c>
      <c r="B633" s="250"/>
      <c r="C633" s="71"/>
      <c r="D633" s="247">
        <f>(C636+C638)/C634</f>
        <v>0.2124921349618239</v>
      </c>
    </row>
    <row r="634" spans="1:5" s="38" customFormat="1" ht="18.75">
      <c r="A634" s="251" t="s">
        <v>217</v>
      </c>
      <c r="B634" s="72">
        <f>SUM(B636:B638)</f>
        <v>68.3</v>
      </c>
      <c r="C634" s="72">
        <f>SUM(C636:C638)</f>
        <v>22409.3</v>
      </c>
      <c r="D634" s="247"/>
    </row>
    <row r="635" spans="1:5" s="38" customFormat="1" ht="18.75">
      <c r="A635" s="251" t="s">
        <v>204</v>
      </c>
      <c r="B635" s="72"/>
      <c r="C635" s="71"/>
      <c r="D635" s="247"/>
    </row>
    <row r="636" spans="1:5" s="38" customFormat="1" ht="18.75">
      <c r="A636" s="163" t="s">
        <v>205</v>
      </c>
      <c r="B636" s="71">
        <f>B630+B624+B618+B612+B606</f>
        <v>5</v>
      </c>
      <c r="C636" s="71">
        <f>C630+C624+C618+C612+C606</f>
        <v>1933.6000000000001</v>
      </c>
      <c r="D636" s="247"/>
    </row>
    <row r="637" spans="1:5" s="38" customFormat="1" ht="18.75">
      <c r="A637" s="163" t="s">
        <v>206</v>
      </c>
      <c r="B637" s="71">
        <f t="shared" ref="B637:C638" si="9">B631+B625+B619+B613+B607</f>
        <v>45</v>
      </c>
      <c r="C637" s="71">
        <f t="shared" si="9"/>
        <v>17647.5</v>
      </c>
      <c r="D637" s="247"/>
    </row>
    <row r="638" spans="1:5" s="38" customFormat="1" ht="18.75">
      <c r="A638" s="163" t="s">
        <v>207</v>
      </c>
      <c r="B638" s="71">
        <f t="shared" si="9"/>
        <v>18.299999999999997</v>
      </c>
      <c r="C638" s="71">
        <f t="shared" si="9"/>
        <v>2828.2000000000003</v>
      </c>
      <c r="D638" s="247"/>
    </row>
    <row r="639" spans="1:5" s="38" customFormat="1" ht="18.75">
      <c r="A639" s="254" t="s">
        <v>236</v>
      </c>
      <c r="B639" s="254"/>
      <c r="C639" s="254"/>
      <c r="D639" s="254"/>
    </row>
    <row r="640" spans="1:5" s="38" customFormat="1" ht="54" customHeight="1">
      <c r="A640" s="276" t="str">
        <f>'[9]СВ Т-ст'!$C$149</f>
        <v>Муниципальное бюджетное учреждение культуры "Культурно-спортивный центр Шегарского района"</v>
      </c>
      <c r="B640" s="80"/>
      <c r="C640" s="71"/>
      <c r="D640" s="247">
        <f>(C643+C645)/C641</f>
        <v>0.37879827189910587</v>
      </c>
    </row>
    <row r="641" spans="1:5" s="38" customFormat="1" ht="18.75">
      <c r="A641" s="107" t="s">
        <v>216</v>
      </c>
      <c r="B641" s="72">
        <f>SUM(B643:B645)</f>
        <v>40.799999999999997</v>
      </c>
      <c r="C641" s="72">
        <f>SUM(C643:C645)</f>
        <v>8309.7000000000007</v>
      </c>
      <c r="D641" s="247"/>
    </row>
    <row r="642" spans="1:5" s="38" customFormat="1" ht="18.75">
      <c r="A642" s="107" t="s">
        <v>204</v>
      </c>
      <c r="B642" s="71"/>
      <c r="C642" s="71"/>
      <c r="D642" s="247"/>
    </row>
    <row r="643" spans="1:5" s="38" customFormat="1" ht="18.75">
      <c r="A643" s="163" t="s">
        <v>205</v>
      </c>
      <c r="B643" s="237">
        <v>2.7</v>
      </c>
      <c r="C643" s="71">
        <v>922.9</v>
      </c>
      <c r="D643" s="247"/>
    </row>
    <row r="644" spans="1:5" s="38" customFormat="1" ht="18.75">
      <c r="A644" s="163" t="s">
        <v>206</v>
      </c>
      <c r="B644" s="237">
        <v>23.8</v>
      </c>
      <c r="C644" s="71">
        <v>5162</v>
      </c>
      <c r="D644" s="247"/>
    </row>
    <row r="645" spans="1:5" s="38" customFormat="1" ht="18.75">
      <c r="A645" s="163" t="s">
        <v>207</v>
      </c>
      <c r="B645" s="237">
        <v>14.3</v>
      </c>
      <c r="C645" s="71">
        <v>2224.8000000000002</v>
      </c>
      <c r="D645" s="247"/>
    </row>
    <row r="646" spans="1:5" s="38" customFormat="1" ht="54" customHeight="1">
      <c r="A646" s="276" t="str">
        <f>'[9]СВ Т-ст'!$C$150</f>
        <v>Муниципальное бюджетное учреждение культуры "Краеведческий музей Шегарского района"</v>
      </c>
      <c r="B646" s="80"/>
      <c r="C646" s="71"/>
      <c r="D646" s="247">
        <f>(C649+C651)/C647</f>
        <v>0.66342598931945773</v>
      </c>
    </row>
    <row r="647" spans="1:5" s="38" customFormat="1" ht="18.75">
      <c r="A647" s="107" t="s">
        <v>216</v>
      </c>
      <c r="B647" s="72">
        <f>SUM(B649:B651)</f>
        <v>4</v>
      </c>
      <c r="C647" s="72">
        <f>SUM(C649:C651)</f>
        <v>730.30000000000007</v>
      </c>
      <c r="D647" s="247"/>
    </row>
    <row r="648" spans="1:5" s="38" customFormat="1" ht="18.75">
      <c r="A648" s="107" t="s">
        <v>204</v>
      </c>
      <c r="B648" s="71"/>
      <c r="C648" s="71"/>
      <c r="D648" s="247"/>
    </row>
    <row r="649" spans="1:5" s="38" customFormat="1" ht="18.75">
      <c r="A649" s="163" t="s">
        <v>205</v>
      </c>
      <c r="B649" s="237">
        <v>1</v>
      </c>
      <c r="C649" s="71">
        <v>296.89999999999998</v>
      </c>
      <c r="D649" s="247"/>
    </row>
    <row r="650" spans="1:5" s="38" customFormat="1" ht="18.75">
      <c r="A650" s="163" t="s">
        <v>206</v>
      </c>
      <c r="B650" s="237">
        <v>1</v>
      </c>
      <c r="C650" s="71">
        <v>245.8</v>
      </c>
      <c r="D650" s="247"/>
      <c r="E650" s="188"/>
    </row>
    <row r="651" spans="1:5" s="38" customFormat="1" ht="18.75">
      <c r="A651" s="163" t="s">
        <v>207</v>
      </c>
      <c r="B651" s="237">
        <v>2</v>
      </c>
      <c r="C651" s="71">
        <v>187.6</v>
      </c>
      <c r="D651" s="247"/>
    </row>
    <row r="652" spans="1:5" s="38" customFormat="1" ht="58.5" customHeight="1">
      <c r="A652" s="276" t="str">
        <f>'[9]СВ Т-ст'!$C$151</f>
        <v>Муниципальное казённое учреждение культуры "Шегарская межпоселенческая централизованная библиотечная система"</v>
      </c>
      <c r="B652" s="80"/>
      <c r="C652" s="71"/>
      <c r="D652" s="247">
        <f>(C655+C657)/C653</f>
        <v>0.12628113547425307</v>
      </c>
    </row>
    <row r="653" spans="1:5" s="38" customFormat="1" ht="18.75">
      <c r="A653" s="107" t="s">
        <v>216</v>
      </c>
      <c r="B653" s="72">
        <f>SUM(B655:B657)</f>
        <v>29.3</v>
      </c>
      <c r="C653" s="72">
        <f>SUM(C655:C657)</f>
        <v>6439.5999999999995</v>
      </c>
      <c r="D653" s="247"/>
    </row>
    <row r="654" spans="1:5" s="38" customFormat="1" ht="18.75">
      <c r="A654" s="107" t="s">
        <v>204</v>
      </c>
      <c r="B654" s="71"/>
      <c r="C654" s="71"/>
      <c r="D654" s="247"/>
    </row>
    <row r="655" spans="1:5" s="38" customFormat="1" ht="18.75">
      <c r="A655" s="163" t="s">
        <v>205</v>
      </c>
      <c r="B655" s="237">
        <v>1</v>
      </c>
      <c r="C655" s="71">
        <v>373.4</v>
      </c>
      <c r="D655" s="247"/>
    </row>
    <row r="656" spans="1:5" s="38" customFormat="1" ht="18.75">
      <c r="A656" s="163" t="s">
        <v>206</v>
      </c>
      <c r="B656" s="237">
        <v>24.1</v>
      </c>
      <c r="C656" s="71">
        <v>5626.4</v>
      </c>
      <c r="D656" s="247"/>
    </row>
    <row r="657" spans="1:4" s="38" customFormat="1" ht="18.75">
      <c r="A657" s="163" t="s">
        <v>207</v>
      </c>
      <c r="B657" s="237">
        <v>4.2</v>
      </c>
      <c r="C657" s="71">
        <v>439.8</v>
      </c>
      <c r="D657" s="247"/>
    </row>
    <row r="658" spans="1:4" s="38" customFormat="1" ht="40.5" customHeight="1">
      <c r="A658" s="205" t="s">
        <v>77</v>
      </c>
      <c r="B658" s="250"/>
      <c r="C658" s="71"/>
      <c r="D658" s="247">
        <f>(C661+C663)/C659</f>
        <v>0.28717796325486439</v>
      </c>
    </row>
    <row r="659" spans="1:4" s="38" customFormat="1" ht="18.75">
      <c r="A659" s="251" t="s">
        <v>217</v>
      </c>
      <c r="B659" s="72">
        <f>SUM(B661:B663)</f>
        <v>74.100000000000009</v>
      </c>
      <c r="C659" s="72">
        <f>SUM(C661:C663)</f>
        <v>15479.600000000002</v>
      </c>
      <c r="D659" s="247"/>
    </row>
    <row r="660" spans="1:4" s="38" customFormat="1" ht="18.75">
      <c r="A660" s="251" t="s">
        <v>204</v>
      </c>
      <c r="B660" s="72"/>
      <c r="C660" s="71"/>
      <c r="D660" s="247"/>
    </row>
    <row r="661" spans="1:4" s="38" customFormat="1" ht="18.75">
      <c r="A661" s="163" t="s">
        <v>205</v>
      </c>
      <c r="B661" s="71">
        <f>B655+B649+B643</f>
        <v>4.7</v>
      </c>
      <c r="C661" s="71">
        <f>C655+C649+C643</f>
        <v>1593.1999999999998</v>
      </c>
      <c r="D661" s="247"/>
    </row>
    <row r="662" spans="1:4" s="38" customFormat="1" ht="18.75">
      <c r="A662" s="163" t="s">
        <v>206</v>
      </c>
      <c r="B662" s="71">
        <f t="shared" ref="B662:C663" si="10">B656+B650+B644</f>
        <v>48.900000000000006</v>
      </c>
      <c r="C662" s="71">
        <f t="shared" si="10"/>
        <v>11034.2</v>
      </c>
      <c r="D662" s="247"/>
    </row>
    <row r="663" spans="1:4" s="38" customFormat="1" ht="18.75">
      <c r="A663" s="163" t="s">
        <v>207</v>
      </c>
      <c r="B663" s="71">
        <f t="shared" si="10"/>
        <v>20.5</v>
      </c>
      <c r="C663" s="71">
        <f t="shared" si="10"/>
        <v>2852.2000000000003</v>
      </c>
      <c r="D663" s="247"/>
    </row>
    <row r="664" spans="1:4" s="38" customFormat="1" ht="18.75">
      <c r="A664" s="254" t="s">
        <v>237</v>
      </c>
      <c r="B664" s="254"/>
      <c r="C664" s="254"/>
      <c r="D664" s="254"/>
    </row>
    <row r="665" spans="1:4" s="38" customFormat="1" ht="93.75">
      <c r="A665" s="277" t="str">
        <f>[2]Асин!$P$11</f>
        <v>Муниципальное автономное учреждение культуры "Межпоселенческий Центр народного творчества и культурно-спортивной деятельности Асиновского района"</v>
      </c>
      <c r="B665" s="278"/>
      <c r="C665" s="236"/>
      <c r="D665" s="247">
        <f>(C668+C670)/C666</f>
        <v>0.23066589905968141</v>
      </c>
    </row>
    <row r="666" spans="1:4" s="38" customFormat="1" ht="18.75">
      <c r="A666" s="107" t="s">
        <v>216</v>
      </c>
      <c r="B666" s="248">
        <f>SUM(B668:B670)</f>
        <v>68.599999999999994</v>
      </c>
      <c r="C666" s="248">
        <f>SUM(C668:C670)</f>
        <v>15111.900000000001</v>
      </c>
      <c r="D666" s="247"/>
    </row>
    <row r="667" spans="1:4" s="38" customFormat="1" ht="18.75">
      <c r="A667" s="107" t="s">
        <v>204</v>
      </c>
      <c r="B667" s="236"/>
      <c r="C667" s="236"/>
      <c r="D667" s="247"/>
    </row>
    <row r="668" spans="1:4" s="38" customFormat="1" ht="18.75">
      <c r="A668" s="163" t="s">
        <v>205</v>
      </c>
      <c r="B668" s="238">
        <v>1</v>
      </c>
      <c r="C668" s="236">
        <v>509.6</v>
      </c>
      <c r="D668" s="247"/>
    </row>
    <row r="669" spans="1:4" s="38" customFormat="1" ht="18.75">
      <c r="A669" s="163" t="s">
        <v>206</v>
      </c>
      <c r="B669" s="238">
        <v>46</v>
      </c>
      <c r="C669" s="236">
        <v>11626.1</v>
      </c>
      <c r="D669" s="247"/>
    </row>
    <row r="670" spans="1:4" s="38" customFormat="1" ht="18.75">
      <c r="A670" s="163" t="s">
        <v>207</v>
      </c>
      <c r="B670" s="238">
        <v>21.6</v>
      </c>
      <c r="C670" s="236">
        <v>2976.2</v>
      </c>
      <c r="D670" s="247"/>
    </row>
    <row r="671" spans="1:4" s="38" customFormat="1" ht="56.25">
      <c r="A671" s="277" t="str">
        <f>[2]Асин!$P$6</f>
        <v>Муниципальное бюджетное учреждение "Асиновская межпоселенческая централизованная библиотечная система"</v>
      </c>
      <c r="B671" s="278"/>
      <c r="C671" s="236"/>
      <c r="D671" s="247">
        <f>(C674+C676)/C672</f>
        <v>0.10701880569784575</v>
      </c>
    </row>
    <row r="672" spans="1:4" s="38" customFormat="1" ht="18.75">
      <c r="A672" s="107" t="s">
        <v>203</v>
      </c>
      <c r="B672" s="248">
        <f>SUM(B674:B676)</f>
        <v>48.1</v>
      </c>
      <c r="C672" s="248">
        <f>SUM(C674:C676)</f>
        <v>11400.800000000001</v>
      </c>
      <c r="D672" s="247"/>
    </row>
    <row r="673" spans="1:5" s="38" customFormat="1" ht="18.75">
      <c r="A673" s="107" t="s">
        <v>204</v>
      </c>
      <c r="B673" s="236"/>
      <c r="C673" s="236"/>
      <c r="D673" s="247"/>
    </row>
    <row r="674" spans="1:5" s="38" customFormat="1" ht="18.75">
      <c r="A674" s="163" t="s">
        <v>205</v>
      </c>
      <c r="B674" s="238">
        <v>2</v>
      </c>
      <c r="C674" s="236">
        <v>822.1</v>
      </c>
      <c r="D674" s="247"/>
    </row>
    <row r="675" spans="1:5" s="38" customFormat="1" ht="18.75">
      <c r="A675" s="163" t="s">
        <v>206</v>
      </c>
      <c r="B675" s="238">
        <v>43.1</v>
      </c>
      <c r="C675" s="236">
        <v>10180.700000000001</v>
      </c>
      <c r="D675" s="247"/>
      <c r="E675" s="188"/>
    </row>
    <row r="676" spans="1:5" s="38" customFormat="1" ht="18.75">
      <c r="A676" s="163" t="s">
        <v>207</v>
      </c>
      <c r="B676" s="238">
        <v>3</v>
      </c>
      <c r="C676" s="236">
        <v>398</v>
      </c>
      <c r="D676" s="247"/>
    </row>
    <row r="677" spans="1:5" s="38" customFormat="1" ht="40.5" customHeight="1">
      <c r="A677" s="273" t="s">
        <v>32</v>
      </c>
      <c r="B677" s="274"/>
      <c r="C677" s="236"/>
      <c r="D677" s="247">
        <f>(C680+C682)/C678</f>
        <v>0.17749606792216557</v>
      </c>
    </row>
    <row r="678" spans="1:5" s="38" customFormat="1" ht="18.75">
      <c r="A678" s="251" t="s">
        <v>217</v>
      </c>
      <c r="B678" s="248">
        <f>SUM(B680:B682)</f>
        <v>116.69999999999999</v>
      </c>
      <c r="C678" s="248">
        <f>SUM(C680:C682)</f>
        <v>26512.700000000004</v>
      </c>
      <c r="D678" s="247"/>
    </row>
    <row r="679" spans="1:5" s="38" customFormat="1" ht="18.75">
      <c r="A679" s="251" t="s">
        <v>204</v>
      </c>
      <c r="B679" s="248"/>
      <c r="C679" s="236"/>
      <c r="D679" s="247"/>
    </row>
    <row r="680" spans="1:5" s="38" customFormat="1" ht="18.75">
      <c r="A680" s="163" t="s">
        <v>205</v>
      </c>
      <c r="B680" s="236">
        <f>B668+B674</f>
        <v>3</v>
      </c>
      <c r="C680" s="236">
        <f>C668+C674</f>
        <v>1331.7</v>
      </c>
      <c r="D680" s="247"/>
    </row>
    <row r="681" spans="1:5" s="38" customFormat="1" ht="18.75">
      <c r="A681" s="163" t="s">
        <v>206</v>
      </c>
      <c r="B681" s="236">
        <f t="shared" ref="B681:C682" si="11">B669+B675</f>
        <v>89.1</v>
      </c>
      <c r="C681" s="236">
        <f t="shared" si="11"/>
        <v>21806.800000000003</v>
      </c>
      <c r="D681" s="247"/>
    </row>
    <row r="682" spans="1:5" s="38" customFormat="1" ht="18.75">
      <c r="A682" s="163" t="s">
        <v>207</v>
      </c>
      <c r="B682" s="236">
        <f t="shared" si="11"/>
        <v>24.6</v>
      </c>
      <c r="C682" s="236">
        <f t="shared" si="11"/>
        <v>3374.2</v>
      </c>
      <c r="D682" s="247"/>
    </row>
    <row r="683" spans="1:5" s="38" customFormat="1" ht="18.75">
      <c r="A683" s="254" t="s">
        <v>238</v>
      </c>
      <c r="B683" s="254"/>
      <c r="C683" s="254"/>
      <c r="D683" s="254"/>
    </row>
    <row r="684" spans="1:5" s="38" customFormat="1" ht="31.5">
      <c r="A684" s="184" t="str">
        <f>'[9]СВ Т-ст'!$C$81</f>
        <v>Муниципальное бюджетное учреждение "Центр культуры и досуга"</v>
      </c>
      <c r="B684" s="242"/>
      <c r="C684" s="236"/>
      <c r="D684" s="247">
        <f>(C687+C689)/C685</f>
        <v>0.35108595865338804</v>
      </c>
    </row>
    <row r="685" spans="1:5" s="38" customFormat="1" ht="18.75">
      <c r="A685" s="107" t="s">
        <v>203</v>
      </c>
      <c r="B685" s="72">
        <f>SUM(B687:B689)</f>
        <v>102.4</v>
      </c>
      <c r="C685" s="72">
        <f>SUM(C687:C689)</f>
        <v>25815.9</v>
      </c>
      <c r="D685" s="247"/>
    </row>
    <row r="686" spans="1:5" s="38" customFormat="1" ht="18.75">
      <c r="A686" s="107" t="s">
        <v>204</v>
      </c>
      <c r="B686" s="71"/>
      <c r="C686" s="71"/>
      <c r="D686" s="247"/>
    </row>
    <row r="687" spans="1:5" s="38" customFormat="1" ht="18.75">
      <c r="A687" s="163" t="s">
        <v>205</v>
      </c>
      <c r="B687" s="237">
        <v>2.7</v>
      </c>
      <c r="C687" s="71">
        <v>1472.4</v>
      </c>
      <c r="D687" s="247"/>
    </row>
    <row r="688" spans="1:5" s="38" customFormat="1" ht="18.75">
      <c r="A688" s="163" t="s">
        <v>206</v>
      </c>
      <c r="B688" s="237">
        <v>53.9</v>
      </c>
      <c r="C688" s="71">
        <v>16752.3</v>
      </c>
      <c r="D688" s="247"/>
    </row>
    <row r="689" spans="1:5" s="38" customFormat="1" ht="18.75">
      <c r="A689" s="163" t="s">
        <v>207</v>
      </c>
      <c r="B689" s="237">
        <v>45.8</v>
      </c>
      <c r="C689" s="71">
        <v>7591.2</v>
      </c>
      <c r="D689" s="247"/>
    </row>
    <row r="690" spans="1:5" s="38" customFormat="1" ht="31.5">
      <c r="A690" s="184" t="str">
        <f>'[9]СВ Т-ст'!$C$82</f>
        <v>Муниципальное бюджетное учреждение "Библиотека"</v>
      </c>
      <c r="B690" s="249"/>
      <c r="C690" s="71"/>
      <c r="D690" s="247">
        <f>(C693+C695)/C691</f>
        <v>0.22280487538974775</v>
      </c>
    </row>
    <row r="691" spans="1:5" s="38" customFormat="1" ht="18.75">
      <c r="A691" s="107" t="s">
        <v>216</v>
      </c>
      <c r="B691" s="72">
        <f>SUM(B693:B695)</f>
        <v>63.699999999999996</v>
      </c>
      <c r="C691" s="72">
        <f>SUM(C693:C695)</f>
        <v>18345.199999999997</v>
      </c>
      <c r="D691" s="247"/>
    </row>
    <row r="692" spans="1:5" s="38" customFormat="1" ht="18.75">
      <c r="A692" s="107" t="s">
        <v>204</v>
      </c>
      <c r="B692" s="71"/>
      <c r="C692" s="71"/>
      <c r="D692" s="247"/>
    </row>
    <row r="693" spans="1:5" s="38" customFormat="1" ht="18.75">
      <c r="A693" s="163" t="s">
        <v>205</v>
      </c>
      <c r="B693" s="237">
        <v>3</v>
      </c>
      <c r="C693" s="71">
        <v>1437.8</v>
      </c>
      <c r="D693" s="247"/>
    </row>
    <row r="694" spans="1:5" s="38" customFormat="1" ht="18.75">
      <c r="A694" s="163" t="s">
        <v>206</v>
      </c>
      <c r="B694" s="237">
        <v>48.8</v>
      </c>
      <c r="C694" s="71">
        <v>14257.8</v>
      </c>
      <c r="D694" s="247"/>
    </row>
    <row r="695" spans="1:5" s="38" customFormat="1" ht="18.75">
      <c r="A695" s="163" t="s">
        <v>207</v>
      </c>
      <c r="B695" s="237">
        <v>11.9</v>
      </c>
      <c r="C695" s="71">
        <v>2649.6</v>
      </c>
      <c r="D695" s="247"/>
    </row>
    <row r="696" spans="1:5" s="38" customFormat="1" ht="42.75" customHeight="1">
      <c r="A696" s="184" t="str">
        <f>'[9]СВ Т-ст'!$C$83</f>
        <v>Муниципальное бюджетное учреждение "Чажемтовский сельский культурно-досуговый центр"</v>
      </c>
      <c r="B696" s="249"/>
      <c r="C696" s="71"/>
      <c r="D696" s="247">
        <f>(C699+C701)/C697</f>
        <v>0.40236045041247676</v>
      </c>
    </row>
    <row r="697" spans="1:5" s="38" customFormat="1" ht="18.75">
      <c r="A697" s="107" t="s">
        <v>203</v>
      </c>
      <c r="B697" s="72">
        <f>SUM(B699:B701)</f>
        <v>11</v>
      </c>
      <c r="C697" s="72">
        <f>SUM(C699:C701)</f>
        <v>3321.3999999999996</v>
      </c>
      <c r="D697" s="247"/>
    </row>
    <row r="698" spans="1:5" s="38" customFormat="1" ht="18.75">
      <c r="A698" s="107" t="s">
        <v>204</v>
      </c>
      <c r="B698" s="71"/>
      <c r="C698" s="71"/>
      <c r="D698" s="247"/>
    </row>
    <row r="699" spans="1:5" s="38" customFormat="1" ht="18.75">
      <c r="A699" s="163" t="s">
        <v>205</v>
      </c>
      <c r="B699" s="237">
        <v>1.4</v>
      </c>
      <c r="C699" s="71">
        <v>582.1</v>
      </c>
      <c r="D699" s="247"/>
    </row>
    <row r="700" spans="1:5" s="38" customFormat="1" ht="18.75">
      <c r="A700" s="163" t="s">
        <v>206</v>
      </c>
      <c r="B700" s="237">
        <v>4.9000000000000004</v>
      </c>
      <c r="C700" s="71">
        <v>1985</v>
      </c>
      <c r="D700" s="247"/>
      <c r="E700" s="188"/>
    </row>
    <row r="701" spans="1:5" s="38" customFormat="1" ht="18.75">
      <c r="A701" s="163" t="s">
        <v>207</v>
      </c>
      <c r="B701" s="237">
        <v>4.7</v>
      </c>
      <c r="C701" s="71">
        <v>754.3</v>
      </c>
      <c r="D701" s="247"/>
    </row>
    <row r="702" spans="1:5" s="38" customFormat="1" ht="55.5" customHeight="1">
      <c r="A702" s="184" t="str">
        <f>'[9]СВ Т-ст'!$C$84</f>
        <v>Муниципальное бюджетное учреждение "Новоселовский сельский культурно-досуговый центр"</v>
      </c>
      <c r="B702" s="249"/>
      <c r="C702" s="71"/>
      <c r="D702" s="247">
        <f>(C705+C707)/C703</f>
        <v>0.25759310134310132</v>
      </c>
    </row>
    <row r="703" spans="1:5" s="38" customFormat="1" ht="18.75">
      <c r="A703" s="107" t="s">
        <v>216</v>
      </c>
      <c r="B703" s="72">
        <f>SUM(B705:B707)</f>
        <v>8.3000000000000007</v>
      </c>
      <c r="C703" s="72">
        <f>SUM(C705:C707)</f>
        <v>2620.7999999999997</v>
      </c>
      <c r="D703" s="247"/>
    </row>
    <row r="704" spans="1:5" s="38" customFormat="1" ht="18.75">
      <c r="A704" s="107" t="s">
        <v>204</v>
      </c>
      <c r="B704" s="71"/>
      <c r="C704" s="71"/>
      <c r="D704" s="247"/>
    </row>
    <row r="705" spans="1:5" s="38" customFormat="1" ht="18.75">
      <c r="A705" s="163" t="s">
        <v>205</v>
      </c>
      <c r="B705" s="237">
        <v>0.7</v>
      </c>
      <c r="C705" s="71">
        <v>350.4</v>
      </c>
      <c r="D705" s="247"/>
    </row>
    <row r="706" spans="1:5" s="38" customFormat="1" ht="18.75">
      <c r="A706" s="163" t="s">
        <v>206</v>
      </c>
      <c r="B706" s="237">
        <v>5.5</v>
      </c>
      <c r="C706" s="71">
        <v>1945.7</v>
      </c>
      <c r="D706" s="247"/>
    </row>
    <row r="707" spans="1:5" s="38" customFormat="1" ht="18.75">
      <c r="A707" s="163" t="s">
        <v>207</v>
      </c>
      <c r="B707" s="237">
        <v>2.1</v>
      </c>
      <c r="C707" s="71">
        <v>324.7</v>
      </c>
      <c r="D707" s="247"/>
    </row>
    <row r="708" spans="1:5" s="38" customFormat="1" ht="31.5">
      <c r="A708" s="184" t="str">
        <f>'[9]СВ Т-ст'!$C$85</f>
        <v>Муниципальное бюджетное учреждение "Инкинский сельский культурно-досуговый центр"</v>
      </c>
      <c r="B708" s="249"/>
      <c r="C708" s="71"/>
      <c r="D708" s="247">
        <f>(C711+C713)/C709</f>
        <v>0.54648331184644028</v>
      </c>
    </row>
    <row r="709" spans="1:5" s="38" customFormat="1" ht="18.75">
      <c r="A709" s="107" t="s">
        <v>216</v>
      </c>
      <c r="B709" s="72">
        <f>SUM(B711:B713)</f>
        <v>2.7</v>
      </c>
      <c r="C709" s="72">
        <f>SUM(C711:C713)</f>
        <v>698.1</v>
      </c>
      <c r="D709" s="247"/>
    </row>
    <row r="710" spans="1:5" s="38" customFormat="1" ht="18.75">
      <c r="A710" s="107" t="s">
        <v>204</v>
      </c>
      <c r="B710" s="71"/>
      <c r="C710" s="71"/>
      <c r="D710" s="247"/>
    </row>
    <row r="711" spans="1:5" s="38" customFormat="1" ht="18.75">
      <c r="A711" s="163" t="s">
        <v>205</v>
      </c>
      <c r="B711" s="237">
        <v>0.7</v>
      </c>
      <c r="C711" s="71">
        <v>216.6</v>
      </c>
      <c r="D711" s="247"/>
    </row>
    <row r="712" spans="1:5" s="38" customFormat="1" ht="18.75">
      <c r="A712" s="163" t="s">
        <v>206</v>
      </c>
      <c r="B712" s="237">
        <v>0.9</v>
      </c>
      <c r="C712" s="71">
        <v>316.60000000000002</v>
      </c>
      <c r="D712" s="247"/>
    </row>
    <row r="713" spans="1:5" s="38" customFormat="1" ht="18.75">
      <c r="A713" s="163" t="s">
        <v>207</v>
      </c>
      <c r="B713" s="237">
        <v>1.1000000000000001</v>
      </c>
      <c r="C713" s="71">
        <v>164.9</v>
      </c>
      <c r="D713" s="247"/>
    </row>
    <row r="714" spans="1:5" s="38" customFormat="1" ht="38.25" customHeight="1">
      <c r="A714" s="184" t="str">
        <f>'[9]СВ Т-ст'!$C$86</f>
        <v>Муниципальное бюджетное учреждение "Новогоренский сельский культурно-досуговый центр"</v>
      </c>
      <c r="B714" s="249"/>
      <c r="C714" s="71"/>
      <c r="D714" s="247">
        <f>(C717+C719)/C715</f>
        <v>0.76825761932144909</v>
      </c>
    </row>
    <row r="715" spans="1:5" s="38" customFormat="1" ht="18.75">
      <c r="A715" s="107" t="s">
        <v>216</v>
      </c>
      <c r="B715" s="72">
        <f>SUM(B717:B719)</f>
        <v>3.8</v>
      </c>
      <c r="C715" s="72">
        <f>SUM(C717:C719)</f>
        <v>869.5</v>
      </c>
      <c r="D715" s="247"/>
    </row>
    <row r="716" spans="1:5" s="38" customFormat="1" ht="18.75">
      <c r="A716" s="107" t="s">
        <v>204</v>
      </c>
      <c r="B716" s="71"/>
      <c r="C716" s="71"/>
      <c r="D716" s="247"/>
    </row>
    <row r="717" spans="1:5" s="38" customFormat="1" ht="18.75">
      <c r="A717" s="163" t="s">
        <v>205</v>
      </c>
      <c r="B717" s="237">
        <v>0.7</v>
      </c>
      <c r="C717" s="71">
        <v>220</v>
      </c>
      <c r="D717" s="247"/>
    </row>
    <row r="718" spans="1:5" s="38" customFormat="1" ht="18.75">
      <c r="A718" s="163" t="s">
        <v>206</v>
      </c>
      <c r="B718" s="237">
        <v>0.7</v>
      </c>
      <c r="C718" s="71">
        <v>201.5</v>
      </c>
      <c r="D718" s="247"/>
      <c r="E718" s="188"/>
    </row>
    <row r="719" spans="1:5" s="38" customFormat="1" ht="18.75">
      <c r="A719" s="163" t="s">
        <v>207</v>
      </c>
      <c r="B719" s="237">
        <v>2.4</v>
      </c>
      <c r="C719" s="71">
        <v>448</v>
      </c>
      <c r="D719" s="247"/>
    </row>
    <row r="720" spans="1:5" s="38" customFormat="1" ht="39.75" customHeight="1">
      <c r="A720" s="184" t="str">
        <f>'[9]СВ Т-ст'!$C$87</f>
        <v>Муниципальное бюджетное учреждение "Копыловский сельский культурно-досуговый центр"</v>
      </c>
      <c r="B720" s="249"/>
      <c r="C720" s="71"/>
      <c r="D720" s="247">
        <f>(C723+C725)/C721</f>
        <v>0.67637159205654662</v>
      </c>
    </row>
    <row r="721" spans="1:5" s="38" customFormat="1" ht="18.75">
      <c r="A721" s="107" t="s">
        <v>203</v>
      </c>
      <c r="B721" s="72">
        <f>SUM(B723:B725)</f>
        <v>2</v>
      </c>
      <c r="C721" s="72">
        <f>SUM(C723:C725)</f>
        <v>594.20000000000005</v>
      </c>
      <c r="D721" s="247"/>
    </row>
    <row r="722" spans="1:5" s="38" customFormat="1" ht="18.75">
      <c r="A722" s="107" t="s">
        <v>204</v>
      </c>
      <c r="B722" s="71"/>
      <c r="C722" s="71"/>
      <c r="D722" s="247"/>
    </row>
    <row r="723" spans="1:5" s="38" customFormat="1" ht="18.75">
      <c r="A723" s="163" t="s">
        <v>205</v>
      </c>
      <c r="B723" s="237">
        <v>1</v>
      </c>
      <c r="C723" s="71">
        <v>349.1</v>
      </c>
      <c r="D723" s="247"/>
    </row>
    <row r="724" spans="1:5" s="38" customFormat="1" ht="18.75">
      <c r="A724" s="163" t="s">
        <v>206</v>
      </c>
      <c r="B724" s="237">
        <v>0.6</v>
      </c>
      <c r="C724" s="71">
        <v>192.3</v>
      </c>
      <c r="D724" s="247"/>
    </row>
    <row r="725" spans="1:5" s="38" customFormat="1" ht="18.75">
      <c r="A725" s="163" t="s">
        <v>207</v>
      </c>
      <c r="B725" s="237">
        <v>0.4</v>
      </c>
      <c r="C725" s="71">
        <v>52.8</v>
      </c>
      <c r="D725" s="247"/>
    </row>
    <row r="726" spans="1:5" s="38" customFormat="1" ht="31.5">
      <c r="A726" s="184" t="str">
        <f>'[9]СВ Т-ст'!$C$88</f>
        <v>Муниципальное бюджетное учреждение "Саровский сельский культурно-досуговый центр"</v>
      </c>
      <c r="B726" s="249"/>
      <c r="C726" s="71"/>
      <c r="D726" s="247">
        <f>(C729+C731)/C727</f>
        <v>0.46145468320863714</v>
      </c>
    </row>
    <row r="727" spans="1:5" s="38" customFormat="1" ht="18.75">
      <c r="A727" s="107" t="s">
        <v>216</v>
      </c>
      <c r="B727" s="72">
        <f>SUM(B729:B731)</f>
        <v>7.3</v>
      </c>
      <c r="C727" s="72">
        <f>SUM(C729:C731)</f>
        <v>2111.8000000000002</v>
      </c>
      <c r="D727" s="247"/>
    </row>
    <row r="728" spans="1:5" s="38" customFormat="1" ht="18.75">
      <c r="A728" s="107" t="s">
        <v>204</v>
      </c>
      <c r="B728" s="71"/>
      <c r="C728" s="71"/>
      <c r="D728" s="247"/>
    </row>
    <row r="729" spans="1:5" s="38" customFormat="1" ht="18.75">
      <c r="A729" s="163" t="s">
        <v>205</v>
      </c>
      <c r="B729" s="237">
        <v>1.4</v>
      </c>
      <c r="C729" s="71">
        <v>537.20000000000005</v>
      </c>
      <c r="D729" s="247"/>
    </row>
    <row r="730" spans="1:5" s="38" customFormat="1" ht="18.75">
      <c r="A730" s="163" t="s">
        <v>206</v>
      </c>
      <c r="B730" s="237">
        <v>3.1</v>
      </c>
      <c r="C730" s="71">
        <v>1137.3</v>
      </c>
      <c r="D730" s="247"/>
    </row>
    <row r="731" spans="1:5" s="38" customFormat="1" ht="18.75">
      <c r="A731" s="163" t="s">
        <v>207</v>
      </c>
      <c r="B731" s="237">
        <v>2.8</v>
      </c>
      <c r="C731" s="71">
        <v>437.3</v>
      </c>
      <c r="D731" s="247"/>
    </row>
    <row r="732" spans="1:5" s="38" customFormat="1" ht="31.5">
      <c r="A732" s="184" t="str">
        <f>'[9]СВ Т-ст'!$C$89</f>
        <v>Муниципальное бюджетное учреждение "Дальненский сельский культурно-досуговый центр"</v>
      </c>
      <c r="B732" s="249"/>
      <c r="C732" s="71"/>
      <c r="D732" s="247">
        <f>(C735+C737)/C733</f>
        <v>0.52977037187563503</v>
      </c>
    </row>
    <row r="733" spans="1:5" s="38" customFormat="1" ht="18.75">
      <c r="A733" s="107" t="s">
        <v>216</v>
      </c>
      <c r="B733" s="72">
        <f>SUM(B735:B737)</f>
        <v>1.7</v>
      </c>
      <c r="C733" s="72">
        <f>SUM(C735:C737)</f>
        <v>492.1</v>
      </c>
      <c r="D733" s="247"/>
    </row>
    <row r="734" spans="1:5" s="38" customFormat="1" ht="18.75">
      <c r="A734" s="107" t="s">
        <v>204</v>
      </c>
      <c r="B734" s="71"/>
      <c r="C734" s="71"/>
      <c r="D734" s="247"/>
    </row>
    <row r="735" spans="1:5" s="38" customFormat="1" ht="18.75">
      <c r="A735" s="163" t="s">
        <v>205</v>
      </c>
      <c r="B735" s="237">
        <v>0.7</v>
      </c>
      <c r="C735" s="71">
        <v>210.4</v>
      </c>
      <c r="D735" s="247"/>
    </row>
    <row r="736" spans="1:5" s="38" customFormat="1" ht="18.75">
      <c r="A736" s="163" t="s">
        <v>206</v>
      </c>
      <c r="B736" s="237">
        <v>0.7</v>
      </c>
      <c r="C736" s="71">
        <v>231.4</v>
      </c>
      <c r="D736" s="247"/>
      <c r="E736" s="188"/>
    </row>
    <row r="737" spans="1:4" s="38" customFormat="1" ht="18.75">
      <c r="A737" s="163" t="s">
        <v>207</v>
      </c>
      <c r="B737" s="237">
        <v>0.3</v>
      </c>
      <c r="C737" s="71">
        <v>50.3</v>
      </c>
      <c r="D737" s="247"/>
    </row>
    <row r="738" spans="1:4" s="38" customFormat="1" ht="18.75">
      <c r="A738" s="184" t="str">
        <f>'[9]СВ Т-ст'!$C$90</f>
        <v>Муниципальное казённое учреждение "Архив"</v>
      </c>
      <c r="B738" s="249"/>
      <c r="C738" s="71"/>
      <c r="D738" s="247">
        <f>(C741+C743)/C739</f>
        <v>0.50804982880454586</v>
      </c>
    </row>
    <row r="739" spans="1:4" s="38" customFormat="1" ht="18.75">
      <c r="A739" s="107" t="s">
        <v>203</v>
      </c>
      <c r="B739" s="72">
        <f>SUM(B741:B743)</f>
        <v>4.5</v>
      </c>
      <c r="C739" s="72">
        <f>SUM(C741:C743)</f>
        <v>1372.6999999999998</v>
      </c>
      <c r="D739" s="279"/>
    </row>
    <row r="740" spans="1:4" s="38" customFormat="1" ht="18.75">
      <c r="A740" s="107" t="s">
        <v>204</v>
      </c>
      <c r="B740" s="71"/>
      <c r="C740" s="71"/>
      <c r="D740" s="279"/>
    </row>
    <row r="741" spans="1:4" s="38" customFormat="1" ht="18.75">
      <c r="A741" s="163" t="s">
        <v>205</v>
      </c>
      <c r="B741" s="237">
        <v>1</v>
      </c>
      <c r="C741" s="71">
        <v>377.5</v>
      </c>
      <c r="D741" s="279"/>
    </row>
    <row r="742" spans="1:4" s="38" customFormat="1" ht="18.75">
      <c r="A742" s="163" t="s">
        <v>206</v>
      </c>
      <c r="B742" s="237">
        <v>2</v>
      </c>
      <c r="C742" s="71">
        <v>675.3</v>
      </c>
      <c r="D742" s="279"/>
    </row>
    <row r="743" spans="1:4" s="38" customFormat="1" ht="18.75">
      <c r="A743" s="163" t="s">
        <v>207</v>
      </c>
      <c r="B743" s="237">
        <v>1.5</v>
      </c>
      <c r="C743" s="71">
        <v>319.89999999999998</v>
      </c>
      <c r="D743" s="279"/>
    </row>
    <row r="744" spans="1:4" s="38" customFormat="1" ht="40.5" customHeight="1">
      <c r="A744" s="205" t="s">
        <v>80</v>
      </c>
      <c r="B744" s="250"/>
      <c r="C744" s="71"/>
      <c r="D744" s="247">
        <f>(C747+C749)/C745</f>
        <v>0.32976421409736906</v>
      </c>
    </row>
    <row r="745" spans="1:4" s="38" customFormat="1" ht="18.75">
      <c r="A745" s="251" t="s">
        <v>217</v>
      </c>
      <c r="B745" s="72">
        <f>SUM(B747:B749)</f>
        <v>207.4</v>
      </c>
      <c r="C745" s="72">
        <f>SUM(C747:C749)</f>
        <v>56241.7</v>
      </c>
      <c r="D745" s="247"/>
    </row>
    <row r="746" spans="1:4" s="38" customFormat="1" ht="18.75">
      <c r="A746" s="251" t="s">
        <v>204</v>
      </c>
      <c r="B746" s="72"/>
      <c r="C746" s="71"/>
      <c r="D746" s="247"/>
    </row>
    <row r="747" spans="1:4" s="38" customFormat="1" ht="18.75">
      <c r="A747" s="163" t="s">
        <v>205</v>
      </c>
      <c r="B747" s="71">
        <f>B741+B735+B729+B723+B717+B711+B705+B699+B693+B687</f>
        <v>13.3</v>
      </c>
      <c r="C747" s="71">
        <f>C741+C735+C729+C723+C717+C711+C705+C699+C693+C687</f>
        <v>5753.5</v>
      </c>
      <c r="D747" s="247"/>
    </row>
    <row r="748" spans="1:4" s="38" customFormat="1" ht="18.75">
      <c r="A748" s="163" t="s">
        <v>206</v>
      </c>
      <c r="B748" s="71">
        <f t="shared" ref="B748:C749" si="12">B742+B736+B730+B724+B718+B712+B706+B700+B694+B688</f>
        <v>121.1</v>
      </c>
      <c r="C748" s="71">
        <f t="shared" si="12"/>
        <v>37695.199999999997</v>
      </c>
      <c r="D748" s="247"/>
    </row>
    <row r="749" spans="1:4" s="38" customFormat="1" ht="18.75">
      <c r="A749" s="163" t="s">
        <v>207</v>
      </c>
      <c r="B749" s="71">
        <f t="shared" si="12"/>
        <v>73</v>
      </c>
      <c r="C749" s="71">
        <f t="shared" si="12"/>
        <v>12793</v>
      </c>
      <c r="D749" s="247"/>
    </row>
    <row r="750" spans="1:4" s="38" customFormat="1" ht="18.75">
      <c r="A750" s="254" t="s">
        <v>239</v>
      </c>
      <c r="B750" s="254"/>
      <c r="C750" s="254"/>
      <c r="D750" s="254"/>
    </row>
    <row r="751" spans="1:4" s="38" customFormat="1" ht="42" customHeight="1">
      <c r="A751" s="246" t="str">
        <f>'[9]СВ Т-ст'!$C$154</f>
        <v xml:space="preserve">Муниципальное бюджетное учреждение "Музей истории Томска" </v>
      </c>
      <c r="B751" s="80"/>
      <c r="C751" s="71"/>
      <c r="D751" s="247">
        <f>(C754+C756)/C752</f>
        <v>0.38905138833053776</v>
      </c>
    </row>
    <row r="752" spans="1:4" s="38" customFormat="1" ht="18.75">
      <c r="A752" s="107" t="s">
        <v>216</v>
      </c>
      <c r="B752" s="72">
        <f>SUM(B754:B756)</f>
        <v>27.9</v>
      </c>
      <c r="C752" s="72">
        <f>SUM(C754:C756)</f>
        <v>7213.6999999999989</v>
      </c>
      <c r="D752" s="247"/>
    </row>
    <row r="753" spans="1:5" s="38" customFormat="1" ht="18.75">
      <c r="A753" s="107" t="s">
        <v>204</v>
      </c>
      <c r="B753" s="71"/>
      <c r="C753" s="71"/>
      <c r="D753" s="247"/>
    </row>
    <row r="754" spans="1:5" s="38" customFormat="1" ht="18.75">
      <c r="A754" s="163" t="s">
        <v>205</v>
      </c>
      <c r="B754" s="237">
        <v>2</v>
      </c>
      <c r="C754" s="71">
        <v>994.4</v>
      </c>
      <c r="D754" s="247"/>
    </row>
    <row r="755" spans="1:5" s="38" customFormat="1" ht="18.75">
      <c r="A755" s="163" t="s">
        <v>206</v>
      </c>
      <c r="B755" s="237">
        <v>15.5</v>
      </c>
      <c r="C755" s="71">
        <v>4407.2</v>
      </c>
      <c r="D755" s="247"/>
    </row>
    <row r="756" spans="1:5" s="38" customFormat="1" ht="18.75">
      <c r="A756" s="163" t="s">
        <v>207</v>
      </c>
      <c r="B756" s="237">
        <v>10.4</v>
      </c>
      <c r="C756" s="71">
        <v>1812.1</v>
      </c>
      <c r="D756" s="247"/>
    </row>
    <row r="757" spans="1:5" s="38" customFormat="1" ht="37.5" customHeight="1">
      <c r="A757" s="246" t="str">
        <f>'[9]СВ Т-ст'!$C$155</f>
        <v xml:space="preserve">Муниципальное автономное учреждение "Дом культуры"Томский перекресток" </v>
      </c>
      <c r="B757" s="80"/>
      <c r="C757" s="71"/>
      <c r="D757" s="247">
        <f>(C760+C762)/C758</f>
        <v>0.40149358109795691</v>
      </c>
    </row>
    <row r="758" spans="1:5" s="38" customFormat="1" ht="18.75">
      <c r="A758" s="107" t="s">
        <v>216</v>
      </c>
      <c r="B758" s="72">
        <f>SUM(B760:B762)</f>
        <v>16.399999999999999</v>
      </c>
      <c r="C758" s="72">
        <f>SUM(C760:C762)</f>
        <v>4003.8</v>
      </c>
      <c r="D758" s="247"/>
    </row>
    <row r="759" spans="1:5" s="38" customFormat="1" ht="18.75">
      <c r="A759" s="107" t="s">
        <v>204</v>
      </c>
      <c r="B759" s="71"/>
      <c r="C759" s="71"/>
      <c r="D759" s="247"/>
    </row>
    <row r="760" spans="1:5" s="38" customFormat="1" ht="18.75">
      <c r="A760" s="163" t="s">
        <v>205</v>
      </c>
      <c r="B760" s="237">
        <v>2</v>
      </c>
      <c r="C760" s="71">
        <v>876.5</v>
      </c>
      <c r="D760" s="247"/>
    </row>
    <row r="761" spans="1:5" s="38" customFormat="1" ht="18.75">
      <c r="A761" s="163" t="s">
        <v>206</v>
      </c>
      <c r="B761" s="237">
        <v>8.4</v>
      </c>
      <c r="C761" s="71">
        <v>2396.3000000000002</v>
      </c>
      <c r="D761" s="247"/>
      <c r="E761" s="188"/>
    </row>
    <row r="762" spans="1:5" s="38" customFormat="1" ht="18.75">
      <c r="A762" s="163" t="s">
        <v>207</v>
      </c>
      <c r="B762" s="237">
        <v>6</v>
      </c>
      <c r="C762" s="71">
        <v>731</v>
      </c>
      <c r="D762" s="247"/>
    </row>
    <row r="763" spans="1:5" s="38" customFormat="1" ht="45.75" customHeight="1">
      <c r="A763" s="246" t="str">
        <f>'[9]СВ Т-ст'!$C$156</f>
        <v xml:space="preserve">Муниципальное бюджетное учреждение "Зрелищный центр "Аэлита" </v>
      </c>
      <c r="B763" s="80"/>
      <c r="C763" s="71"/>
      <c r="D763" s="247">
        <f>(C766+C768)/C764</f>
        <v>0.31116204681713611</v>
      </c>
    </row>
    <row r="764" spans="1:5" s="38" customFormat="1" ht="18.75">
      <c r="A764" s="107" t="s">
        <v>216</v>
      </c>
      <c r="B764" s="72">
        <f>SUM(B766:B768)</f>
        <v>45.1</v>
      </c>
      <c r="C764" s="72">
        <f>SUM(C766:C768)</f>
        <v>11692.3</v>
      </c>
      <c r="D764" s="247"/>
    </row>
    <row r="765" spans="1:5" s="38" customFormat="1" ht="18.75">
      <c r="A765" s="107" t="s">
        <v>204</v>
      </c>
      <c r="B765" s="71"/>
      <c r="C765" s="71"/>
      <c r="D765" s="247"/>
    </row>
    <row r="766" spans="1:5" s="38" customFormat="1" ht="18.75">
      <c r="A766" s="163" t="s">
        <v>205</v>
      </c>
      <c r="B766" s="237">
        <v>4</v>
      </c>
      <c r="C766" s="71">
        <v>1555.9</v>
      </c>
      <c r="D766" s="247"/>
    </row>
    <row r="767" spans="1:5" s="38" customFormat="1" ht="18.75">
      <c r="A767" s="163" t="s">
        <v>206</v>
      </c>
      <c r="B767" s="237">
        <v>28.2</v>
      </c>
      <c r="C767" s="71">
        <v>8054.1</v>
      </c>
      <c r="D767" s="247"/>
    </row>
    <row r="768" spans="1:5" s="38" customFormat="1" ht="18.75">
      <c r="A768" s="163" t="s">
        <v>207</v>
      </c>
      <c r="B768" s="237">
        <v>12.9</v>
      </c>
      <c r="C768" s="71">
        <v>2082.3000000000002</v>
      </c>
      <c r="D768" s="247"/>
    </row>
    <row r="769" spans="1:4" s="38" customFormat="1" ht="40.5" customHeight="1">
      <c r="A769" s="246" t="str">
        <f>'[9]СВ Т-ст'!$C$157</f>
        <v xml:space="preserve">Муниципальное бюджетное учреждение "Дом культуры"Маяк" </v>
      </c>
      <c r="B769" s="80"/>
      <c r="C769" s="71"/>
      <c r="D769" s="247">
        <f>(C772+C774)/C770</f>
        <v>0.39840367774597035</v>
      </c>
    </row>
    <row r="770" spans="1:4" s="38" customFormat="1" ht="18.75">
      <c r="A770" s="107" t="s">
        <v>203</v>
      </c>
      <c r="B770" s="72">
        <f>SUM(B772:B774)</f>
        <v>32.6</v>
      </c>
      <c r="C770" s="72">
        <f>SUM(C772:C774)</f>
        <v>7091.3</v>
      </c>
      <c r="D770" s="247"/>
    </row>
    <row r="771" spans="1:4" s="38" customFormat="1" ht="18.75">
      <c r="A771" s="107" t="s">
        <v>204</v>
      </c>
      <c r="B771" s="71"/>
      <c r="C771" s="71"/>
      <c r="D771" s="247"/>
    </row>
    <row r="772" spans="1:4" s="38" customFormat="1" ht="18.75">
      <c r="A772" s="163" t="s">
        <v>205</v>
      </c>
      <c r="B772" s="237">
        <v>1.8</v>
      </c>
      <c r="C772" s="71">
        <v>1020</v>
      </c>
      <c r="D772" s="247"/>
    </row>
    <row r="773" spans="1:4" s="38" customFormat="1" ht="18.75">
      <c r="A773" s="163" t="s">
        <v>206</v>
      </c>
      <c r="B773" s="237">
        <v>20.7</v>
      </c>
      <c r="C773" s="71">
        <v>4266.1000000000004</v>
      </c>
      <c r="D773" s="247"/>
    </row>
    <row r="774" spans="1:4" s="38" customFormat="1" ht="18.75">
      <c r="A774" s="163" t="s">
        <v>207</v>
      </c>
      <c r="B774" s="237">
        <v>10.1</v>
      </c>
      <c r="C774" s="71">
        <v>1805.2</v>
      </c>
      <c r="D774" s="247"/>
    </row>
    <row r="775" spans="1:4" s="38" customFormat="1" ht="60.75" customHeight="1">
      <c r="A775" s="246" t="str">
        <f>'[9]СВ Т-ст'!$C$158</f>
        <v>Муниципальное бюджетное учреждение "Муниципальная информационная библиотечная система" Города Томска</v>
      </c>
      <c r="B775" s="80"/>
      <c r="C775" s="71"/>
      <c r="D775" s="247">
        <f>(C778+C780)/C776</f>
        <v>0.25328562426861101</v>
      </c>
    </row>
    <row r="776" spans="1:4" s="38" customFormat="1" ht="18.75">
      <c r="A776" s="107" t="s">
        <v>216</v>
      </c>
      <c r="B776" s="72">
        <f>SUM(B778:B780)</f>
        <v>163.69999999999999</v>
      </c>
      <c r="C776" s="72">
        <f>SUM(C778:C780)</f>
        <v>44436</v>
      </c>
      <c r="D776" s="247"/>
    </row>
    <row r="777" spans="1:4" s="38" customFormat="1" ht="18.75">
      <c r="A777" s="107" t="s">
        <v>204</v>
      </c>
      <c r="B777" s="71"/>
      <c r="C777" s="71"/>
      <c r="D777" s="247"/>
    </row>
    <row r="778" spans="1:4" s="38" customFormat="1" ht="18.75">
      <c r="A778" s="163" t="s">
        <v>205</v>
      </c>
      <c r="B778" s="237">
        <v>4</v>
      </c>
      <c r="C778" s="71">
        <v>3079.2</v>
      </c>
      <c r="D778" s="247"/>
    </row>
    <row r="779" spans="1:4" s="38" customFormat="1" ht="18.75">
      <c r="A779" s="163" t="s">
        <v>206</v>
      </c>
      <c r="B779" s="237">
        <v>108.7</v>
      </c>
      <c r="C779" s="71">
        <v>33181</v>
      </c>
      <c r="D779" s="247"/>
    </row>
    <row r="780" spans="1:4" s="38" customFormat="1" ht="18.75">
      <c r="A780" s="163" t="s">
        <v>207</v>
      </c>
      <c r="B780" s="237">
        <v>51</v>
      </c>
      <c r="C780" s="71">
        <v>8175.8</v>
      </c>
      <c r="D780" s="247"/>
    </row>
    <row r="781" spans="1:4" s="38" customFormat="1" ht="56.25" customHeight="1">
      <c r="A781" s="246" t="str">
        <f>'[9]СВ Т-ст'!$C$159</f>
        <v>Муниципальное автономное учреждение "Дворец культуры "Концертно- театральное объединение"</v>
      </c>
      <c r="B781" s="80"/>
      <c r="C781" s="71"/>
      <c r="D781" s="247">
        <f>(C784+C786)/C782</f>
        <v>0.17124376643218886</v>
      </c>
    </row>
    <row r="782" spans="1:4" s="38" customFormat="1" ht="18.75">
      <c r="A782" s="107" t="s">
        <v>203</v>
      </c>
      <c r="B782" s="72">
        <f>SUM(B784:B786)</f>
        <v>50.6</v>
      </c>
      <c r="C782" s="72">
        <f>SUM(C784:C786)</f>
        <v>12893.9</v>
      </c>
      <c r="D782" s="247"/>
    </row>
    <row r="783" spans="1:4" s="38" customFormat="1" ht="18.75">
      <c r="A783" s="107" t="s">
        <v>204</v>
      </c>
      <c r="B783" s="71"/>
      <c r="C783" s="71"/>
      <c r="D783" s="247"/>
    </row>
    <row r="784" spans="1:4" s="38" customFormat="1" ht="18.75">
      <c r="A784" s="163" t="s">
        <v>205</v>
      </c>
      <c r="B784" s="237">
        <v>3</v>
      </c>
      <c r="C784" s="71">
        <v>1432.7</v>
      </c>
      <c r="D784" s="247"/>
    </row>
    <row r="785" spans="1:5" s="38" customFormat="1" ht="18.75">
      <c r="A785" s="163" t="s">
        <v>206</v>
      </c>
      <c r="B785" s="237">
        <v>43.4</v>
      </c>
      <c r="C785" s="71">
        <v>10685.9</v>
      </c>
      <c r="D785" s="247"/>
      <c r="E785" s="188"/>
    </row>
    <row r="786" spans="1:5" s="38" customFormat="1" ht="18.75">
      <c r="A786" s="163" t="s">
        <v>207</v>
      </c>
      <c r="B786" s="237">
        <v>4.2</v>
      </c>
      <c r="C786" s="71">
        <v>775.3</v>
      </c>
      <c r="D786" s="247"/>
    </row>
    <row r="787" spans="1:5" s="38" customFormat="1" ht="41.25" customHeight="1">
      <c r="A787" s="246" t="str">
        <f>'[9]СВ Т-ст'!$C$160</f>
        <v>Муниципальное автономное учреждение "Дом культуры "Светлый"</v>
      </c>
      <c r="B787" s="80"/>
      <c r="C787" s="71"/>
      <c r="D787" s="247">
        <f>(C790+C792)/C788</f>
        <v>0.37672167565852116</v>
      </c>
    </row>
    <row r="788" spans="1:5" s="38" customFormat="1" ht="18.75">
      <c r="A788" s="107" t="s">
        <v>216</v>
      </c>
      <c r="B788" s="72">
        <f>SUM(B790:B792)</f>
        <v>28.5</v>
      </c>
      <c r="C788" s="72">
        <f>SUM(C790:C792)</f>
        <v>6302</v>
      </c>
      <c r="D788" s="247"/>
    </row>
    <row r="789" spans="1:5" s="38" customFormat="1" ht="18.75">
      <c r="A789" s="107" t="s">
        <v>204</v>
      </c>
      <c r="B789" s="71"/>
      <c r="C789" s="71"/>
      <c r="D789" s="247"/>
    </row>
    <row r="790" spans="1:5" s="38" customFormat="1" ht="18.75">
      <c r="A790" s="163" t="s">
        <v>205</v>
      </c>
      <c r="B790" s="237">
        <v>3</v>
      </c>
      <c r="C790" s="71">
        <v>1268.2</v>
      </c>
      <c r="D790" s="247"/>
    </row>
    <row r="791" spans="1:5" s="38" customFormat="1" ht="18.75">
      <c r="A791" s="163" t="s">
        <v>206</v>
      </c>
      <c r="B791" s="237">
        <v>16</v>
      </c>
      <c r="C791" s="71">
        <v>3927.9</v>
      </c>
      <c r="D791" s="247"/>
    </row>
    <row r="792" spans="1:5" s="38" customFormat="1" ht="18.75">
      <c r="A792" s="163" t="s">
        <v>207</v>
      </c>
      <c r="B792" s="237">
        <v>9.5</v>
      </c>
      <c r="C792" s="71">
        <v>1105.9000000000001</v>
      </c>
      <c r="D792" s="247"/>
    </row>
    <row r="793" spans="1:5" s="38" customFormat="1" ht="40.5" customHeight="1">
      <c r="A793" s="205" t="s">
        <v>81</v>
      </c>
      <c r="B793" s="250"/>
      <c r="C793" s="71"/>
      <c r="D793" s="247">
        <f>(C796+C798)/C794</f>
        <v>0.28531073446327682</v>
      </c>
    </row>
    <row r="794" spans="1:5" s="38" customFormat="1" ht="18.75">
      <c r="A794" s="251" t="s">
        <v>217</v>
      </c>
      <c r="B794" s="72">
        <f>SUM(B796:B798)</f>
        <v>364.8</v>
      </c>
      <c r="C794" s="72">
        <f>SUM(C796:C798)</f>
        <v>93633</v>
      </c>
      <c r="D794" s="247"/>
    </row>
    <row r="795" spans="1:5" s="38" customFormat="1" ht="18.75">
      <c r="A795" s="251" t="s">
        <v>204</v>
      </c>
      <c r="B795" s="72"/>
      <c r="C795" s="71"/>
      <c r="D795" s="247"/>
    </row>
    <row r="796" spans="1:5" s="38" customFormat="1" ht="18.75">
      <c r="A796" s="163" t="s">
        <v>205</v>
      </c>
      <c r="B796" s="71">
        <f>B790+B784+B778+B772+B766+B760+B754</f>
        <v>19.8</v>
      </c>
      <c r="C796" s="71">
        <f>C790+C784+C778+C772+C766+C760+C754</f>
        <v>10226.9</v>
      </c>
      <c r="D796" s="247"/>
    </row>
    <row r="797" spans="1:5" s="38" customFormat="1" ht="18.75">
      <c r="A797" s="163" t="s">
        <v>206</v>
      </c>
      <c r="B797" s="71">
        <f t="shared" ref="B797:C798" si="13">B791+B785+B779+B773+B767+B761+B755</f>
        <v>240.89999999999998</v>
      </c>
      <c r="C797" s="71">
        <f t="shared" si="13"/>
        <v>66918.5</v>
      </c>
      <c r="D797" s="247"/>
    </row>
    <row r="798" spans="1:5" s="38" customFormat="1" ht="18.75">
      <c r="A798" s="163" t="s">
        <v>207</v>
      </c>
      <c r="B798" s="71">
        <f t="shared" si="13"/>
        <v>104.10000000000001</v>
      </c>
      <c r="C798" s="71">
        <f t="shared" si="13"/>
        <v>16487.599999999999</v>
      </c>
      <c r="D798" s="247"/>
    </row>
    <row r="799" spans="1:5" s="38" customFormat="1" ht="18.75">
      <c r="A799" s="254" t="s">
        <v>240</v>
      </c>
      <c r="B799" s="254"/>
      <c r="C799" s="254"/>
      <c r="D799" s="254"/>
    </row>
    <row r="800" spans="1:5" s="38" customFormat="1" ht="58.5" customHeight="1">
      <c r="A800" s="246" t="str">
        <f>'[9]СВ Т-ст'!$C$165</f>
        <v>Муниципальное бюджетное учреждение культуры "Многофункциональный социокультурный комплекс"</v>
      </c>
      <c r="B800" s="80"/>
      <c r="C800" s="71"/>
      <c r="D800" s="247">
        <f>(C803+C805)/C801</f>
        <v>0.19121711854405418</v>
      </c>
    </row>
    <row r="801" spans="1:4" s="38" customFormat="1" ht="18.75">
      <c r="A801" s="107" t="s">
        <v>203</v>
      </c>
      <c r="B801" s="72">
        <f>SUM(B803:B805)</f>
        <v>74.100000000000009</v>
      </c>
      <c r="C801" s="72">
        <f>SUM(C803:C805)</f>
        <v>35418.899999999994</v>
      </c>
      <c r="D801" s="247"/>
    </row>
    <row r="802" spans="1:4" s="38" customFormat="1" ht="18.75">
      <c r="A802" s="107" t="s">
        <v>204</v>
      </c>
      <c r="B802" s="71"/>
      <c r="C802" s="71"/>
      <c r="D802" s="247"/>
    </row>
    <row r="803" spans="1:4" s="38" customFormat="1" ht="18.75">
      <c r="A803" s="163" t="s">
        <v>205</v>
      </c>
      <c r="B803" s="237">
        <v>5.4</v>
      </c>
      <c r="C803" s="71">
        <v>4527</v>
      </c>
      <c r="D803" s="247"/>
    </row>
    <row r="804" spans="1:4" s="38" customFormat="1" ht="18.75">
      <c r="A804" s="163" t="s">
        <v>206</v>
      </c>
      <c r="B804" s="237">
        <v>62.8</v>
      </c>
      <c r="C804" s="71">
        <v>28646.2</v>
      </c>
      <c r="D804" s="247"/>
    </row>
    <row r="805" spans="1:4" s="38" customFormat="1" ht="18.75">
      <c r="A805" s="163" t="s">
        <v>207</v>
      </c>
      <c r="B805" s="237">
        <v>5.9</v>
      </c>
      <c r="C805" s="71">
        <v>2245.6999999999998</v>
      </c>
      <c r="D805" s="247"/>
    </row>
    <row r="806" spans="1:4" s="38" customFormat="1" ht="18.75">
      <c r="A806" s="254" t="s">
        <v>85</v>
      </c>
      <c r="B806" s="254"/>
      <c r="C806" s="254"/>
      <c r="D806" s="254"/>
    </row>
    <row r="807" spans="1:4" s="38" customFormat="1" ht="42.75" customHeight="1">
      <c r="A807" s="252" t="str">
        <f>'[9]СВ Т-ст'!$C$162</f>
        <v>Муниципальное учреждение "Кедровская централизованная библиотечная система"</v>
      </c>
      <c r="B807" s="80"/>
      <c r="C807" s="71"/>
      <c r="D807" s="247">
        <f>(C810+C812)/C808</f>
        <v>0.28523996377905225</v>
      </c>
    </row>
    <row r="808" spans="1:4" s="38" customFormat="1" ht="18.75">
      <c r="A808" s="107" t="s">
        <v>216</v>
      </c>
      <c r="B808" s="72">
        <f>SUM(B810:B812)</f>
        <v>7</v>
      </c>
      <c r="C808" s="72">
        <f>SUM(C810:C812)</f>
        <v>1987.7999999999997</v>
      </c>
      <c r="D808" s="247"/>
    </row>
    <row r="809" spans="1:4" s="38" customFormat="1" ht="18.75">
      <c r="A809" s="107" t="s">
        <v>204</v>
      </c>
      <c r="B809" s="71"/>
      <c r="C809" s="71"/>
      <c r="D809" s="247"/>
    </row>
    <row r="810" spans="1:4" s="38" customFormat="1" ht="18.75">
      <c r="A810" s="163" t="s">
        <v>205</v>
      </c>
      <c r="B810" s="237">
        <v>1</v>
      </c>
      <c r="C810" s="71">
        <v>403.9</v>
      </c>
      <c r="D810" s="247"/>
    </row>
    <row r="811" spans="1:4" s="38" customFormat="1" ht="18.75">
      <c r="A811" s="163" t="s">
        <v>206</v>
      </c>
      <c r="B811" s="237">
        <v>5</v>
      </c>
      <c r="C811" s="71">
        <v>1420.8</v>
      </c>
      <c r="D811" s="247"/>
    </row>
    <row r="812" spans="1:4" s="38" customFormat="1" ht="18.75">
      <c r="A812" s="163" t="s">
        <v>207</v>
      </c>
      <c r="B812" s="237">
        <v>1</v>
      </c>
      <c r="C812" s="71">
        <v>163.1</v>
      </c>
      <c r="D812" s="247"/>
    </row>
    <row r="813" spans="1:4" s="38" customFormat="1" ht="18.75">
      <c r="A813" s="252" t="str">
        <f>'[9]СВ Т-ст'!$C$163</f>
        <v>Муниципальное учреждение "Культура"</v>
      </c>
      <c r="B813" s="80"/>
      <c r="C813" s="71"/>
      <c r="D813" s="247">
        <f>(C816+C818)/C814</f>
        <v>0.42335523742470466</v>
      </c>
    </row>
    <row r="814" spans="1:4" s="38" customFormat="1" ht="18.75">
      <c r="A814" s="107" t="s">
        <v>216</v>
      </c>
      <c r="B814" s="72">
        <f>SUM(B816:B818)</f>
        <v>18</v>
      </c>
      <c r="C814" s="72">
        <f>SUM(C816:C818)</f>
        <v>5113.2</v>
      </c>
      <c r="D814" s="247"/>
    </row>
    <row r="815" spans="1:4" s="38" customFormat="1" ht="18.75">
      <c r="A815" s="107" t="s">
        <v>204</v>
      </c>
      <c r="B815" s="71"/>
      <c r="C815" s="71"/>
      <c r="D815" s="247"/>
    </row>
    <row r="816" spans="1:4" s="38" customFormat="1" ht="18.75">
      <c r="A816" s="163" t="s">
        <v>205</v>
      </c>
      <c r="B816" s="237">
        <v>1</v>
      </c>
      <c r="C816" s="71">
        <v>577.70000000000005</v>
      </c>
      <c r="D816" s="247"/>
    </row>
    <row r="817" spans="1:5" s="38" customFormat="1" ht="18.75">
      <c r="A817" s="163" t="s">
        <v>206</v>
      </c>
      <c r="B817" s="237">
        <v>8</v>
      </c>
      <c r="C817" s="71">
        <v>2948.5</v>
      </c>
      <c r="D817" s="247"/>
      <c r="E817" s="188"/>
    </row>
    <row r="818" spans="1:5" s="38" customFormat="1" ht="18.75">
      <c r="A818" s="163" t="s">
        <v>207</v>
      </c>
      <c r="B818" s="237">
        <v>9</v>
      </c>
      <c r="C818" s="71">
        <v>1587</v>
      </c>
      <c r="D818" s="247"/>
    </row>
    <row r="819" spans="1:5" s="38" customFormat="1" ht="40.5" customHeight="1">
      <c r="A819" s="205" t="s">
        <v>86</v>
      </c>
      <c r="B819" s="250"/>
      <c r="C819" s="71"/>
      <c r="D819" s="247">
        <f>(C822+C824)/C820</f>
        <v>0.38469229685959722</v>
      </c>
    </row>
    <row r="820" spans="1:5" s="38" customFormat="1" ht="18.75">
      <c r="A820" s="251" t="s">
        <v>217</v>
      </c>
      <c r="B820" s="72">
        <f>SUM(B822:B824)</f>
        <v>25</v>
      </c>
      <c r="C820" s="72">
        <f>SUM(C822:C824)</f>
        <v>7101</v>
      </c>
      <c r="D820" s="247"/>
    </row>
    <row r="821" spans="1:5" s="38" customFormat="1" ht="18.75">
      <c r="A821" s="251" t="s">
        <v>204</v>
      </c>
      <c r="B821" s="72"/>
      <c r="C821" s="71"/>
      <c r="D821" s="247"/>
    </row>
    <row r="822" spans="1:5" s="38" customFormat="1" ht="18.75">
      <c r="A822" s="163" t="s">
        <v>205</v>
      </c>
      <c r="B822" s="71">
        <f>B816+B810</f>
        <v>2</v>
      </c>
      <c r="C822" s="71">
        <f>C816+C810</f>
        <v>981.6</v>
      </c>
      <c r="D822" s="247"/>
    </row>
    <row r="823" spans="1:5" s="38" customFormat="1" ht="18.75">
      <c r="A823" s="163" t="s">
        <v>206</v>
      </c>
      <c r="B823" s="71">
        <f>B817+B811</f>
        <v>13</v>
      </c>
      <c r="C823" s="71">
        <f>C817+C811</f>
        <v>4369.3</v>
      </c>
      <c r="D823" s="247"/>
    </row>
    <row r="824" spans="1:5" s="38" customFormat="1" ht="18.75">
      <c r="A824" s="163" t="s">
        <v>207</v>
      </c>
      <c r="B824" s="71">
        <f t="shared" ref="B824:C824" si="14">B818+B812</f>
        <v>10</v>
      </c>
      <c r="C824" s="71">
        <f t="shared" si="14"/>
        <v>1750.1</v>
      </c>
      <c r="D824" s="247"/>
    </row>
    <row r="825" spans="1:5" s="38" customFormat="1" ht="18.75">
      <c r="A825" s="254" t="s">
        <v>37</v>
      </c>
      <c r="B825" s="254"/>
      <c r="C825" s="254"/>
      <c r="D825" s="254"/>
    </row>
    <row r="826" spans="1:5" s="38" customFormat="1" ht="46.5" customHeight="1">
      <c r="A826" s="252" t="str">
        <f>'[9]СВ Т-ст'!$C$168</f>
        <v>Муниципальное бюджетное учреждение «Северский музыкальный театр»</v>
      </c>
      <c r="B826" s="80"/>
      <c r="C826" s="79"/>
      <c r="D826" s="247">
        <f>(C829+C831)/C827</f>
        <v>0.24425060886363231</v>
      </c>
    </row>
    <row r="827" spans="1:5" s="38" customFormat="1" ht="18.75">
      <c r="A827" s="107" t="s">
        <v>216</v>
      </c>
      <c r="B827" s="80">
        <f>SUM(B829:B831)</f>
        <v>189.1</v>
      </c>
      <c r="C827" s="80">
        <f>SUM(C829:C831)</f>
        <v>50627.100000000006</v>
      </c>
      <c r="D827" s="247"/>
    </row>
    <row r="828" spans="1:5" s="38" customFormat="1" ht="18.75">
      <c r="A828" s="107" t="s">
        <v>204</v>
      </c>
      <c r="B828" s="79"/>
      <c r="C828" s="79"/>
      <c r="D828" s="247"/>
    </row>
    <row r="829" spans="1:5" s="38" customFormat="1" ht="18.75">
      <c r="A829" s="163" t="s">
        <v>205</v>
      </c>
      <c r="B829" s="255">
        <v>4</v>
      </c>
      <c r="C829" s="79">
        <v>2119.3000000000002</v>
      </c>
      <c r="D829" s="247"/>
    </row>
    <row r="830" spans="1:5" s="38" customFormat="1" ht="18.75">
      <c r="A830" s="163" t="s">
        <v>206</v>
      </c>
      <c r="B830" s="255">
        <v>130.5</v>
      </c>
      <c r="C830" s="79">
        <v>38261.4</v>
      </c>
      <c r="D830" s="247"/>
    </row>
    <row r="831" spans="1:5" s="38" customFormat="1" ht="18.75">
      <c r="A831" s="163" t="s">
        <v>207</v>
      </c>
      <c r="B831" s="255">
        <v>54.6</v>
      </c>
      <c r="C831" s="79">
        <v>10246.4</v>
      </c>
      <c r="D831" s="247"/>
    </row>
    <row r="832" spans="1:5" s="38" customFormat="1" ht="37.5">
      <c r="A832" s="252" t="str">
        <f>'[9]СВ Т-ст'!$C$169</f>
        <v>Муниципальное бюджетное учреждение «Северский природный парк»</v>
      </c>
      <c r="B832" s="80"/>
      <c r="C832" s="79"/>
      <c r="D832" s="247">
        <f>(C835+C837)/C833</f>
        <v>0.61034597348890451</v>
      </c>
    </row>
    <row r="833" spans="1:6" s="38" customFormat="1" ht="18.75">
      <c r="A833" s="107" t="s">
        <v>216</v>
      </c>
      <c r="B833" s="80">
        <f>SUM(B835:B837)</f>
        <v>117.69999999999999</v>
      </c>
      <c r="C833" s="80">
        <f>SUM(C835:C837)</f>
        <v>24374.7</v>
      </c>
      <c r="D833" s="247"/>
    </row>
    <row r="834" spans="1:6" s="38" customFormat="1" ht="18.75">
      <c r="A834" s="107" t="s">
        <v>204</v>
      </c>
      <c r="B834" s="79"/>
      <c r="C834" s="79"/>
      <c r="D834" s="247"/>
    </row>
    <row r="835" spans="1:6" s="38" customFormat="1" ht="18.75">
      <c r="A835" s="163" t="s">
        <v>205</v>
      </c>
      <c r="B835" s="255">
        <v>5</v>
      </c>
      <c r="C835" s="79">
        <v>2659</v>
      </c>
      <c r="D835" s="247"/>
    </row>
    <row r="836" spans="1:6" s="38" customFormat="1" ht="18.75">
      <c r="A836" s="163" t="s">
        <v>206</v>
      </c>
      <c r="B836" s="255">
        <v>38.9</v>
      </c>
      <c r="C836" s="79">
        <v>9497.7000000000007</v>
      </c>
      <c r="D836" s="247"/>
    </row>
    <row r="837" spans="1:6" s="38" customFormat="1" ht="18.75">
      <c r="A837" s="163" t="s">
        <v>207</v>
      </c>
      <c r="B837" s="255">
        <v>73.8</v>
      </c>
      <c r="C837" s="79">
        <v>12218</v>
      </c>
      <c r="D837" s="247"/>
    </row>
    <row r="838" spans="1:6" s="38" customFormat="1" ht="60.75" customHeight="1">
      <c r="A838" s="252" t="str">
        <f>'[9]СВ Т-ст'!$C$170</f>
        <v>Муниципальное автономное учреждение «Городской дом культуры им.Н.Островского»</v>
      </c>
      <c r="B838" s="80"/>
      <c r="C838" s="79"/>
      <c r="D838" s="247">
        <f>(C841+C843)/C839</f>
        <v>0.38481687039117329</v>
      </c>
      <c r="E838" s="256"/>
      <c r="F838" s="256"/>
    </row>
    <row r="839" spans="1:6" s="38" customFormat="1" ht="18.75">
      <c r="A839" s="107" t="s">
        <v>216</v>
      </c>
      <c r="B839" s="80">
        <f>SUM(B841:B843)</f>
        <v>74.099999999999994</v>
      </c>
      <c r="C839" s="80">
        <f>SUM(C841:C843)</f>
        <v>17981.800000000003</v>
      </c>
      <c r="D839" s="247"/>
      <c r="E839" s="256"/>
      <c r="F839" s="256"/>
    </row>
    <row r="840" spans="1:6" s="38" customFormat="1" ht="18.75">
      <c r="A840" s="107" t="s">
        <v>204</v>
      </c>
      <c r="B840" s="79"/>
      <c r="C840" s="79"/>
      <c r="D840" s="247"/>
      <c r="E840" s="256"/>
      <c r="F840" s="256"/>
    </row>
    <row r="841" spans="1:6" s="38" customFormat="1" ht="18.75">
      <c r="A841" s="163" t="s">
        <v>205</v>
      </c>
      <c r="B841" s="255">
        <v>4</v>
      </c>
      <c r="C841" s="79">
        <v>2492.6</v>
      </c>
      <c r="D841" s="247"/>
      <c r="E841" s="256"/>
      <c r="F841" s="256"/>
    </row>
    <row r="842" spans="1:6" s="38" customFormat="1" ht="18.75">
      <c r="A842" s="163" t="s">
        <v>206</v>
      </c>
      <c r="B842" s="255">
        <v>35.700000000000003</v>
      </c>
      <c r="C842" s="79">
        <v>11062.1</v>
      </c>
      <c r="D842" s="247"/>
      <c r="E842" s="188"/>
    </row>
    <row r="843" spans="1:6" s="38" customFormat="1" ht="18.75">
      <c r="A843" s="163" t="s">
        <v>207</v>
      </c>
      <c r="B843" s="255">
        <v>34.4</v>
      </c>
      <c r="C843" s="79">
        <v>4427.1000000000004</v>
      </c>
      <c r="D843" s="247"/>
    </row>
    <row r="844" spans="1:6" s="38" customFormat="1" ht="44.25" customHeight="1">
      <c r="A844" s="252" t="str">
        <f>'[9]СВ Т-ст'!$C$171</f>
        <v>Муниципальное бюджетное учреждение «Северский театр для детей и юношества»</v>
      </c>
      <c r="B844" s="80"/>
      <c r="C844" s="79"/>
      <c r="D844" s="247">
        <f>(C847+C849)/C845</f>
        <v>0.309412120941361</v>
      </c>
    </row>
    <row r="845" spans="1:6" s="38" customFormat="1" ht="18.75">
      <c r="A845" s="107" t="s">
        <v>216</v>
      </c>
      <c r="B845" s="80">
        <f>SUM(B847:B849)</f>
        <v>74</v>
      </c>
      <c r="C845" s="80">
        <f>SUM(C847:C849)</f>
        <v>20145.3</v>
      </c>
      <c r="D845" s="247"/>
    </row>
    <row r="846" spans="1:6" s="38" customFormat="1" ht="18.75">
      <c r="A846" s="107" t="s">
        <v>204</v>
      </c>
      <c r="B846" s="79"/>
      <c r="C846" s="79"/>
      <c r="D846" s="247"/>
    </row>
    <row r="847" spans="1:6" s="38" customFormat="1" ht="18.75">
      <c r="A847" s="163" t="s">
        <v>205</v>
      </c>
      <c r="B847" s="255">
        <v>5</v>
      </c>
      <c r="C847" s="79">
        <v>2624.2</v>
      </c>
      <c r="D847" s="247"/>
    </row>
    <row r="848" spans="1:6" s="38" customFormat="1" ht="18.75">
      <c r="A848" s="163" t="s">
        <v>206</v>
      </c>
      <c r="B848" s="255">
        <v>44</v>
      </c>
      <c r="C848" s="79">
        <v>13912.1</v>
      </c>
      <c r="D848" s="247"/>
    </row>
    <row r="849" spans="1:6" s="38" customFormat="1" ht="18.75">
      <c r="A849" s="163" t="s">
        <v>207</v>
      </c>
      <c r="B849" s="255">
        <v>25</v>
      </c>
      <c r="C849" s="79">
        <v>3609</v>
      </c>
      <c r="D849" s="247"/>
    </row>
    <row r="850" spans="1:6" s="38" customFormat="1" ht="40.5" customHeight="1">
      <c r="A850" s="252" t="str">
        <f>'[9]СВ Т-ст'!$C$172</f>
        <v>Муниципальное бюджетное учреждение «Музей г.Северска»</v>
      </c>
      <c r="B850" s="80"/>
      <c r="C850" s="79"/>
      <c r="D850" s="247">
        <f>(C853+C855)/C851</f>
        <v>0.42628154440503357</v>
      </c>
    </row>
    <row r="851" spans="1:6" s="38" customFormat="1" ht="18.75">
      <c r="A851" s="107" t="s">
        <v>216</v>
      </c>
      <c r="B851" s="80">
        <f>SUM(B853:B855)</f>
        <v>32.200000000000003</v>
      </c>
      <c r="C851" s="80">
        <f>SUM(C853:C855)</f>
        <v>8852.5999999999985</v>
      </c>
      <c r="D851" s="247"/>
    </row>
    <row r="852" spans="1:6" s="38" customFormat="1" ht="18.75">
      <c r="A852" s="107" t="s">
        <v>204</v>
      </c>
      <c r="B852" s="79"/>
      <c r="C852" s="79"/>
      <c r="D852" s="247"/>
    </row>
    <row r="853" spans="1:6" s="38" customFormat="1" ht="18.75">
      <c r="A853" s="163" t="s">
        <v>205</v>
      </c>
      <c r="B853" s="255">
        <v>3.8</v>
      </c>
      <c r="C853" s="79">
        <v>1929.4</v>
      </c>
      <c r="D853" s="247"/>
    </row>
    <row r="854" spans="1:6" s="38" customFormat="1" ht="18.75">
      <c r="A854" s="163" t="s">
        <v>206</v>
      </c>
      <c r="B854" s="255">
        <v>17.600000000000001</v>
      </c>
      <c r="C854" s="79">
        <v>5078.8999999999996</v>
      </c>
      <c r="D854" s="247"/>
    </row>
    <row r="855" spans="1:6" s="38" customFormat="1" ht="18.75">
      <c r="A855" s="163" t="s">
        <v>207</v>
      </c>
      <c r="B855" s="255">
        <v>10.8</v>
      </c>
      <c r="C855" s="79">
        <v>1844.3</v>
      </c>
      <c r="D855" s="247"/>
    </row>
    <row r="856" spans="1:6" s="38" customFormat="1" ht="37.5">
      <c r="A856" s="252" t="str">
        <f>'[9]СВ Т-ст'!$C$173</f>
        <v>Муниципальное бюджетное учреждение «Центральная детская библиотека»</v>
      </c>
      <c r="B856" s="80"/>
      <c r="C856" s="79"/>
      <c r="D856" s="247">
        <f>(C859+C861)/C857</f>
        <v>0.31941299711571891</v>
      </c>
    </row>
    <row r="857" spans="1:6" s="38" customFormat="1" ht="18.75">
      <c r="A857" s="107" t="s">
        <v>203</v>
      </c>
      <c r="B857" s="80">
        <f>SUM(B859:B861)</f>
        <v>39</v>
      </c>
      <c r="C857" s="80">
        <f>SUM(C859:C861)</f>
        <v>10643.9</v>
      </c>
      <c r="D857" s="247"/>
    </row>
    <row r="858" spans="1:6" s="38" customFormat="1" ht="18.75">
      <c r="A858" s="107" t="s">
        <v>204</v>
      </c>
      <c r="B858" s="79"/>
      <c r="C858" s="79"/>
      <c r="D858" s="247"/>
      <c r="E858" s="256"/>
      <c r="F858" s="256"/>
    </row>
    <row r="859" spans="1:6" s="38" customFormat="1" ht="18.75">
      <c r="A859" s="163" t="s">
        <v>205</v>
      </c>
      <c r="B859" s="255">
        <v>3</v>
      </c>
      <c r="C859" s="79">
        <v>1338.3</v>
      </c>
      <c r="D859" s="247"/>
      <c r="E859" s="256"/>
      <c r="F859" s="256"/>
    </row>
    <row r="860" spans="1:6" s="38" customFormat="1" ht="18.75">
      <c r="A860" s="163" t="s">
        <v>206</v>
      </c>
      <c r="B860" s="255">
        <v>25</v>
      </c>
      <c r="C860" s="79">
        <v>7244.1</v>
      </c>
      <c r="D860" s="247"/>
      <c r="E860" s="256"/>
      <c r="F860" s="256"/>
    </row>
    <row r="861" spans="1:6" s="38" customFormat="1" ht="18.75">
      <c r="A861" s="163" t="s">
        <v>207</v>
      </c>
      <c r="B861" s="255">
        <v>11</v>
      </c>
      <c r="C861" s="79">
        <v>2061.5</v>
      </c>
      <c r="D861" s="247"/>
      <c r="E861" s="256"/>
      <c r="F861" s="256"/>
    </row>
    <row r="862" spans="1:6" s="38" customFormat="1" ht="39" customHeight="1">
      <c r="A862" s="252" t="str">
        <f>'[9]СВ Т-ст'!$C$174</f>
        <v>Муниципальное бюджетное учреждение «Центральная городская библиотека»</v>
      </c>
      <c r="B862" s="80"/>
      <c r="C862" s="79"/>
      <c r="D862" s="247">
        <f>(C865+C867)/C863</f>
        <v>0.3534967835783121</v>
      </c>
    </row>
    <row r="863" spans="1:6" s="38" customFormat="1" ht="18.75">
      <c r="A863" s="107" t="s">
        <v>203</v>
      </c>
      <c r="B863" s="80">
        <f>SUM(B865:B867)</f>
        <v>77.900000000000006</v>
      </c>
      <c r="C863" s="80">
        <f>SUM(C865:C867)</f>
        <v>20348.7</v>
      </c>
      <c r="D863" s="247"/>
    </row>
    <row r="864" spans="1:6" s="38" customFormat="1" ht="18.75">
      <c r="A864" s="107" t="s">
        <v>204</v>
      </c>
      <c r="B864" s="79"/>
      <c r="C864" s="79"/>
      <c r="D864" s="247"/>
    </row>
    <row r="865" spans="1:6" s="38" customFormat="1" ht="18.75">
      <c r="A865" s="163" t="s">
        <v>205</v>
      </c>
      <c r="B865" s="255">
        <v>3</v>
      </c>
      <c r="C865" s="79">
        <v>1586.7</v>
      </c>
      <c r="D865" s="247"/>
    </row>
    <row r="866" spans="1:6" s="38" customFormat="1" ht="18.75">
      <c r="A866" s="163" t="s">
        <v>206</v>
      </c>
      <c r="B866" s="255">
        <v>47</v>
      </c>
      <c r="C866" s="79">
        <v>13155.5</v>
      </c>
      <c r="D866" s="247"/>
    </row>
    <row r="867" spans="1:6" s="38" customFormat="1" ht="18.75">
      <c r="A867" s="163" t="s">
        <v>207</v>
      </c>
      <c r="B867" s="255">
        <v>27.9</v>
      </c>
      <c r="C867" s="79">
        <v>5606.5</v>
      </c>
      <c r="D867" s="247"/>
    </row>
    <row r="868" spans="1:6" s="38" customFormat="1" ht="37.5">
      <c r="A868" s="252" t="str">
        <f>'[9]СВ Т-ст'!$C$175</f>
        <v>Муниципальное бюджетное учреждение «Самусьский дом культуры»</v>
      </c>
      <c r="B868" s="80"/>
      <c r="C868" s="79"/>
      <c r="D868" s="247">
        <f>(C871+C873)/C869</f>
        <v>0.59953482008482695</v>
      </c>
    </row>
    <row r="869" spans="1:6" s="38" customFormat="1" ht="18.75">
      <c r="A869" s="107" t="s">
        <v>216</v>
      </c>
      <c r="B869" s="80">
        <f>SUM(B871:B873)</f>
        <v>14.4</v>
      </c>
      <c r="C869" s="80">
        <f>SUM(C871:C873)</f>
        <v>2923.6</v>
      </c>
      <c r="D869" s="247"/>
    </row>
    <row r="870" spans="1:6" s="38" customFormat="1" ht="18.75">
      <c r="A870" s="107" t="s">
        <v>204</v>
      </c>
      <c r="B870" s="79"/>
      <c r="C870" s="79"/>
      <c r="D870" s="247"/>
      <c r="E870" s="256"/>
      <c r="F870" s="256"/>
    </row>
    <row r="871" spans="1:6" s="38" customFormat="1" ht="18.75">
      <c r="A871" s="163" t="s">
        <v>205</v>
      </c>
      <c r="B871" s="255">
        <v>2</v>
      </c>
      <c r="C871" s="79">
        <v>833.4</v>
      </c>
      <c r="D871" s="247"/>
      <c r="E871" s="256"/>
      <c r="F871" s="256"/>
    </row>
    <row r="872" spans="1:6" s="38" customFormat="1" ht="18.75">
      <c r="A872" s="163" t="s">
        <v>206</v>
      </c>
      <c r="B872" s="255">
        <v>5</v>
      </c>
      <c r="C872" s="79">
        <v>1170.8</v>
      </c>
      <c r="D872" s="247"/>
      <c r="E872" s="256"/>
      <c r="F872" s="256"/>
    </row>
    <row r="873" spans="1:6" s="38" customFormat="1" ht="18.75">
      <c r="A873" s="163" t="s">
        <v>207</v>
      </c>
      <c r="B873" s="255">
        <v>7.4</v>
      </c>
      <c r="C873" s="79">
        <v>919.4</v>
      </c>
      <c r="D873" s="247"/>
      <c r="E873" s="256"/>
      <c r="F873" s="256"/>
    </row>
    <row r="874" spans="1:6" s="38" customFormat="1" ht="39">
      <c r="A874" s="205" t="s">
        <v>38</v>
      </c>
      <c r="B874" s="250"/>
      <c r="C874" s="79"/>
      <c r="D874" s="247">
        <f>(C877+C879)/C875</f>
        <v>0.36251400758317792</v>
      </c>
    </row>
    <row r="875" spans="1:6" s="38" customFormat="1" ht="18.75">
      <c r="A875" s="251" t="s">
        <v>217</v>
      </c>
      <c r="B875" s="80">
        <f>SUM(B877:B879)</f>
        <v>618.40000000000009</v>
      </c>
      <c r="C875" s="80">
        <f>SUM(C877:C879)</f>
        <v>155897.70000000001</v>
      </c>
      <c r="D875" s="247"/>
    </row>
    <row r="876" spans="1:6" s="38" customFormat="1" ht="18.75">
      <c r="A876" s="251" t="s">
        <v>204</v>
      </c>
      <c r="B876" s="80"/>
      <c r="C876" s="79"/>
      <c r="D876" s="247"/>
    </row>
    <row r="877" spans="1:6" s="38" customFormat="1" ht="18.75">
      <c r="A877" s="163" t="s">
        <v>205</v>
      </c>
      <c r="B877" s="255">
        <f>B871+B865+B859+B853+B847+B841+B835+B829</f>
        <v>29.8</v>
      </c>
      <c r="C877" s="255">
        <f>C871+C865+C859+C853+C847+C841+C835+C829</f>
        <v>15582.900000000001</v>
      </c>
      <c r="D877" s="247"/>
    </row>
    <row r="878" spans="1:6" s="38" customFormat="1" ht="18.75">
      <c r="A878" s="163" t="s">
        <v>206</v>
      </c>
      <c r="B878" s="255">
        <f t="shared" ref="B878:C879" si="15">B872+B866+B860+B854+B848+B842+B836+B830</f>
        <v>343.70000000000005</v>
      </c>
      <c r="C878" s="255">
        <f t="shared" si="15"/>
        <v>99382.6</v>
      </c>
      <c r="D878" s="247"/>
    </row>
    <row r="879" spans="1:6" s="38" customFormat="1" ht="18.75">
      <c r="A879" s="163" t="s">
        <v>207</v>
      </c>
      <c r="B879" s="255">
        <f t="shared" si="15"/>
        <v>244.9</v>
      </c>
      <c r="C879" s="255">
        <f t="shared" si="15"/>
        <v>40932.199999999997</v>
      </c>
      <c r="D879" s="247"/>
    </row>
    <row r="880" spans="1:6" s="38" customFormat="1" ht="18.75" hidden="1">
      <c r="A880" s="267" t="s">
        <v>221</v>
      </c>
      <c r="B880" s="267"/>
      <c r="C880" s="267"/>
      <c r="D880" s="267"/>
    </row>
    <row r="881" spans="1:4" s="38" customFormat="1" ht="18.75" hidden="1">
      <c r="A881" s="107" t="s">
        <v>222</v>
      </c>
      <c r="B881" s="107"/>
      <c r="C881" s="107"/>
      <c r="D881" s="107"/>
    </row>
    <row r="882" spans="1:4" s="38" customFormat="1" ht="18.75" hidden="1">
      <c r="A882" s="163" t="s">
        <v>205</v>
      </c>
      <c r="B882" s="163"/>
      <c r="C882" s="163"/>
      <c r="D882" s="107"/>
    </row>
    <row r="883" spans="1:4" s="38" customFormat="1" ht="18.75" hidden="1">
      <c r="A883" s="163" t="s">
        <v>206</v>
      </c>
      <c r="B883" s="163"/>
      <c r="C883" s="163"/>
      <c r="D883" s="107"/>
    </row>
    <row r="884" spans="1:4" s="38" customFormat="1" ht="18.75" hidden="1">
      <c r="A884" s="163" t="s">
        <v>223</v>
      </c>
      <c r="B884" s="163"/>
      <c r="C884" s="163"/>
      <c r="D884" s="107"/>
    </row>
    <row r="885" spans="1:4" s="38" customFormat="1" ht="18.75" hidden="1">
      <c r="A885" s="107" t="s">
        <v>224</v>
      </c>
      <c r="B885" s="107"/>
      <c r="C885" s="107"/>
      <c r="D885" s="107"/>
    </row>
    <row r="886" spans="1:4" s="38" customFormat="1" ht="18.75" hidden="1">
      <c r="A886" s="163" t="s">
        <v>205</v>
      </c>
      <c r="B886" s="163"/>
      <c r="C886" s="163"/>
      <c r="D886" s="107"/>
    </row>
    <row r="887" spans="1:4" s="38" customFormat="1" ht="18.75" hidden="1">
      <c r="A887" s="163" t="s">
        <v>206</v>
      </c>
      <c r="B887" s="163"/>
      <c r="C887" s="163"/>
      <c r="D887" s="107"/>
    </row>
    <row r="888" spans="1:4" s="38" customFormat="1" ht="18.75" hidden="1">
      <c r="A888" s="163" t="s">
        <v>223</v>
      </c>
      <c r="B888" s="163"/>
      <c r="C888" s="163"/>
      <c r="D888" s="107"/>
    </row>
    <row r="889" spans="1:4" s="38" customFormat="1" ht="18.75" hidden="1">
      <c r="A889" s="107" t="s">
        <v>225</v>
      </c>
      <c r="B889" s="107"/>
      <c r="C889" s="107"/>
      <c r="D889" s="107"/>
    </row>
    <row r="890" spans="1:4" s="38" customFormat="1" ht="18.75" hidden="1">
      <c r="A890" s="163" t="s">
        <v>205</v>
      </c>
      <c r="B890" s="163"/>
      <c r="C890" s="163"/>
      <c r="D890" s="107"/>
    </row>
    <row r="891" spans="1:4" s="38" customFormat="1" ht="18.75" hidden="1">
      <c r="A891" s="163" t="s">
        <v>206</v>
      </c>
      <c r="B891" s="163"/>
      <c r="C891" s="163"/>
      <c r="D891" s="107"/>
    </row>
    <row r="892" spans="1:4" s="38" customFormat="1" ht="18.75" hidden="1">
      <c r="A892" s="163" t="s">
        <v>223</v>
      </c>
      <c r="B892" s="163"/>
      <c r="C892" s="163"/>
      <c r="D892" s="107"/>
    </row>
    <row r="893" spans="1:4" s="38" customFormat="1" ht="18.75" hidden="1">
      <c r="A893" s="107" t="s">
        <v>226</v>
      </c>
      <c r="B893" s="107"/>
      <c r="C893" s="107"/>
      <c r="D893" s="107"/>
    </row>
    <row r="894" spans="1:4" s="38" customFormat="1" ht="39">
      <c r="A894" s="250" t="s">
        <v>87</v>
      </c>
      <c r="B894" s="250"/>
      <c r="C894" s="71"/>
      <c r="D894" s="247">
        <f>(C897+C899)/C895</f>
        <v>0.29104503819760735</v>
      </c>
    </row>
    <row r="895" spans="1:4" s="38" customFormat="1" ht="18.75">
      <c r="A895" s="251" t="s">
        <v>217</v>
      </c>
      <c r="B895" s="72">
        <f>B897+B898+B899</f>
        <v>2694.1000000000004</v>
      </c>
      <c r="C895" s="72">
        <f>C897+C898+C899</f>
        <v>714194.16927803366</v>
      </c>
      <c r="D895" s="247"/>
    </row>
    <row r="896" spans="1:4" s="38" customFormat="1" ht="18.75">
      <c r="A896" s="251" t="s">
        <v>204</v>
      </c>
      <c r="B896" s="72"/>
      <c r="C896" s="71"/>
      <c r="D896" s="247"/>
    </row>
    <row r="897" spans="1:7" s="38" customFormat="1" ht="18.75">
      <c r="A897" s="163" t="s">
        <v>205</v>
      </c>
      <c r="B897" s="237">
        <f>B877+B822+B803+B796+B747+B680+B661+B636+B585+B428+B395+B370+B321+B302+B283+B264+B167+B118+B111+B14</f>
        <v>154</v>
      </c>
      <c r="C897" s="237">
        <f>C877+C822+C803+C796+C747+C680+C661+C636+C585+C428+C395+C370+C321+C302+C283+C264+C167+C118+C111+C14</f>
        <v>68447.999999999985</v>
      </c>
      <c r="D897" s="247"/>
    </row>
    <row r="898" spans="1:7" s="38" customFormat="1" ht="18.75">
      <c r="A898" s="163" t="s">
        <v>206</v>
      </c>
      <c r="B898" s="237">
        <f t="shared" ref="B898:C899" si="16">B878+B823+B804+B797+B748+B681+B662+B637+B586+B429+B396+B371+B322+B303+B284+B265+B168+B119+B112+B15</f>
        <v>1689.6000000000001</v>
      </c>
      <c r="C898" s="237">
        <f t="shared" si="16"/>
        <v>506331.49999999994</v>
      </c>
      <c r="D898" s="247"/>
    </row>
    <row r="899" spans="1:7" s="38" customFormat="1" ht="18.75">
      <c r="A899" s="163" t="s">
        <v>207</v>
      </c>
      <c r="B899" s="237">
        <f t="shared" si="16"/>
        <v>850.50000000000023</v>
      </c>
      <c r="C899" s="237">
        <f t="shared" si="16"/>
        <v>139414.66927803378</v>
      </c>
      <c r="D899" s="247"/>
    </row>
    <row r="900" spans="1:7" s="38" customFormat="1" ht="18.75">
      <c r="A900" s="254" t="s">
        <v>241</v>
      </c>
      <c r="B900" s="254"/>
      <c r="C900" s="254"/>
      <c r="D900" s="254"/>
    </row>
    <row r="901" spans="1:7" s="38" customFormat="1" ht="84.75" customHeight="1">
      <c r="A901" s="252" t="str">
        <f>'[9]СВ Т-ст'!$C$9</f>
        <v xml:space="preserve">Областное государственное автономное учреждение культуры «Томская областная универсальная научная библиотека имени Александра Сергеевича Пушкина» </v>
      </c>
      <c r="B901" s="80"/>
      <c r="C901" s="71"/>
      <c r="D901" s="247">
        <f>(C904+C906)/C902</f>
        <v>0.27320782482656369</v>
      </c>
      <c r="F901" s="262"/>
      <c r="G901" s="262"/>
    </row>
    <row r="902" spans="1:7" s="38" customFormat="1" ht="18.75">
      <c r="A902" s="107" t="s">
        <v>203</v>
      </c>
      <c r="B902" s="72">
        <f>B904+B905+B906</f>
        <v>143.30000000000001</v>
      </c>
      <c r="C902" s="72">
        <f>SUM(C904:C906)</f>
        <v>36151.599999999999</v>
      </c>
      <c r="D902" s="247"/>
    </row>
    <row r="903" spans="1:7" s="38" customFormat="1" ht="18.75">
      <c r="A903" s="107" t="s">
        <v>204</v>
      </c>
      <c r="B903" s="71"/>
      <c r="C903" s="71"/>
      <c r="D903" s="247"/>
      <c r="F903" s="262"/>
      <c r="G903" s="262"/>
    </row>
    <row r="904" spans="1:7" s="38" customFormat="1" ht="18.75">
      <c r="A904" s="163" t="s">
        <v>205</v>
      </c>
      <c r="B904" s="237">
        <v>5</v>
      </c>
      <c r="C904" s="237">
        <v>2620</v>
      </c>
      <c r="D904" s="247"/>
    </row>
    <row r="905" spans="1:7" s="38" customFormat="1" ht="18.75">
      <c r="A905" s="163" t="s">
        <v>206</v>
      </c>
      <c r="B905" s="237">
        <v>101.2</v>
      </c>
      <c r="C905" s="237">
        <v>26274.7</v>
      </c>
      <c r="D905" s="247"/>
    </row>
    <row r="906" spans="1:7" s="38" customFormat="1" ht="18.75">
      <c r="A906" s="163" t="s">
        <v>207</v>
      </c>
      <c r="B906" s="237">
        <v>37.1</v>
      </c>
      <c r="C906" s="237">
        <v>7256.9</v>
      </c>
      <c r="D906" s="247"/>
    </row>
    <row r="907" spans="1:7" s="38" customFormat="1" ht="57" customHeight="1">
      <c r="A907" s="280" t="str">
        <f>'[9]СВ Т-ст'!$C$10</f>
        <v>Областное государственное автономное  учреждение культуры «Томская областная детско-юношеская  библиотека»</v>
      </c>
      <c r="B907" s="281"/>
      <c r="C907" s="71"/>
      <c r="D907" s="247">
        <f>(C910+C912)/C908</f>
        <v>0.34986976083353066</v>
      </c>
    </row>
    <row r="908" spans="1:7" s="38" customFormat="1" ht="18.75">
      <c r="A908" s="107" t="s">
        <v>216</v>
      </c>
      <c r="B908" s="72">
        <f>B910+B911+B912</f>
        <v>49.7</v>
      </c>
      <c r="C908" s="72">
        <f>SUM(C910:C912)</f>
        <v>13513.6</v>
      </c>
      <c r="D908" s="247"/>
    </row>
    <row r="909" spans="1:7" s="38" customFormat="1" ht="18.75">
      <c r="A909" s="107" t="s">
        <v>204</v>
      </c>
      <c r="B909" s="71"/>
      <c r="C909" s="71"/>
      <c r="D909" s="247"/>
    </row>
    <row r="910" spans="1:7" s="38" customFormat="1" ht="18.75">
      <c r="A910" s="163" t="s">
        <v>205</v>
      </c>
      <c r="B910" s="237">
        <v>4</v>
      </c>
      <c r="C910" s="237">
        <v>2142.4</v>
      </c>
      <c r="D910" s="247"/>
    </row>
    <row r="911" spans="1:7" s="38" customFormat="1" ht="18.75">
      <c r="A911" s="163" t="s">
        <v>206</v>
      </c>
      <c r="B911" s="237">
        <v>32.200000000000003</v>
      </c>
      <c r="C911" s="237">
        <v>8785.6</v>
      </c>
      <c r="D911" s="247"/>
    </row>
    <row r="912" spans="1:7" s="38" customFormat="1" ht="18.75">
      <c r="A912" s="163" t="s">
        <v>207</v>
      </c>
      <c r="B912" s="237">
        <v>13.5</v>
      </c>
      <c r="C912" s="237">
        <v>2585.6</v>
      </c>
      <c r="D912" s="247"/>
    </row>
    <row r="913" spans="1:4" s="38" customFormat="1" ht="60" customHeight="1">
      <c r="A913" s="246" t="str">
        <f>'[9]СВ Т-ст'!$C$11</f>
        <v xml:space="preserve">Областное государственное автономное учреждение культуры «Дворец народного творчества «Авангард» </v>
      </c>
      <c r="B913" s="80"/>
      <c r="C913" s="71"/>
      <c r="D913" s="247">
        <f>(C916+C918)/C914</f>
        <v>0.42570170112109035</v>
      </c>
    </row>
    <row r="914" spans="1:4" s="38" customFormat="1" ht="18.75">
      <c r="A914" s="107" t="s">
        <v>216</v>
      </c>
      <c r="B914" s="72">
        <f>SUM(B916:B918)</f>
        <v>79</v>
      </c>
      <c r="C914" s="72">
        <f>SUM(C916:C918)</f>
        <v>22067.800000000003</v>
      </c>
      <c r="D914" s="247"/>
    </row>
    <row r="915" spans="1:4" s="38" customFormat="1" ht="18.75">
      <c r="A915" s="107" t="s">
        <v>204</v>
      </c>
      <c r="B915" s="71"/>
      <c r="C915" s="71"/>
      <c r="D915" s="247"/>
    </row>
    <row r="916" spans="1:4" s="38" customFormat="1" ht="18.75">
      <c r="A916" s="163" t="s">
        <v>205</v>
      </c>
      <c r="B916" s="237">
        <v>4</v>
      </c>
      <c r="C916" s="237">
        <v>2234.6999999999998</v>
      </c>
      <c r="D916" s="247"/>
    </row>
    <row r="917" spans="1:4" s="38" customFormat="1" ht="18.75">
      <c r="A917" s="163" t="s">
        <v>206</v>
      </c>
      <c r="B917" s="237">
        <v>45</v>
      </c>
      <c r="C917" s="237">
        <v>12673.5</v>
      </c>
      <c r="D917" s="247"/>
    </row>
    <row r="918" spans="1:4" s="38" customFormat="1" ht="18.75">
      <c r="A918" s="163" t="s">
        <v>207</v>
      </c>
      <c r="B918" s="237">
        <v>30</v>
      </c>
      <c r="C918" s="237">
        <v>7159.6</v>
      </c>
      <c r="D918" s="247"/>
    </row>
    <row r="919" spans="1:4" s="38" customFormat="1" ht="55.5" customHeight="1">
      <c r="A919" s="246" t="str">
        <f>'[9]СВ Т-ст'!$C$12</f>
        <v>Областное государственное автономное учреждение культуры «Томский областной Российско-немецкий Дом»</v>
      </c>
      <c r="B919" s="80"/>
      <c r="C919" s="71"/>
      <c r="D919" s="247">
        <f>(C922+C924)/C920</f>
        <v>0.51805457915255326</v>
      </c>
    </row>
    <row r="920" spans="1:4" s="38" customFormat="1" ht="18.75">
      <c r="A920" s="107" t="s">
        <v>203</v>
      </c>
      <c r="B920" s="72">
        <f>SUM(B922:B924)</f>
        <v>13.8</v>
      </c>
      <c r="C920" s="72">
        <f>SUM(C922:C924)</f>
        <v>3129.3999999999996</v>
      </c>
      <c r="D920" s="247"/>
    </row>
    <row r="921" spans="1:4" s="38" customFormat="1" ht="18.75">
      <c r="A921" s="107" t="s">
        <v>204</v>
      </c>
      <c r="B921" s="71"/>
      <c r="C921" s="71"/>
      <c r="D921" s="247"/>
    </row>
    <row r="922" spans="1:4" s="38" customFormat="1" ht="18.75">
      <c r="A922" s="163" t="s">
        <v>205</v>
      </c>
      <c r="B922" s="237">
        <v>3</v>
      </c>
      <c r="C922" s="237">
        <v>1069</v>
      </c>
      <c r="D922" s="247"/>
    </row>
    <row r="923" spans="1:4" s="38" customFormat="1" ht="18.75">
      <c r="A923" s="163" t="s">
        <v>206</v>
      </c>
      <c r="B923" s="237">
        <v>7</v>
      </c>
      <c r="C923" s="237">
        <v>1508.2</v>
      </c>
      <c r="D923" s="247"/>
    </row>
    <row r="924" spans="1:4" s="38" customFormat="1" ht="18.75">
      <c r="A924" s="163" t="s">
        <v>207</v>
      </c>
      <c r="B924" s="237">
        <v>3.8</v>
      </c>
      <c r="C924" s="237">
        <v>552.20000000000005</v>
      </c>
      <c r="D924" s="247"/>
    </row>
    <row r="925" spans="1:4" s="38" customFormat="1" ht="55.5" customHeight="1">
      <c r="A925" s="246" t="str">
        <f>'[9]СВ Т-ст'!$C$13</f>
        <v xml:space="preserve">Областное государственное автономное учреждение культуры «Центр татарской культуры» </v>
      </c>
      <c r="B925" s="80"/>
      <c r="C925" s="71"/>
      <c r="D925" s="247">
        <f>(C928+C930)/C926</f>
        <v>0.56774609923693109</v>
      </c>
    </row>
    <row r="926" spans="1:4" s="38" customFormat="1" ht="18.75">
      <c r="A926" s="107" t="s">
        <v>216</v>
      </c>
      <c r="B926" s="72">
        <f>SUM(B928:B930)</f>
        <v>9.8000000000000007</v>
      </c>
      <c r="C926" s="72">
        <f>SUM(C928:C930)</f>
        <v>2634.1</v>
      </c>
      <c r="D926" s="247"/>
    </row>
    <row r="927" spans="1:4" s="38" customFormat="1" ht="18.75">
      <c r="A927" s="107" t="s">
        <v>204</v>
      </c>
      <c r="B927" s="71"/>
      <c r="C927" s="71"/>
      <c r="D927" s="247"/>
    </row>
    <row r="928" spans="1:4" s="38" customFormat="1" ht="18.75">
      <c r="A928" s="163" t="s">
        <v>205</v>
      </c>
      <c r="B928" s="237">
        <v>2</v>
      </c>
      <c r="C928" s="237">
        <v>933.5</v>
      </c>
      <c r="D928" s="247"/>
    </row>
    <row r="929" spans="1:4" s="38" customFormat="1" ht="18.75">
      <c r="A929" s="163" t="s">
        <v>206</v>
      </c>
      <c r="B929" s="237">
        <v>5.0999999999999996</v>
      </c>
      <c r="C929" s="237">
        <v>1138.5999999999999</v>
      </c>
      <c r="D929" s="247"/>
    </row>
    <row r="930" spans="1:4" s="38" customFormat="1" ht="18.75">
      <c r="A930" s="163" t="s">
        <v>207</v>
      </c>
      <c r="B930" s="237">
        <v>2.7</v>
      </c>
      <c r="C930" s="237">
        <v>562</v>
      </c>
      <c r="D930" s="247"/>
    </row>
    <row r="931" spans="1:4" s="38" customFormat="1" ht="39.75" customHeight="1">
      <c r="A931" s="246" t="str">
        <f>'[9]СВ Т-ст'!$C$14</f>
        <v>Областное государственное автономное учреждение культуры «Дом искусств»</v>
      </c>
      <c r="B931" s="80"/>
      <c r="C931" s="71"/>
      <c r="D931" s="247">
        <f>(C934+C936)/C932</f>
        <v>0.81361452003653834</v>
      </c>
    </row>
    <row r="932" spans="1:4" s="38" customFormat="1" ht="18.75">
      <c r="A932" s="107" t="s">
        <v>203</v>
      </c>
      <c r="B932" s="72">
        <f>SUM(B934:B936)</f>
        <v>13.7</v>
      </c>
      <c r="C932" s="72">
        <f>SUM(C934:C936)</f>
        <v>2517.9</v>
      </c>
      <c r="D932" s="247"/>
    </row>
    <row r="933" spans="1:4" s="38" customFormat="1" ht="18.75">
      <c r="A933" s="107" t="s">
        <v>204</v>
      </c>
      <c r="B933" s="71"/>
      <c r="C933" s="71"/>
      <c r="D933" s="247"/>
    </row>
    <row r="934" spans="1:4" s="38" customFormat="1" ht="18.75">
      <c r="A934" s="163" t="s">
        <v>205</v>
      </c>
      <c r="B934" s="237">
        <v>3</v>
      </c>
      <c r="C934" s="237">
        <v>971.1</v>
      </c>
      <c r="D934" s="247"/>
    </row>
    <row r="935" spans="1:4" s="38" customFormat="1" ht="18.75">
      <c r="A935" s="163" t="s">
        <v>206</v>
      </c>
      <c r="B935" s="237">
        <v>2.7</v>
      </c>
      <c r="C935" s="237">
        <v>469.3</v>
      </c>
      <c r="D935" s="247"/>
    </row>
    <row r="936" spans="1:4" s="38" customFormat="1" ht="18.75">
      <c r="A936" s="163" t="s">
        <v>207</v>
      </c>
      <c r="B936" s="237">
        <v>8</v>
      </c>
      <c r="C936" s="237">
        <v>1077.5</v>
      </c>
      <c r="D936" s="247"/>
    </row>
    <row r="937" spans="1:4" s="38" customFormat="1" ht="79.5" customHeight="1">
      <c r="A937" s="246" t="str">
        <f>'[9]СВ Т-ст'!$C$15</f>
        <v>Областное государственное автономное учреждение культуры "Томский областной краеведческий музей имени Михаила Бонифатьевича Шатилова"</v>
      </c>
      <c r="B937" s="80"/>
      <c r="C937" s="71"/>
      <c r="D937" s="247">
        <f>(C940+C942)/C938</f>
        <v>0.38620210859421672</v>
      </c>
    </row>
    <row r="938" spans="1:4" s="38" customFormat="1" ht="18.75">
      <c r="A938" s="107" t="s">
        <v>203</v>
      </c>
      <c r="B938" s="72">
        <f>SUM(B940:B942)</f>
        <v>145</v>
      </c>
      <c r="C938" s="72">
        <f>SUM(C940:C942)</f>
        <v>30968.5</v>
      </c>
      <c r="D938" s="247"/>
    </row>
    <row r="939" spans="1:4" s="38" customFormat="1" ht="18.75">
      <c r="A939" s="107" t="s">
        <v>204</v>
      </c>
      <c r="B939" s="71"/>
      <c r="C939" s="71"/>
      <c r="D939" s="247"/>
    </row>
    <row r="940" spans="1:4" s="38" customFormat="1" ht="18.75">
      <c r="A940" s="163" t="s">
        <v>205</v>
      </c>
      <c r="B940" s="237">
        <v>5</v>
      </c>
      <c r="C940" s="237">
        <v>2808</v>
      </c>
      <c r="D940" s="247"/>
    </row>
    <row r="941" spans="1:4" s="38" customFormat="1" ht="18.75">
      <c r="A941" s="163" t="s">
        <v>206</v>
      </c>
      <c r="B941" s="237">
        <v>88</v>
      </c>
      <c r="C941" s="237">
        <v>19008.400000000001</v>
      </c>
      <c r="D941" s="247"/>
    </row>
    <row r="942" spans="1:4" s="38" customFormat="1" ht="18.75">
      <c r="A942" s="163" t="s">
        <v>207</v>
      </c>
      <c r="B942" s="237">
        <v>52</v>
      </c>
      <c r="C942" s="237">
        <v>9152.1</v>
      </c>
      <c r="D942" s="247"/>
    </row>
    <row r="943" spans="1:4" s="38" customFormat="1" ht="60.75" customHeight="1">
      <c r="A943" s="246" t="str">
        <f>'[9]СВ Т-ст'!$C$16</f>
        <v xml:space="preserve">Областное государственное автономное учреждение культуры «Томский областной художественный музей» </v>
      </c>
      <c r="B943" s="80"/>
      <c r="C943" s="71"/>
      <c r="D943" s="247">
        <f>(C946+C948)/C944</f>
        <v>0.362021089526877</v>
      </c>
    </row>
    <row r="944" spans="1:4" s="38" customFormat="1" ht="18.75">
      <c r="A944" s="107" t="s">
        <v>216</v>
      </c>
      <c r="B944" s="72">
        <f>SUM(B946:B948)</f>
        <v>69.7</v>
      </c>
      <c r="C944" s="72">
        <f>SUM(C946:C948)</f>
        <v>16889.900000000001</v>
      </c>
      <c r="D944" s="247"/>
    </row>
    <row r="945" spans="1:4" s="38" customFormat="1" ht="18.75">
      <c r="A945" s="107" t="s">
        <v>204</v>
      </c>
      <c r="B945" s="71"/>
      <c r="C945" s="71"/>
      <c r="D945" s="247"/>
    </row>
    <row r="946" spans="1:4" s="38" customFormat="1" ht="18.75">
      <c r="A946" s="163" t="s">
        <v>205</v>
      </c>
      <c r="B946" s="237">
        <v>4</v>
      </c>
      <c r="C946" s="237">
        <v>1888.9</v>
      </c>
      <c r="D946" s="247"/>
    </row>
    <row r="947" spans="1:4" s="38" customFormat="1" ht="18.75">
      <c r="A947" s="163" t="s">
        <v>206</v>
      </c>
      <c r="B947" s="237">
        <v>47.4</v>
      </c>
      <c r="C947" s="237">
        <v>10775.4</v>
      </c>
      <c r="D947" s="247"/>
    </row>
    <row r="948" spans="1:4" s="38" customFormat="1" ht="18.75">
      <c r="A948" s="163" t="s">
        <v>207</v>
      </c>
      <c r="B948" s="237">
        <v>18.3</v>
      </c>
      <c r="C948" s="237">
        <v>4225.6000000000004</v>
      </c>
      <c r="D948" s="247"/>
    </row>
    <row r="949" spans="1:4" s="38" customFormat="1" ht="78" customHeight="1">
      <c r="A949" s="246" t="str">
        <f>'[9]СВ Т-ст'!$C$17</f>
        <v>Областное государственное автономное учреждение культуры «Центр по охране и использованию памятников истории и культуры»</v>
      </c>
      <c r="B949" s="80"/>
      <c r="C949" s="71"/>
      <c r="D949" s="247">
        <f>(C952+C954)/C950</f>
        <v>0.87234195505585665</v>
      </c>
    </row>
    <row r="950" spans="1:4" s="38" customFormat="1" ht="18.75">
      <c r="A950" s="107" t="s">
        <v>216</v>
      </c>
      <c r="B950" s="72">
        <f>SUM(B952:B954)</f>
        <v>14.5</v>
      </c>
      <c r="C950" s="72">
        <f>SUM(C952:C954)</f>
        <v>6955.3</v>
      </c>
      <c r="D950" s="247"/>
    </row>
    <row r="951" spans="1:4" s="38" customFormat="1" ht="18.75">
      <c r="A951" s="107" t="s">
        <v>204</v>
      </c>
      <c r="B951" s="71"/>
      <c r="C951" s="71"/>
      <c r="D951" s="247"/>
    </row>
    <row r="952" spans="1:4" s="38" customFormat="1" ht="18.75">
      <c r="A952" s="163" t="s">
        <v>205</v>
      </c>
      <c r="B952" s="237">
        <v>2</v>
      </c>
      <c r="C952" s="237">
        <v>1588.9</v>
      </c>
      <c r="D952" s="247"/>
    </row>
    <row r="953" spans="1:4" s="38" customFormat="1" ht="18.75">
      <c r="A953" s="163" t="s">
        <v>206</v>
      </c>
      <c r="B953" s="237">
        <v>2</v>
      </c>
      <c r="C953" s="237">
        <v>887.9</v>
      </c>
      <c r="D953" s="247"/>
    </row>
    <row r="954" spans="1:4" s="38" customFormat="1" ht="18.75">
      <c r="A954" s="163" t="s">
        <v>207</v>
      </c>
      <c r="B954" s="237">
        <v>10.5</v>
      </c>
      <c r="C954" s="237">
        <v>4478.5</v>
      </c>
      <c r="D954" s="247"/>
    </row>
    <row r="955" spans="1:4" s="38" customFormat="1" ht="75" customHeight="1">
      <c r="A955" s="246" t="str">
        <f>'[9]СВ Т-ст'!$C$18</f>
        <v>Областное государственное автономное учреждение культуры «Томский областной ордена Трудового Красного Знамени театр драмы»</v>
      </c>
      <c r="B955" s="80"/>
      <c r="C955" s="71"/>
      <c r="D955" s="247">
        <f>(C958+C960)/C956</f>
        <v>0.42916961520952313</v>
      </c>
    </row>
    <row r="956" spans="1:4" s="38" customFormat="1" ht="18.75">
      <c r="A956" s="107" t="s">
        <v>203</v>
      </c>
      <c r="B956" s="72">
        <f>SUM(B958:B960)</f>
        <v>140</v>
      </c>
      <c r="C956" s="72">
        <f>SUM(C958:C960)</f>
        <v>44372.2</v>
      </c>
      <c r="D956" s="247"/>
    </row>
    <row r="957" spans="1:4" s="38" customFormat="1" ht="18.75">
      <c r="A957" s="107" t="s">
        <v>204</v>
      </c>
      <c r="B957" s="71"/>
      <c r="C957" s="71"/>
      <c r="D957" s="247"/>
    </row>
    <row r="958" spans="1:4" s="38" customFormat="1" ht="18.75">
      <c r="A958" s="163" t="s">
        <v>205</v>
      </c>
      <c r="B958" s="237">
        <v>5</v>
      </c>
      <c r="C958" s="237">
        <v>3411.6</v>
      </c>
      <c r="D958" s="247"/>
    </row>
    <row r="959" spans="1:4" s="38" customFormat="1" ht="18.75">
      <c r="A959" s="163" t="s">
        <v>206</v>
      </c>
      <c r="B959" s="237">
        <v>78</v>
      </c>
      <c r="C959" s="237">
        <v>25329</v>
      </c>
      <c r="D959" s="247"/>
    </row>
    <row r="960" spans="1:4" s="38" customFormat="1" ht="18.75">
      <c r="A960" s="163" t="s">
        <v>207</v>
      </c>
      <c r="B960" s="237">
        <v>57</v>
      </c>
      <c r="C960" s="237">
        <v>15631.6</v>
      </c>
      <c r="D960" s="247"/>
    </row>
    <row r="961" spans="1:4" s="38" customFormat="1" ht="59.25" customHeight="1">
      <c r="A961" s="246" t="str">
        <f>'[9]СВ Т-ст'!$C$19</f>
        <v>Областное государственное автономное учреждение культуры «Томский областной театр юного зрителя»</v>
      </c>
      <c r="B961" s="80"/>
      <c r="C961" s="71"/>
      <c r="D961" s="247">
        <f>(C964+C966)/C962</f>
        <v>0.4115673454137867</v>
      </c>
    </row>
    <row r="962" spans="1:4" s="38" customFormat="1" ht="18.75">
      <c r="A962" s="107" t="s">
        <v>216</v>
      </c>
      <c r="B962" s="72">
        <f>SUM(B964:B966)</f>
        <v>110</v>
      </c>
      <c r="C962" s="72">
        <f>SUM(C964:C966)</f>
        <v>26765</v>
      </c>
      <c r="D962" s="247"/>
    </row>
    <row r="963" spans="1:4" s="38" customFormat="1" ht="18.75">
      <c r="A963" s="107" t="s">
        <v>204</v>
      </c>
      <c r="B963" s="71"/>
      <c r="C963" s="71"/>
      <c r="D963" s="247"/>
    </row>
    <row r="964" spans="1:4" s="38" customFormat="1" ht="18.75">
      <c r="A964" s="163" t="s">
        <v>205</v>
      </c>
      <c r="B964" s="237">
        <v>5</v>
      </c>
      <c r="C964" s="237">
        <v>2759</v>
      </c>
      <c r="D964" s="247"/>
    </row>
    <row r="965" spans="1:4" s="38" customFormat="1" ht="18.75">
      <c r="A965" s="163" t="s">
        <v>206</v>
      </c>
      <c r="B965" s="237">
        <v>65</v>
      </c>
      <c r="C965" s="237">
        <v>15749.4</v>
      </c>
      <c r="D965" s="247"/>
    </row>
    <row r="966" spans="1:4" s="38" customFormat="1" ht="18.75">
      <c r="A966" s="163" t="s">
        <v>207</v>
      </c>
      <c r="B966" s="237">
        <v>40</v>
      </c>
      <c r="C966" s="237">
        <v>8256.6</v>
      </c>
      <c r="D966" s="247"/>
    </row>
    <row r="967" spans="1:4" s="38" customFormat="1" ht="77.25" customHeight="1">
      <c r="A967" s="246" t="str">
        <f>'[9]СВ Т-ст'!$C$20</f>
        <v>Областное государственное автономное учреждение культуры Томский областной театр куклы и актера "Скоморох" имени Романа Виндемана</v>
      </c>
      <c r="B967" s="80"/>
      <c r="C967" s="71"/>
      <c r="D967" s="247">
        <f>(C970+C972)/C968</f>
        <v>0.3438255423100719</v>
      </c>
    </row>
    <row r="968" spans="1:4" s="38" customFormat="1" ht="18.75">
      <c r="A968" s="107" t="s">
        <v>216</v>
      </c>
      <c r="B968" s="72">
        <f>SUM(B970:B972)</f>
        <v>61.5</v>
      </c>
      <c r="C968" s="72">
        <f>SUM(C970:C972)</f>
        <v>15678.3</v>
      </c>
      <c r="D968" s="247"/>
    </row>
    <row r="969" spans="1:4" s="38" customFormat="1" ht="18.75">
      <c r="A969" s="107" t="s">
        <v>204</v>
      </c>
      <c r="B969" s="71"/>
      <c r="C969" s="71"/>
      <c r="D969" s="247"/>
    </row>
    <row r="970" spans="1:4" s="38" customFormat="1" ht="18.75">
      <c r="A970" s="163" t="s">
        <v>205</v>
      </c>
      <c r="B970" s="237">
        <v>4</v>
      </c>
      <c r="C970" s="237">
        <v>2401.3000000000002</v>
      </c>
      <c r="D970" s="247"/>
    </row>
    <row r="971" spans="1:4" s="38" customFormat="1" ht="18.75">
      <c r="A971" s="163" t="s">
        <v>206</v>
      </c>
      <c r="B971" s="237">
        <v>41.5</v>
      </c>
      <c r="C971" s="237">
        <v>10287.700000000001</v>
      </c>
      <c r="D971" s="247"/>
    </row>
    <row r="972" spans="1:4" s="38" customFormat="1" ht="18.75">
      <c r="A972" s="163" t="s">
        <v>207</v>
      </c>
      <c r="B972" s="237">
        <v>16</v>
      </c>
      <c r="C972" s="237">
        <v>2989.3</v>
      </c>
      <c r="D972" s="247"/>
    </row>
    <row r="973" spans="1:4" s="38" customFormat="1" ht="54" customHeight="1">
      <c r="A973" s="246" t="str">
        <f>'[9]СВ Т-ст'!$C$21</f>
        <v>Областное государственное автономное учреждение культуры «Томская областная государственная филармония»</v>
      </c>
      <c r="B973" s="80"/>
      <c r="C973" s="71"/>
      <c r="D973" s="247">
        <f>(C976+C978)/C974</f>
        <v>0.33991063572318836</v>
      </c>
    </row>
    <row r="974" spans="1:4" s="38" customFormat="1" ht="18.75">
      <c r="A974" s="107" t="s">
        <v>216</v>
      </c>
      <c r="B974" s="72">
        <f>SUM(B976:B978)</f>
        <v>153</v>
      </c>
      <c r="C974" s="72">
        <f>SUM(C976:C978)</f>
        <v>52392.299999999996</v>
      </c>
      <c r="D974" s="247"/>
    </row>
    <row r="975" spans="1:4" s="38" customFormat="1" ht="18.75">
      <c r="A975" s="107" t="s">
        <v>204</v>
      </c>
      <c r="B975" s="71"/>
      <c r="C975" s="71"/>
      <c r="D975" s="247"/>
    </row>
    <row r="976" spans="1:4" s="38" customFormat="1" ht="18.75">
      <c r="A976" s="163" t="s">
        <v>205</v>
      </c>
      <c r="B976" s="237">
        <v>4</v>
      </c>
      <c r="C976" s="237">
        <v>3103.1</v>
      </c>
      <c r="D976" s="247"/>
    </row>
    <row r="977" spans="1:4" s="38" customFormat="1" ht="18.75">
      <c r="A977" s="163" t="s">
        <v>206</v>
      </c>
      <c r="B977" s="237">
        <v>92.1</v>
      </c>
      <c r="C977" s="237">
        <v>34583.599999999999</v>
      </c>
      <c r="D977" s="247"/>
    </row>
    <row r="978" spans="1:4" s="38" customFormat="1" ht="18.75">
      <c r="A978" s="163" t="s">
        <v>207</v>
      </c>
      <c r="B978" s="237">
        <v>56.9</v>
      </c>
      <c r="C978" s="237">
        <v>14705.6</v>
      </c>
      <c r="D978" s="247"/>
    </row>
    <row r="979" spans="1:4" s="38" customFormat="1" ht="57.75" customHeight="1">
      <c r="A979" s="246" t="str">
        <f>'[9]СВ Т-ст'!$C$22</f>
        <v>Областное государственное казённое учреждение «Государственный архив Томской области»</v>
      </c>
      <c r="B979" s="80"/>
      <c r="C979" s="71"/>
      <c r="D979" s="247">
        <f>(C982+C984)/C980</f>
        <v>0.27096836450777612</v>
      </c>
    </row>
    <row r="980" spans="1:4" s="38" customFormat="1" ht="18.75">
      <c r="A980" s="107" t="s">
        <v>203</v>
      </c>
      <c r="B980" s="72">
        <f>SUM(B982:B984)</f>
        <v>68.900000000000006</v>
      </c>
      <c r="C980" s="72">
        <f>SUM(C982:C984)</f>
        <v>18653.100000000002</v>
      </c>
      <c r="D980" s="247"/>
    </row>
    <row r="981" spans="1:4" s="38" customFormat="1" ht="18.75">
      <c r="A981" s="107" t="s">
        <v>204</v>
      </c>
      <c r="B981" s="71"/>
      <c r="C981" s="71"/>
      <c r="D981" s="247"/>
    </row>
    <row r="982" spans="1:4" s="38" customFormat="1" ht="18.75">
      <c r="A982" s="163" t="s">
        <v>205</v>
      </c>
      <c r="B982" s="237">
        <v>4</v>
      </c>
      <c r="C982" s="237">
        <v>1682.1</v>
      </c>
      <c r="D982" s="247"/>
    </row>
    <row r="983" spans="1:4" s="38" customFormat="1" ht="18.75">
      <c r="A983" s="163" t="s">
        <v>206</v>
      </c>
      <c r="B983" s="237">
        <v>48.5</v>
      </c>
      <c r="C983" s="237">
        <v>13598.7</v>
      </c>
      <c r="D983" s="247"/>
    </row>
    <row r="984" spans="1:4" s="38" customFormat="1" ht="18.75">
      <c r="A984" s="163" t="s">
        <v>207</v>
      </c>
      <c r="B984" s="237">
        <v>16.399999999999999</v>
      </c>
      <c r="C984" s="237">
        <v>3372.3</v>
      </c>
      <c r="D984" s="247"/>
    </row>
    <row r="985" spans="1:4" s="38" customFormat="1" ht="57.75" customHeight="1">
      <c r="A985" s="246" t="str">
        <f>'[9]СВ Т-ст'!$C$23</f>
        <v>Областное государственное казённое учреждение "Центр документации новейшей истории Томской области"</v>
      </c>
      <c r="B985" s="80"/>
      <c r="C985" s="71"/>
      <c r="D985" s="247">
        <f>(C988+C990)/C986</f>
        <v>0.34572391292720761</v>
      </c>
    </row>
    <row r="986" spans="1:4" s="38" customFormat="1" ht="18.75">
      <c r="A986" s="107" t="s">
        <v>216</v>
      </c>
      <c r="B986" s="72">
        <f>SUM(B988:B990)</f>
        <v>39.9</v>
      </c>
      <c r="C986" s="72">
        <f>SUM(C988:C990)</f>
        <v>11218.199999999999</v>
      </c>
      <c r="D986" s="247"/>
    </row>
    <row r="987" spans="1:4" s="38" customFormat="1" ht="18.75">
      <c r="A987" s="107" t="s">
        <v>204</v>
      </c>
      <c r="B987" s="71"/>
      <c r="C987" s="71"/>
      <c r="D987" s="247"/>
    </row>
    <row r="988" spans="1:4" s="38" customFormat="1" ht="18.75">
      <c r="A988" s="163" t="s">
        <v>205</v>
      </c>
      <c r="B988" s="237">
        <v>4</v>
      </c>
      <c r="C988" s="237">
        <v>1632</v>
      </c>
      <c r="D988" s="247"/>
    </row>
    <row r="989" spans="1:4" s="38" customFormat="1" ht="18.75">
      <c r="A989" s="163" t="s">
        <v>206</v>
      </c>
      <c r="B989" s="237">
        <v>26</v>
      </c>
      <c r="C989" s="237">
        <v>7339.8</v>
      </c>
      <c r="D989" s="247"/>
    </row>
    <row r="990" spans="1:4" s="38" customFormat="1" ht="18.75">
      <c r="A990" s="163" t="s">
        <v>207</v>
      </c>
      <c r="B990" s="237">
        <v>9.9</v>
      </c>
      <c r="C990" s="237">
        <v>2246.4</v>
      </c>
      <c r="D990" s="247"/>
    </row>
    <row r="991" spans="1:4" s="38" customFormat="1" ht="19.5">
      <c r="A991" s="250" t="s">
        <v>242</v>
      </c>
      <c r="B991" s="250"/>
      <c r="C991" s="237"/>
      <c r="D991" s="247">
        <f>(C994+C996)/C992</f>
        <v>0.38004167061524047</v>
      </c>
    </row>
    <row r="992" spans="1:4" s="38" customFormat="1" ht="18.75">
      <c r="A992" s="251" t="s">
        <v>217</v>
      </c>
      <c r="B992" s="72">
        <f>B994+B995+B996</f>
        <v>1111.8000000000002</v>
      </c>
      <c r="C992" s="72">
        <f>C994+C995+C996</f>
        <v>303907.20000000001</v>
      </c>
      <c r="D992" s="247"/>
    </row>
    <row r="993" spans="1:4" s="38" customFormat="1" ht="18.75">
      <c r="A993" s="251" t="s">
        <v>204</v>
      </c>
      <c r="B993" s="72"/>
      <c r="C993" s="71"/>
      <c r="D993" s="247"/>
    </row>
    <row r="994" spans="1:4" s="38" customFormat="1" ht="18.75">
      <c r="A994" s="163" t="s">
        <v>205</v>
      </c>
      <c r="B994" s="237">
        <f>B988+B982+B976+B970+B964+B958+B952+B946+B940+B934+B928+B922+B916+B910+B904</f>
        <v>58</v>
      </c>
      <c r="C994" s="237">
        <f>C988+C982+C976+C970+C964+C958+C952+C946+C940+C934+C928+C922+C916+C910+C904</f>
        <v>31245.600000000002</v>
      </c>
      <c r="D994" s="247"/>
    </row>
    <row r="995" spans="1:4" s="38" customFormat="1" ht="18.75">
      <c r="A995" s="163" t="s">
        <v>206</v>
      </c>
      <c r="B995" s="237">
        <f t="shared" ref="B995:C996" si="17">B989+B983+B977+B971+B965+B959+B953+B947+B941+B935+B929+B923+B917+B911+B905</f>
        <v>681.7</v>
      </c>
      <c r="C995" s="237">
        <f t="shared" si="17"/>
        <v>188409.80000000002</v>
      </c>
      <c r="D995" s="247"/>
    </row>
    <row r="996" spans="1:4" s="38" customFormat="1" ht="18.75">
      <c r="A996" s="163" t="s">
        <v>207</v>
      </c>
      <c r="B996" s="237">
        <f t="shared" si="17"/>
        <v>372.1</v>
      </c>
      <c r="C996" s="237">
        <f t="shared" si="17"/>
        <v>84251.8</v>
      </c>
      <c r="D996" s="247"/>
    </row>
    <row r="997" spans="1:4" s="38" customFormat="1" ht="19.5">
      <c r="A997" s="250" t="s">
        <v>88</v>
      </c>
      <c r="B997" s="250"/>
      <c r="C997" s="237"/>
      <c r="D997" s="247">
        <f>(C1000+C1002)/C998</f>
        <v>0.31761087749772704</v>
      </c>
    </row>
    <row r="998" spans="1:4" s="38" customFormat="1" ht="18.75">
      <c r="A998" s="251" t="s">
        <v>217</v>
      </c>
      <c r="B998" s="72">
        <f>B1000+B1001+B1002</f>
        <v>3805.9000000000005</v>
      </c>
      <c r="C998" s="72">
        <f>C1000+C1001+C1002</f>
        <v>1018101.3692780337</v>
      </c>
      <c r="D998" s="247"/>
    </row>
    <row r="999" spans="1:4" s="38" customFormat="1" ht="18.75">
      <c r="A999" s="251" t="s">
        <v>204</v>
      </c>
      <c r="B999" s="72"/>
      <c r="C999" s="71"/>
      <c r="D999" s="247"/>
    </row>
    <row r="1000" spans="1:4" s="38" customFormat="1" ht="18.75">
      <c r="A1000" s="163" t="s">
        <v>205</v>
      </c>
      <c r="B1000" s="237">
        <f>B994+B897</f>
        <v>212</v>
      </c>
      <c r="C1000" s="237">
        <f>C994+C897</f>
        <v>99693.599999999991</v>
      </c>
      <c r="D1000" s="247"/>
    </row>
    <row r="1001" spans="1:4" s="38" customFormat="1" ht="18.75">
      <c r="A1001" s="163" t="s">
        <v>206</v>
      </c>
      <c r="B1001" s="237">
        <f t="shared" ref="B1001:C1002" si="18">B995+B898</f>
        <v>2371.3000000000002</v>
      </c>
      <c r="C1001" s="237">
        <f t="shared" ref="C1001" si="19">C995+C898</f>
        <v>694741.29999999993</v>
      </c>
      <c r="D1001" s="247"/>
    </row>
    <row r="1002" spans="1:4" s="38" customFormat="1" ht="18.75">
      <c r="A1002" s="163" t="s">
        <v>207</v>
      </c>
      <c r="B1002" s="237">
        <f t="shared" si="18"/>
        <v>1222.6000000000004</v>
      </c>
      <c r="C1002" s="237">
        <f t="shared" ref="C1002" si="20">C996+C899</f>
        <v>223666.46927803376</v>
      </c>
      <c r="D1002" s="247"/>
    </row>
    <row r="1003" spans="1:4" s="38" customFormat="1" ht="18.75">
      <c r="A1003" s="282" t="s">
        <v>209</v>
      </c>
      <c r="B1003" s="282"/>
      <c r="C1003" s="282"/>
      <c r="D1003" s="282"/>
    </row>
    <row r="1004" spans="1:4" s="38" customFormat="1" ht="18.75">
      <c r="A1004" s="283"/>
      <c r="B1004" s="283"/>
      <c r="C1004" s="283"/>
      <c r="D1004" s="283"/>
    </row>
  </sheetData>
  <mergeCells count="183">
    <mergeCell ref="B2:D2"/>
    <mergeCell ref="A5:D5"/>
    <mergeCell ref="D96:D101"/>
    <mergeCell ref="D102:D107"/>
    <mergeCell ref="D973:D978"/>
    <mergeCell ref="D979:D984"/>
    <mergeCell ref="D985:D990"/>
    <mergeCell ref="D991:D996"/>
    <mergeCell ref="D997:D1002"/>
    <mergeCell ref="A1003:D1004"/>
    <mergeCell ref="D937:D942"/>
    <mergeCell ref="D943:D948"/>
    <mergeCell ref="D949:D954"/>
    <mergeCell ref="D955:D960"/>
    <mergeCell ref="D961:D966"/>
    <mergeCell ref="D967:D972"/>
    <mergeCell ref="D901:D906"/>
    <mergeCell ref="D907:D912"/>
    <mergeCell ref="D913:D918"/>
    <mergeCell ref="D919:D924"/>
    <mergeCell ref="D925:D930"/>
    <mergeCell ref="D931:D936"/>
    <mergeCell ref="D862:D867"/>
    <mergeCell ref="D868:D873"/>
    <mergeCell ref="D874:D879"/>
    <mergeCell ref="A880:D880"/>
    <mergeCell ref="D894:D899"/>
    <mergeCell ref="A900:D900"/>
    <mergeCell ref="D826:D831"/>
    <mergeCell ref="D832:D837"/>
    <mergeCell ref="D838:D843"/>
    <mergeCell ref="D844:D849"/>
    <mergeCell ref="D850:D855"/>
    <mergeCell ref="D856:D861"/>
    <mergeCell ref="D800:D805"/>
    <mergeCell ref="A806:D806"/>
    <mergeCell ref="D807:D812"/>
    <mergeCell ref="D813:D818"/>
    <mergeCell ref="D819:D824"/>
    <mergeCell ref="A825:D825"/>
    <mergeCell ref="D769:D774"/>
    <mergeCell ref="D775:D780"/>
    <mergeCell ref="D781:D786"/>
    <mergeCell ref="D787:D792"/>
    <mergeCell ref="D793:D798"/>
    <mergeCell ref="A799:D799"/>
    <mergeCell ref="D738:D743"/>
    <mergeCell ref="D744:D749"/>
    <mergeCell ref="A750:D750"/>
    <mergeCell ref="D751:D756"/>
    <mergeCell ref="D757:D762"/>
    <mergeCell ref="D763:D768"/>
    <mergeCell ref="D702:D707"/>
    <mergeCell ref="D708:D713"/>
    <mergeCell ref="D714:D719"/>
    <mergeCell ref="D720:D725"/>
    <mergeCell ref="D726:D731"/>
    <mergeCell ref="D732:D737"/>
    <mergeCell ref="D671:D676"/>
    <mergeCell ref="D677:D682"/>
    <mergeCell ref="A683:D683"/>
    <mergeCell ref="D684:D689"/>
    <mergeCell ref="D690:D695"/>
    <mergeCell ref="D696:D701"/>
    <mergeCell ref="D640:D645"/>
    <mergeCell ref="D646:D651"/>
    <mergeCell ref="D652:D657"/>
    <mergeCell ref="D658:D663"/>
    <mergeCell ref="A664:D664"/>
    <mergeCell ref="D665:D670"/>
    <mergeCell ref="D609:D614"/>
    <mergeCell ref="D615:D620"/>
    <mergeCell ref="D621:D626"/>
    <mergeCell ref="D627:D632"/>
    <mergeCell ref="D633:D638"/>
    <mergeCell ref="A639:D639"/>
    <mergeCell ref="D570:D575"/>
    <mergeCell ref="D576:D581"/>
    <mergeCell ref="D582:D587"/>
    <mergeCell ref="A588:D588"/>
    <mergeCell ref="A602:D602"/>
    <mergeCell ref="D603:D608"/>
    <mergeCell ref="D534:D539"/>
    <mergeCell ref="D540:D545"/>
    <mergeCell ref="D546:D551"/>
    <mergeCell ref="D552:D557"/>
    <mergeCell ref="D558:D563"/>
    <mergeCell ref="D564:D569"/>
    <mergeCell ref="D498:D503"/>
    <mergeCell ref="D504:D509"/>
    <mergeCell ref="D510:D515"/>
    <mergeCell ref="D516:D521"/>
    <mergeCell ref="D522:D527"/>
    <mergeCell ref="D528:D533"/>
    <mergeCell ref="D462:D467"/>
    <mergeCell ref="D468:D473"/>
    <mergeCell ref="D474:D479"/>
    <mergeCell ref="D480:D485"/>
    <mergeCell ref="D486:D491"/>
    <mergeCell ref="D492:D497"/>
    <mergeCell ref="A431:D431"/>
    <mergeCell ref="D432:D437"/>
    <mergeCell ref="D438:D443"/>
    <mergeCell ref="D444:D449"/>
    <mergeCell ref="D450:D455"/>
    <mergeCell ref="D456:D461"/>
    <mergeCell ref="D392:D397"/>
    <mergeCell ref="A398:D398"/>
    <mergeCell ref="A412:D412"/>
    <mergeCell ref="D413:D418"/>
    <mergeCell ref="D419:D424"/>
    <mergeCell ref="D425:D430"/>
    <mergeCell ref="D361:D366"/>
    <mergeCell ref="D367:D372"/>
    <mergeCell ref="A373:D373"/>
    <mergeCell ref="D374:D379"/>
    <mergeCell ref="D380:D385"/>
    <mergeCell ref="D386:D391"/>
    <mergeCell ref="D325:D330"/>
    <mergeCell ref="D331:D336"/>
    <mergeCell ref="D337:D342"/>
    <mergeCell ref="D343:D348"/>
    <mergeCell ref="D349:D354"/>
    <mergeCell ref="D355:D360"/>
    <mergeCell ref="D299:D304"/>
    <mergeCell ref="A305:D305"/>
    <mergeCell ref="D306:D311"/>
    <mergeCell ref="D312:D317"/>
    <mergeCell ref="D318:D323"/>
    <mergeCell ref="A324:D324"/>
    <mergeCell ref="D268:D273"/>
    <mergeCell ref="D274:D279"/>
    <mergeCell ref="D280:D285"/>
    <mergeCell ref="A286:D286"/>
    <mergeCell ref="D287:D292"/>
    <mergeCell ref="D293:D298"/>
    <mergeCell ref="D237:D242"/>
    <mergeCell ref="D243:D248"/>
    <mergeCell ref="D249:D254"/>
    <mergeCell ref="D255:D260"/>
    <mergeCell ref="D261:D266"/>
    <mergeCell ref="A267:D267"/>
    <mergeCell ref="D201:D206"/>
    <mergeCell ref="D207:D212"/>
    <mergeCell ref="D213:D218"/>
    <mergeCell ref="D219:D224"/>
    <mergeCell ref="D225:D230"/>
    <mergeCell ref="D231:D236"/>
    <mergeCell ref="A170:D170"/>
    <mergeCell ref="D171:D182"/>
    <mergeCell ref="D183:D188"/>
    <mergeCell ref="D189:D194"/>
    <mergeCell ref="D195:D200"/>
    <mergeCell ref="D134:D139"/>
    <mergeCell ref="D140:D145"/>
    <mergeCell ref="D146:D151"/>
    <mergeCell ref="D152:D157"/>
    <mergeCell ref="D158:D163"/>
    <mergeCell ref="D164:D169"/>
    <mergeCell ref="D108:D113"/>
    <mergeCell ref="A114:D114"/>
    <mergeCell ref="D115:D120"/>
    <mergeCell ref="A121:D121"/>
    <mergeCell ref="D122:D127"/>
    <mergeCell ref="D128:D133"/>
    <mergeCell ref="D60:D65"/>
    <mergeCell ref="D66:D71"/>
    <mergeCell ref="D72:D77"/>
    <mergeCell ref="D78:D83"/>
    <mergeCell ref="D84:D89"/>
    <mergeCell ref="D90:D95"/>
    <mergeCell ref="D24:D29"/>
    <mergeCell ref="D30:D35"/>
    <mergeCell ref="D36:D41"/>
    <mergeCell ref="D42:D47"/>
    <mergeCell ref="D48:D53"/>
    <mergeCell ref="D54:D59"/>
    <mergeCell ref="A17:D17"/>
    <mergeCell ref="D18:D23"/>
    <mergeCell ref="A4:D4"/>
    <mergeCell ref="A9:D9"/>
    <mergeCell ref="A10:D10"/>
    <mergeCell ref="D11:D16"/>
  </mergeCells>
  <pageMargins left="0.78740157480314965" right="0.78740157480314965" top="0" bottom="0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19"/>
  <sheetViews>
    <sheetView workbookViewId="0">
      <selection sqref="A1:XFD1048576"/>
    </sheetView>
  </sheetViews>
  <sheetFormatPr defaultRowHeight="15"/>
  <cols>
    <col min="1" max="1" width="55.5703125" style="103" customWidth="1"/>
    <col min="2" max="2" width="37.5703125" style="103" customWidth="1"/>
    <col min="3" max="3" width="45.5703125" style="103" customWidth="1"/>
    <col min="4" max="4" width="9.7109375" style="103" bestFit="1" customWidth="1"/>
    <col min="5" max="16384" width="9.140625" style="103"/>
  </cols>
  <sheetData>
    <row r="1" spans="1:4">
      <c r="C1" s="259" t="s">
        <v>210</v>
      </c>
    </row>
    <row r="2" spans="1:4">
      <c r="B2" s="260" t="s">
        <v>276</v>
      </c>
      <c r="C2" s="260"/>
      <c r="D2" s="113"/>
    </row>
    <row r="3" spans="1:4">
      <c r="C3" s="259"/>
    </row>
    <row r="4" spans="1:4" ht="18.75">
      <c r="A4" s="261" t="s">
        <v>199</v>
      </c>
      <c r="B4" s="261"/>
      <c r="C4" s="261"/>
    </row>
    <row r="5" spans="1:4" ht="18.75">
      <c r="A5" s="261" t="s">
        <v>275</v>
      </c>
      <c r="B5" s="261"/>
      <c r="C5" s="261"/>
    </row>
    <row r="7" spans="1:4" s="38" customFormat="1" ht="97.5" customHeight="1">
      <c r="A7" s="106" t="s">
        <v>10</v>
      </c>
      <c r="B7" s="106" t="s">
        <v>211</v>
      </c>
      <c r="C7" s="106" t="s">
        <v>212</v>
      </c>
    </row>
    <row r="8" spans="1:4" s="38" customFormat="1" ht="18.75">
      <c r="A8" s="105">
        <v>1</v>
      </c>
      <c r="B8" s="105">
        <v>2</v>
      </c>
      <c r="C8" s="105">
        <v>3</v>
      </c>
    </row>
    <row r="9" spans="1:4" s="38" customFormat="1" ht="18.75">
      <c r="A9" s="284" t="s">
        <v>243</v>
      </c>
      <c r="B9" s="285"/>
      <c r="C9" s="286"/>
    </row>
    <row r="10" spans="1:4" s="38" customFormat="1" ht="18.75">
      <c r="A10" s="284" t="s">
        <v>215</v>
      </c>
      <c r="B10" s="285"/>
      <c r="C10" s="286"/>
    </row>
    <row r="11" spans="1:4" s="38" customFormat="1" ht="42" customHeight="1">
      <c r="A11" s="246" t="str">
        <f>'приложение 2 культура'!A11</f>
        <v>Муниципальное  бюджетное учреждение "Культурно-спортивный комплекс"</v>
      </c>
      <c r="B11" s="72">
        <f>'приложение 2 культура'!C12/'приложение 2 культура'!B12/12*1000</f>
        <v>26183.823529411769</v>
      </c>
      <c r="C11" s="200">
        <f>B13/B14</f>
        <v>2.5826561083447421</v>
      </c>
    </row>
    <row r="12" spans="1:4" s="38" customFormat="1" ht="18.75">
      <c r="A12" s="163" t="s">
        <v>205</v>
      </c>
      <c r="B12" s="71">
        <f>'приложение 2 культура'!C14/'приложение 2 культура'!B14/12*1000</f>
        <v>51558.333333333336</v>
      </c>
      <c r="C12" s="201"/>
    </row>
    <row r="13" spans="1:4" s="38" customFormat="1" ht="18.75">
      <c r="A13" s="163" t="s">
        <v>206</v>
      </c>
      <c r="B13" s="71">
        <f>'приложение 2 культура'!C15/'приложение 2 культура'!B15/12*1000</f>
        <v>34680.781129157003</v>
      </c>
      <c r="C13" s="201"/>
    </row>
    <row r="14" spans="1:4" s="38" customFormat="1" ht="18.75">
      <c r="A14" s="163" t="s">
        <v>213</v>
      </c>
      <c r="B14" s="71">
        <f>'приложение 2 культура'!C16/'приложение 2 культура'!B16/12*1000</f>
        <v>13428.338762214984</v>
      </c>
      <c r="C14" s="202"/>
    </row>
    <row r="15" spans="1:4" s="38" customFormat="1" ht="18.75">
      <c r="A15" s="287" t="s">
        <v>218</v>
      </c>
      <c r="B15" s="288"/>
      <c r="C15" s="289"/>
    </row>
    <row r="16" spans="1:4" s="38" customFormat="1" ht="54.75" customHeight="1">
      <c r="A16" s="252" t="str">
        <f>'приложение 2 культура'!A18</f>
        <v>Муниципальное казённое учреждение "Бакчарский краеведческий музей северного садоводства"</v>
      </c>
      <c r="B16" s="72">
        <f>'приложение 2 культура'!C19/'приложение 2 культура'!B19/12*1000</f>
        <v>16226.666666666666</v>
      </c>
      <c r="C16" s="200">
        <f>B18/B19</f>
        <v>2.89469387755102</v>
      </c>
    </row>
    <row r="17" spans="1:3" s="38" customFormat="1" ht="18.75">
      <c r="A17" s="163" t="s">
        <v>205</v>
      </c>
      <c r="B17" s="71">
        <f>'приложение 2 культура'!C21/'приложение 2 культура'!B21/12*1000</f>
        <v>15583.333333333334</v>
      </c>
      <c r="C17" s="201"/>
    </row>
    <row r="18" spans="1:3" s="38" customFormat="1" ht="18.75">
      <c r="A18" s="163" t="s">
        <v>206</v>
      </c>
      <c r="B18" s="71">
        <f>'приложение 2 культура'!C22/'приложение 2 культура'!B22/12*1000</f>
        <v>29550</v>
      </c>
      <c r="C18" s="201"/>
    </row>
    <row r="19" spans="1:3" s="38" customFormat="1" ht="18.75">
      <c r="A19" s="163" t="s">
        <v>213</v>
      </c>
      <c r="B19" s="71">
        <f>'приложение 2 культура'!C23/'приложение 2 культура'!B23/12*1000</f>
        <v>10208.333333333334</v>
      </c>
      <c r="C19" s="202"/>
    </row>
    <row r="20" spans="1:3" s="38" customFormat="1" ht="62.25" customHeight="1">
      <c r="A20" s="252" t="str">
        <f>'приложение 2 культура'!A24</f>
        <v>Муниципальное бюджетное учреждение культуры "Бакчарская межпоселенческая централизованная библиотечная система"</v>
      </c>
      <c r="B20" s="72">
        <f>'приложение 2 культура'!C25/'приложение 2 культура'!B25/12*1000</f>
        <v>24921.428571428569</v>
      </c>
      <c r="C20" s="200">
        <f>B22/B23</f>
        <v>2.0027771843623157</v>
      </c>
    </row>
    <row r="21" spans="1:3" s="38" customFormat="1" ht="18.75">
      <c r="A21" s="163" t="s">
        <v>205</v>
      </c>
      <c r="B21" s="71">
        <f>'приложение 2 культура'!C27/'приложение 2 культура'!B27/12*1000</f>
        <v>32916.666666666664</v>
      </c>
      <c r="C21" s="201"/>
    </row>
    <row r="22" spans="1:3" s="38" customFormat="1" ht="18.75">
      <c r="A22" s="163" t="s">
        <v>206</v>
      </c>
      <c r="B22" s="71">
        <f>'приложение 2 культура'!C28/'приложение 2 культура'!B28/12*1000</f>
        <v>25201.612903225807</v>
      </c>
      <c r="C22" s="201"/>
    </row>
    <row r="23" spans="1:3" s="38" customFormat="1" ht="18.75">
      <c r="A23" s="163" t="s">
        <v>213</v>
      </c>
      <c r="B23" s="71">
        <f>'приложение 2 культура'!C29/'приложение 2 культура'!B29/12*1000</f>
        <v>12583.333333333334</v>
      </c>
      <c r="C23" s="202"/>
    </row>
    <row r="24" spans="1:3" s="38" customFormat="1" ht="62.25" customHeight="1">
      <c r="A24" s="252" t="str">
        <f>'приложение 2 культура'!A30</f>
        <v>Муниципальное казённое учреждение культуры "Бакчарская центральная районная библиотека"</v>
      </c>
      <c r="B24" s="72">
        <f>'приложение 2 культура'!C31/'приложение 2 культура'!B31/12*1000</f>
        <v>28579.365079365074</v>
      </c>
      <c r="C24" s="200">
        <f>B26/B27</f>
        <v>2.3004641004641004</v>
      </c>
    </row>
    <row r="25" spans="1:3" s="38" customFormat="1" ht="18.75">
      <c r="A25" s="163" t="s">
        <v>205</v>
      </c>
      <c r="B25" s="71">
        <f>'приложение 2 культура'!C33/'приложение 2 культура'!B33/12*1000</f>
        <v>52333.333333333321</v>
      </c>
      <c r="C25" s="201"/>
    </row>
    <row r="26" spans="1:3" s="38" customFormat="1" ht="18.75">
      <c r="A26" s="163" t="s">
        <v>206</v>
      </c>
      <c r="B26" s="71">
        <f>'приложение 2 культура'!C34/'приложение 2 культура'!B34/12*1000</f>
        <v>30398.989898989901</v>
      </c>
      <c r="C26" s="201"/>
    </row>
    <row r="27" spans="1:3" s="38" customFormat="1" ht="18.75">
      <c r="A27" s="163" t="s">
        <v>213</v>
      </c>
      <c r="B27" s="71">
        <f>'приложение 2 культура'!C35/'приложение 2 культура'!B35/12*1000</f>
        <v>13214.285714285716</v>
      </c>
      <c r="C27" s="202"/>
    </row>
    <row r="28" spans="1:3" s="38" customFormat="1" ht="57" customHeight="1">
      <c r="A28" s="252" t="str">
        <f>'приложение 2 культура'!A36</f>
        <v>Муниципальное казённое учреждение "Плотниковская центральная библиотека"</v>
      </c>
      <c r="B28" s="72">
        <f>'приложение 2 культура'!C37/'приложение 2 культура'!B37/12*1000</f>
        <v>12791.666666666666</v>
      </c>
      <c r="C28" s="200" t="e">
        <f>B30/B31</f>
        <v>#DIV/0!</v>
      </c>
    </row>
    <row r="29" spans="1:3" s="38" customFormat="1" ht="18.75">
      <c r="A29" s="163" t="s">
        <v>205</v>
      </c>
      <c r="B29" s="71">
        <f>'приложение 2 культура'!C39/'приложение 2 культура'!B39/12*1000</f>
        <v>12791.666666666666</v>
      </c>
      <c r="C29" s="201"/>
    </row>
    <row r="30" spans="1:3" s="38" customFormat="1" ht="18.75">
      <c r="A30" s="163" t="s">
        <v>206</v>
      </c>
      <c r="B30" s="71" t="e">
        <f>'приложение 2 культура'!C40/'приложение 2 культура'!B40/12*1000</f>
        <v>#DIV/0!</v>
      </c>
      <c r="C30" s="201"/>
    </row>
    <row r="31" spans="1:3" s="38" customFormat="1" ht="18.75">
      <c r="A31" s="163" t="s">
        <v>213</v>
      </c>
      <c r="B31" s="71" t="e">
        <f>'приложение 2 культура'!C41/'приложение 2 культура'!B41/12*1000</f>
        <v>#DIV/0!</v>
      </c>
      <c r="C31" s="202"/>
    </row>
    <row r="32" spans="1:3" s="38" customFormat="1" ht="46.5" customHeight="1">
      <c r="A32" s="252" t="str">
        <f>'приложение 2 культура'!A42</f>
        <v>Муниципальное казённое учреждение "Вавиловская центральная библиотека"</v>
      </c>
      <c r="B32" s="72">
        <f>'приложение 2 культура'!C43/'приложение 2 культура'!B43/12*1000</f>
        <v>25250</v>
      </c>
      <c r="C32" s="200" t="e">
        <f>B34/B35</f>
        <v>#DIV/0!</v>
      </c>
    </row>
    <row r="33" spans="1:3" s="38" customFormat="1" ht="18.75">
      <c r="A33" s="163" t="s">
        <v>205</v>
      </c>
      <c r="B33" s="71">
        <f>'приложение 2 культура'!C45/'приложение 2 культура'!B45/12*1000</f>
        <v>25250</v>
      </c>
      <c r="C33" s="201"/>
    </row>
    <row r="34" spans="1:3" s="38" customFormat="1" ht="18.75">
      <c r="A34" s="163" t="s">
        <v>206</v>
      </c>
      <c r="B34" s="71" t="e">
        <f>'приложение 2 культура'!C46/'приложение 2 культура'!B46/12*1000</f>
        <v>#DIV/0!</v>
      </c>
      <c r="C34" s="201"/>
    </row>
    <row r="35" spans="1:3" s="38" customFormat="1" ht="18.75">
      <c r="A35" s="163" t="s">
        <v>213</v>
      </c>
      <c r="B35" s="71" t="e">
        <f>'приложение 2 культура'!C47/'приложение 2 культура'!B47/12*1000</f>
        <v>#DIV/0!</v>
      </c>
      <c r="C35" s="202"/>
    </row>
    <row r="36" spans="1:3" s="38" customFormat="1" ht="40.5" customHeight="1">
      <c r="A36" s="252" t="str">
        <f>'приложение 2 культура'!A48</f>
        <v>Муниципальное казённое учреждение "Парбигская центральная библиотека"</v>
      </c>
      <c r="B36" s="72">
        <f>'приложение 2 культура'!C49/'приложение 2 культура'!B49/12*1000</f>
        <v>31321.428571428572</v>
      </c>
      <c r="C36" s="200" t="e">
        <f>B38/B39</f>
        <v>#DIV/0!</v>
      </c>
    </row>
    <row r="37" spans="1:3" s="38" customFormat="1" ht="18.75">
      <c r="A37" s="163" t="s">
        <v>205</v>
      </c>
      <c r="B37" s="71">
        <f>'приложение 2 культура'!C51/'приложение 2 культура'!B51/12*1000</f>
        <v>30458.333333333328</v>
      </c>
      <c r="C37" s="201"/>
    </row>
    <row r="38" spans="1:3" s="38" customFormat="1" ht="18.75">
      <c r="A38" s="163" t="s">
        <v>206</v>
      </c>
      <c r="B38" s="71">
        <f>'приложение 2 культура'!C52/'приложение 2 культура'!B52/12*1000</f>
        <v>31666.666666666668</v>
      </c>
      <c r="C38" s="201"/>
    </row>
    <row r="39" spans="1:3" s="38" customFormat="1" ht="18.75">
      <c r="A39" s="163" t="s">
        <v>213</v>
      </c>
      <c r="B39" s="71" t="e">
        <f>'приложение 2 культура'!C53/'приложение 2 культура'!B53/12*1000</f>
        <v>#DIV/0!</v>
      </c>
      <c r="C39" s="202"/>
    </row>
    <row r="40" spans="1:3" s="38" customFormat="1" ht="37.5" customHeight="1">
      <c r="A40" s="252" t="str">
        <f>'приложение 2 культура'!A54</f>
        <v>Муниципальное казённое учреждение "Высокоярская центральная библиотека"</v>
      </c>
      <c r="B40" s="72">
        <f>'приложение 2 культура'!C55/'приложение 2 культура'!B55/12*1000</f>
        <v>24285.714285714283</v>
      </c>
      <c r="C40" s="200">
        <f>B42/B43</f>
        <v>2.8528037383177569</v>
      </c>
    </row>
    <row r="41" spans="1:3" s="38" customFormat="1" ht="18.75">
      <c r="A41" s="163" t="s">
        <v>205</v>
      </c>
      <c r="B41" s="71">
        <f>'приложение 2 культура'!C57/'приложение 2 культура'!B57/12*1000</f>
        <v>29666.666666666668</v>
      </c>
      <c r="C41" s="201"/>
    </row>
    <row r="42" spans="1:3" s="38" customFormat="1" ht="18.75">
      <c r="A42" s="163" t="s">
        <v>206</v>
      </c>
      <c r="B42" s="71">
        <f>'приложение 2 культура'!C58/'приложение 2 культура'!B58/12*1000</f>
        <v>25437.499999999996</v>
      </c>
      <c r="C42" s="201"/>
    </row>
    <row r="43" spans="1:3" s="38" customFormat="1" ht="18.75">
      <c r="A43" s="163" t="s">
        <v>213</v>
      </c>
      <c r="B43" s="71">
        <f>'приложение 2 культура'!C59/'приложение 2 культура'!B59/12*1000</f>
        <v>8916.6666666666661</v>
      </c>
      <c r="C43" s="202"/>
    </row>
    <row r="44" spans="1:3" s="38" customFormat="1" ht="57.75" customHeight="1">
      <c r="A44" s="253" t="str">
        <f>'приложение 2 культура'!A60</f>
        <v>Муниципальное казённое учреждение "Поротниковская центральная библиотека"</v>
      </c>
      <c r="B44" s="72">
        <f>'приложение 2 культура'!C61/'приложение 2 культура'!B61/12*1000</f>
        <v>20875</v>
      </c>
      <c r="C44" s="200" t="e">
        <f>B46/B47</f>
        <v>#DIV/0!</v>
      </c>
    </row>
    <row r="45" spans="1:3" s="38" customFormat="1" ht="18.75">
      <c r="A45" s="163" t="s">
        <v>205</v>
      </c>
      <c r="B45" s="71">
        <f>'приложение 2 культура'!C63/'приложение 2 культура'!B63/12*1000</f>
        <v>16138.888888888889</v>
      </c>
      <c r="C45" s="201"/>
    </row>
    <row r="46" spans="1:3" s="38" customFormat="1" ht="18.75">
      <c r="A46" s="163" t="s">
        <v>206</v>
      </c>
      <c r="B46" s="71">
        <f>'приложение 2 культура'!C64/'приложение 2 культура'!B64/12*1000</f>
        <v>35083.333333333336</v>
      </c>
      <c r="C46" s="201"/>
    </row>
    <row r="47" spans="1:3" s="38" customFormat="1" ht="18.75">
      <c r="A47" s="163" t="s">
        <v>213</v>
      </c>
      <c r="B47" s="71" t="e">
        <f>'приложение 2 культура'!C65/'приложение 2 культура'!B65/12*1000</f>
        <v>#DIV/0!</v>
      </c>
      <c r="C47" s="202"/>
    </row>
    <row r="48" spans="1:3" s="38" customFormat="1" ht="63.75" customHeight="1">
      <c r="A48" s="252" t="str">
        <f>'приложение 2 культура'!A66</f>
        <v>Муниципальное бюджетное учреждение культуры "Бакчарская межпоселенческая централизованная клубная система"</v>
      </c>
      <c r="B48" s="72">
        <f>'приложение 2 культура'!C67/'приложение 2 культура'!B67/12*1000</f>
        <v>21642.255892255889</v>
      </c>
      <c r="C48" s="200">
        <f>B50/B51</f>
        <v>2.1108145741471338</v>
      </c>
    </row>
    <row r="49" spans="1:3" s="38" customFormat="1" ht="18.75">
      <c r="A49" s="163" t="s">
        <v>205</v>
      </c>
      <c r="B49" s="71">
        <f>'приложение 2 культура'!C69/'приложение 2 культура'!B69/12*1000</f>
        <v>51199.999999999993</v>
      </c>
      <c r="C49" s="201"/>
    </row>
    <row r="50" spans="1:3" s="38" customFormat="1" ht="18.75">
      <c r="A50" s="163" t="s">
        <v>206</v>
      </c>
      <c r="B50" s="71">
        <f>'приложение 2 культура'!C70/'приложение 2 культура'!B70/12*1000</f>
        <v>24450.268817204302</v>
      </c>
      <c r="C50" s="201"/>
    </row>
    <row r="51" spans="1:3" s="38" customFormat="1" ht="18.75">
      <c r="A51" s="163" t="s">
        <v>213</v>
      </c>
      <c r="B51" s="71">
        <f>'приложение 2 культура'!C71/'приложение 2 культура'!B71/12*1000</f>
        <v>11583.333333333334</v>
      </c>
      <c r="C51" s="202"/>
    </row>
    <row r="52" spans="1:3" s="38" customFormat="1" ht="57.75" customHeight="1">
      <c r="A52" s="252" t="str">
        <f>'приложение 2 культура'!A72</f>
        <v>Муниципальное казённое учреждение культуры "Бакчарский районный Дом культуры"</v>
      </c>
      <c r="B52" s="72">
        <f>'приложение 2 культура'!C73/'приложение 2 культура'!B73/12*1000</f>
        <v>18047.520661157025</v>
      </c>
      <c r="C52" s="200">
        <f>B54/B55</f>
        <v>2.321613149342685</v>
      </c>
    </row>
    <row r="53" spans="1:3" s="38" customFormat="1" ht="18.75">
      <c r="A53" s="163" t="s">
        <v>205</v>
      </c>
      <c r="B53" s="71">
        <f>'приложение 2 культура'!C75/'приложение 2 культура'!B75/12*1000</f>
        <v>27316.666666666668</v>
      </c>
      <c r="C53" s="201"/>
    </row>
    <row r="54" spans="1:3" s="38" customFormat="1" ht="18.75">
      <c r="A54" s="163" t="s">
        <v>206</v>
      </c>
      <c r="B54" s="71">
        <f>'приложение 2 культура'!C76/'приложение 2 культура'!B76/12*1000</f>
        <v>25821.197411003235</v>
      </c>
      <c r="C54" s="201"/>
    </row>
    <row r="55" spans="1:3" s="38" customFormat="1" ht="18.75">
      <c r="A55" s="163" t="s">
        <v>213</v>
      </c>
      <c r="B55" s="71">
        <f>'приложение 2 культура'!C77/'приложение 2 культура'!B77/12*1000</f>
        <v>11122.093023255815</v>
      </c>
      <c r="C55" s="202"/>
    </row>
    <row r="56" spans="1:3" s="38" customFormat="1" ht="45" customHeight="1">
      <c r="A56" s="252" t="str">
        <f>'приложение 2 культура'!A78</f>
        <v>Муниципальное казённое учреждение "Плотниковский сельский дом культуры"</v>
      </c>
      <c r="B56" s="72">
        <f>'приложение 2 культура'!C79/'приложение 2 культура'!B79/12*1000</f>
        <v>12204.166666666666</v>
      </c>
      <c r="C56" s="200" t="e">
        <f>B58/B59</f>
        <v>#DIV/0!</v>
      </c>
    </row>
    <row r="57" spans="1:3" s="38" customFormat="1" ht="18.75">
      <c r="A57" s="163" t="s">
        <v>205</v>
      </c>
      <c r="B57" s="71">
        <f>'приложение 2 культура'!C81/'приложение 2 культура'!B81/12*1000</f>
        <v>15016.666666666666</v>
      </c>
      <c r="C57" s="201"/>
    </row>
    <row r="58" spans="1:3" s="38" customFormat="1" ht="18.75">
      <c r="A58" s="163" t="s">
        <v>206</v>
      </c>
      <c r="B58" s="71" t="e">
        <f>'приложение 2 культура'!C82/'приложение 2 культура'!B82/12*1000</f>
        <v>#DIV/0!</v>
      </c>
      <c r="C58" s="201"/>
    </row>
    <row r="59" spans="1:3" s="38" customFormat="1" ht="18.75">
      <c r="A59" s="163" t="s">
        <v>213</v>
      </c>
      <c r="B59" s="71">
        <f>'приложение 2 культура'!C83/'приложение 2 культура'!B83/12*1000</f>
        <v>11266.666666666668</v>
      </c>
      <c r="C59" s="202"/>
    </row>
    <row r="60" spans="1:3" s="38" customFormat="1" ht="43.5" customHeight="1">
      <c r="A60" s="252" t="str">
        <f>'приложение 2 культура'!A84</f>
        <v>Муниципальное казённое учреждение "Вавиловский сельский дом культуры"</v>
      </c>
      <c r="B60" s="72">
        <f>'приложение 2 культура'!C85/'приложение 2 культура'!B85/12*1000</f>
        <v>18033.333333333336</v>
      </c>
      <c r="C60" s="200" t="e">
        <f>B62/B63</f>
        <v>#DIV/0!</v>
      </c>
    </row>
    <row r="61" spans="1:3" s="38" customFormat="1" ht="18.75">
      <c r="A61" s="163" t="s">
        <v>205</v>
      </c>
      <c r="B61" s="71">
        <f>'приложение 2 культура'!C87/'приложение 2 культура'!B87/12*1000</f>
        <v>14233.333333333334</v>
      </c>
      <c r="C61" s="201"/>
    </row>
    <row r="62" spans="1:3" s="38" customFormat="1" ht="18.75">
      <c r="A62" s="163" t="s">
        <v>206</v>
      </c>
      <c r="B62" s="71" t="e">
        <f>'приложение 2 культура'!C88/'приложение 2 культура'!B88/12*1000</f>
        <v>#DIV/0!</v>
      </c>
      <c r="C62" s="201"/>
    </row>
    <row r="63" spans="1:3" s="38" customFormat="1" ht="18.75">
      <c r="A63" s="163" t="s">
        <v>213</v>
      </c>
      <c r="B63" s="71">
        <f>'приложение 2 культура'!C89/'приложение 2 культура'!B89/12*1000</f>
        <v>21833.333333333332</v>
      </c>
      <c r="C63" s="202"/>
    </row>
    <row r="64" spans="1:3" s="38" customFormat="1" ht="36" customHeight="1">
      <c r="A64" s="252" t="str">
        <f>'приложение 2 культура'!A90</f>
        <v>Муниципальное казённое учреждение "Парбигский сельский дом культуры"</v>
      </c>
      <c r="B64" s="72">
        <f>'приложение 2 культура'!C91/'приложение 2 культура'!B91/12*1000</f>
        <v>18283.602150537634</v>
      </c>
      <c r="C64" s="200">
        <f>B66/B67</f>
        <v>2.0143260256131974</v>
      </c>
    </row>
    <row r="65" spans="1:3" s="38" customFormat="1" ht="18.75">
      <c r="A65" s="163" t="s">
        <v>205</v>
      </c>
      <c r="B65" s="71">
        <f>'приложение 2 культура'!C93/'приложение 2 культура'!B93/12*1000</f>
        <v>42283.333333333328</v>
      </c>
      <c r="C65" s="201"/>
    </row>
    <row r="66" spans="1:3" s="38" customFormat="1" ht="18.75">
      <c r="A66" s="163" t="s">
        <v>206</v>
      </c>
      <c r="B66" s="71">
        <f>'приложение 2 культура'!C94/'приложение 2 культура'!B94/12*1000</f>
        <v>25019.607843137255</v>
      </c>
      <c r="C66" s="201"/>
    </row>
    <row r="67" spans="1:3" s="38" customFormat="1" ht="18.75">
      <c r="A67" s="163" t="s">
        <v>213</v>
      </c>
      <c r="B67" s="71">
        <f>'приложение 2 культура'!C95/'приложение 2 культура'!B95/12*1000</f>
        <v>12420.833333333334</v>
      </c>
      <c r="C67" s="202"/>
    </row>
    <row r="68" spans="1:3" s="38" customFormat="1" ht="36" customHeight="1">
      <c r="A68" s="252" t="str">
        <f>'приложение 2 культура'!A96</f>
        <v>Муниципальное казённое учреждение "Высокоярский сельский дом культуры"</v>
      </c>
      <c r="B68" s="72">
        <f>'приложение 2 культура'!C97/'приложение 2 культура'!B97/12*1000</f>
        <v>20168.650793650795</v>
      </c>
      <c r="C68" s="200">
        <f>B70/B71</f>
        <v>2.7693897231023556</v>
      </c>
    </row>
    <row r="69" spans="1:3" s="38" customFormat="1" ht="18.75">
      <c r="A69" s="163" t="s">
        <v>205</v>
      </c>
      <c r="B69" s="71">
        <f>'приложение 2 культура'!C99/'приложение 2 культура'!B99/12*1000</f>
        <v>3999.9999999999995</v>
      </c>
      <c r="C69" s="201"/>
    </row>
    <row r="70" spans="1:3" s="38" customFormat="1" ht="18.75">
      <c r="A70" s="163" t="s">
        <v>206</v>
      </c>
      <c r="B70" s="71">
        <f>'приложение 2 культура'!C100/'приложение 2 культура'!B100/12*1000</f>
        <v>32848.03921568628</v>
      </c>
      <c r="C70" s="201"/>
    </row>
    <row r="71" spans="1:3" s="38" customFormat="1" ht="18.75">
      <c r="A71" s="163" t="s">
        <v>213</v>
      </c>
      <c r="B71" s="71">
        <f>'приложение 2 культура'!C101/'приложение 2 культура'!B101/12*1000</f>
        <v>11861.111111111113</v>
      </c>
      <c r="C71" s="202"/>
    </row>
    <row r="72" spans="1:3" s="38" customFormat="1" ht="60.75" customHeight="1">
      <c r="A72" s="252" t="str">
        <f>'приложение 2 культура'!A102</f>
        <v>Муниципальное казённое учреждение "Поротниковский сельский дом культуры"</v>
      </c>
      <c r="B72" s="72">
        <f>'приложение 2 культура'!C103/'приложение 2 культура'!B103/12*1000</f>
        <v>13416.666666666666</v>
      </c>
      <c r="C72" s="200">
        <f>B74/B75</f>
        <v>2.8551307847082499</v>
      </c>
    </row>
    <row r="73" spans="1:3" s="38" customFormat="1" ht="18.75">
      <c r="A73" s="163" t="s">
        <v>205</v>
      </c>
      <c r="B73" s="71">
        <f>'приложение 2 культура'!C105/'приложение 2 культура'!B105/12*1000</f>
        <v>13450.000000000002</v>
      </c>
      <c r="C73" s="201"/>
    </row>
    <row r="74" spans="1:3" s="38" customFormat="1" ht="18.75">
      <c r="A74" s="163" t="s">
        <v>206</v>
      </c>
      <c r="B74" s="71">
        <f>'приложение 2 культура'!C106/'приложение 2 культура'!B106/12*1000</f>
        <v>23650.000000000004</v>
      </c>
      <c r="C74" s="201"/>
    </row>
    <row r="75" spans="1:3" s="38" customFormat="1" ht="18.75">
      <c r="A75" s="163" t="s">
        <v>213</v>
      </c>
      <c r="B75" s="71">
        <f>'приложение 2 культура'!C107/'приложение 2 культура'!B107/12*1000</f>
        <v>8283.3333333333339</v>
      </c>
      <c r="C75" s="202"/>
    </row>
    <row r="76" spans="1:3" s="73" customFormat="1" ht="39">
      <c r="A76" s="194" t="s">
        <v>58</v>
      </c>
      <c r="B76" s="76">
        <f>'приложение 2 культура'!C108/'приложение 2 культура'!B108/12*1000</f>
        <v>20479.74217311234</v>
      </c>
      <c r="C76" s="200">
        <f>B78/B79</f>
        <v>2.2632398080881049</v>
      </c>
    </row>
    <row r="77" spans="1:3" s="73" customFormat="1" ht="18.75">
      <c r="A77" s="196" t="s">
        <v>205</v>
      </c>
      <c r="B77" s="75">
        <f>'приложение 2 культура'!C111/'приложение 2 культура'!B111/12*1000</f>
        <v>25771.144278606964</v>
      </c>
      <c r="C77" s="201"/>
    </row>
    <row r="78" spans="1:3" s="73" customFormat="1" ht="18.75">
      <c r="A78" s="196" t="s">
        <v>206</v>
      </c>
      <c r="B78" s="75">
        <f>'приложение 2 культура'!C112/'приложение 2 культура'!B112/12*1000</f>
        <v>26193.040780141844</v>
      </c>
      <c r="C78" s="201"/>
    </row>
    <row r="79" spans="1:3" s="73" customFormat="1" ht="18.75">
      <c r="A79" s="196" t="s">
        <v>213</v>
      </c>
      <c r="B79" s="75">
        <f>'приложение 2 культура'!C113/'приложение 2 культура'!B113/12*1000</f>
        <v>11573.250296559905</v>
      </c>
      <c r="C79" s="202"/>
    </row>
    <row r="80" spans="1:3" s="38" customFormat="1" ht="18.75">
      <c r="A80" s="287" t="s">
        <v>219</v>
      </c>
      <c r="B80" s="288"/>
      <c r="C80" s="289"/>
    </row>
    <row r="81" spans="1:3" s="38" customFormat="1" ht="39" customHeight="1">
      <c r="A81" s="246" t="str">
        <f>'приложение 2 культура'!A115</f>
        <v>Муниципальное автономное учреждение "Культура"</v>
      </c>
      <c r="B81" s="248">
        <f>'приложение 2 культура'!C116/'приложение 2 культура'!B116/12*1000</f>
        <v>26688.264938804896</v>
      </c>
      <c r="C81" s="200">
        <f>B83/B84</f>
        <v>1.549099625324923</v>
      </c>
    </row>
    <row r="82" spans="1:3" s="38" customFormat="1" ht="18.75">
      <c r="A82" s="163" t="s">
        <v>205</v>
      </c>
      <c r="B82" s="236">
        <f>'приложение 2 культура'!C118/'приложение 2 культура'!B118/12*1000</f>
        <v>44016.666666666672</v>
      </c>
      <c r="C82" s="201"/>
    </row>
    <row r="83" spans="1:3" s="38" customFormat="1" ht="18.75">
      <c r="A83" s="163" t="s">
        <v>206</v>
      </c>
      <c r="B83" s="236">
        <f>'приложение 2 культура'!C119/'приложение 2 культура'!B119/12*1000</f>
        <v>29319.327731092439</v>
      </c>
      <c r="C83" s="201"/>
    </row>
    <row r="84" spans="1:3" s="38" customFormat="1" ht="18.75">
      <c r="A84" s="163" t="s">
        <v>213</v>
      </c>
      <c r="B84" s="236">
        <f>'приложение 2 культура'!C120/'приложение 2 культура'!B120/12*1000</f>
        <v>18926.689576174111</v>
      </c>
      <c r="C84" s="202"/>
    </row>
    <row r="85" spans="1:3" s="38" customFormat="1" ht="18.75">
      <c r="A85" s="287" t="s">
        <v>220</v>
      </c>
      <c r="B85" s="288"/>
      <c r="C85" s="289"/>
    </row>
    <row r="86" spans="1:3" s="38" customFormat="1" ht="42" customHeight="1">
      <c r="A86" s="178" t="str">
        <f>'приложение 2 культура'!A122</f>
        <v>Муниципальное автономное учреждение «Центр культуры" Зырянского района</v>
      </c>
      <c r="B86" s="72">
        <f>'приложение 2 культура'!C123/'приложение 2 культура'!B123/12*1000</f>
        <v>16654.975124378107</v>
      </c>
      <c r="C86" s="200">
        <f>B88/B89</f>
        <v>1.515214175557863</v>
      </c>
    </row>
    <row r="87" spans="1:3" s="38" customFormat="1" ht="18.75">
      <c r="A87" s="163" t="s">
        <v>205</v>
      </c>
      <c r="B87" s="71">
        <f>'приложение 2 культура'!C125/'приложение 2 культура'!B125/12*1000</f>
        <v>42791.666666666664</v>
      </c>
      <c r="C87" s="201"/>
    </row>
    <row r="88" spans="1:3" s="38" customFormat="1" ht="18.75">
      <c r="A88" s="163" t="s">
        <v>206</v>
      </c>
      <c r="B88" s="71">
        <f>'приложение 2 культура'!C126/'приложение 2 культура'!B126/12*1000</f>
        <v>17438.02521008403</v>
      </c>
      <c r="C88" s="201"/>
    </row>
    <row r="89" spans="1:3" s="38" customFormat="1" ht="18.75">
      <c r="A89" s="163" t="s">
        <v>213</v>
      </c>
      <c r="B89" s="71">
        <f>'приложение 2 культура'!C127/'приложение 2 культура'!B127/12*1000</f>
        <v>11508.620689655174</v>
      </c>
      <c r="C89" s="202"/>
    </row>
    <row r="90" spans="1:3" s="38" customFormat="1" ht="75" customHeight="1">
      <c r="A90" s="178" t="str">
        <f>'приложение 2 культура'!A128</f>
        <v>Муниципальное бюджетное учреждение «Межпоселенческая централизованная библиотечная система Зырянского района»</v>
      </c>
      <c r="B90" s="72">
        <f>'приложение 2 культура'!C129/'приложение 2 культура'!B129/12*1000</f>
        <v>20662.480974124806</v>
      </c>
      <c r="C90" s="200">
        <f>B92/B93</f>
        <v>1.7591289886061956</v>
      </c>
    </row>
    <row r="91" spans="1:3" s="38" customFormat="1" ht="18.75">
      <c r="A91" s="163" t="s">
        <v>205</v>
      </c>
      <c r="B91" s="71">
        <f>'приложение 2 культура'!C131/'приложение 2 культура'!B131/12*1000</f>
        <v>40045.833333333336</v>
      </c>
      <c r="C91" s="201"/>
    </row>
    <row r="92" spans="1:3" s="38" customFormat="1" ht="18.75">
      <c r="A92" s="163" t="s">
        <v>206</v>
      </c>
      <c r="B92" s="71">
        <f>'приложение 2 культура'!C132/'приложение 2 культура'!B132/12*1000</f>
        <v>19387.067395264115</v>
      </c>
      <c r="C92" s="201"/>
    </row>
    <row r="93" spans="1:3" s="38" customFormat="1" ht="18.75">
      <c r="A93" s="163" t="s">
        <v>213</v>
      </c>
      <c r="B93" s="71">
        <f>'приложение 2 культура'!C133/'приложение 2 культура'!B133/12*1000</f>
        <v>11020.833333333334</v>
      </c>
      <c r="C93" s="202"/>
    </row>
    <row r="94" spans="1:3" s="38" customFormat="1" ht="56.25">
      <c r="A94" s="178" t="str">
        <f>'приложение 2 культура'!A134</f>
        <v>Муниципальное бюджетное учреждение культуры «Зырянский краеведческий музей»</v>
      </c>
      <c r="B94" s="72">
        <f>'приложение 2 культура'!C135/'приложение 2 культура'!B135/12*1000</f>
        <v>25447.222222222219</v>
      </c>
      <c r="C94" s="200">
        <f>B96/B97</f>
        <v>3.2439914163090124</v>
      </c>
    </row>
    <row r="95" spans="1:3" s="38" customFormat="1" ht="18.75">
      <c r="A95" s="163" t="s">
        <v>205</v>
      </c>
      <c r="B95" s="71">
        <f>'приложение 2 культура'!C137/'приложение 2 культура'!B137/12*1000</f>
        <v>46297.619047619046</v>
      </c>
      <c r="C95" s="201"/>
    </row>
    <row r="96" spans="1:3" s="38" customFormat="1" ht="18.75">
      <c r="A96" s="163" t="s">
        <v>206</v>
      </c>
      <c r="B96" s="71">
        <f>'приложение 2 культура'!C138/'приложение 2 культура'!B138/12*1000</f>
        <v>20995.833333333332</v>
      </c>
      <c r="C96" s="201"/>
    </row>
    <row r="97" spans="1:3" s="38" customFormat="1" ht="18.75">
      <c r="A97" s="163" t="s">
        <v>213</v>
      </c>
      <c r="B97" s="71">
        <f>'приложение 2 культура'!C139/'приложение 2 культура'!B139/12*1000</f>
        <v>6472.2222222222226</v>
      </c>
      <c r="C97" s="202"/>
    </row>
    <row r="98" spans="1:3" s="38" customFormat="1" ht="57" customHeight="1">
      <c r="A98" s="178" t="str">
        <f>'приложение 2 культура'!A140</f>
        <v>Муниципальное бюджетное учреждение «Центр культуры» Высоковского сельского поселения</v>
      </c>
      <c r="B98" s="72">
        <f>'приложение 2 культура'!C141/'приложение 2 культура'!B141/12*1000</f>
        <v>18452.380952380954</v>
      </c>
      <c r="C98" s="200">
        <f>B100/B101</f>
        <v>3.1611498257839723</v>
      </c>
    </row>
    <row r="99" spans="1:3" s="38" customFormat="1" ht="18.75">
      <c r="A99" s="163" t="s">
        <v>205</v>
      </c>
      <c r="B99" s="71">
        <f>'приложение 2 культура'!C143/'приложение 2 культура'!B143/12*1000</f>
        <v>19666.666666666668</v>
      </c>
      <c r="C99" s="201"/>
    </row>
    <row r="100" spans="1:3" s="38" customFormat="1" ht="18.75">
      <c r="A100" s="163" t="s">
        <v>206</v>
      </c>
      <c r="B100" s="71">
        <f>'приложение 2 культура'!C144/'приложение 2 культура'!B144/12*1000</f>
        <v>23292.682926829271</v>
      </c>
      <c r="C100" s="201"/>
    </row>
    <row r="101" spans="1:3" s="38" customFormat="1" ht="18.75">
      <c r="A101" s="163" t="s">
        <v>213</v>
      </c>
      <c r="B101" s="71">
        <f>'приложение 2 культура'!C145/'приложение 2 культура'!B145/12*1000</f>
        <v>7368.4210526315792</v>
      </c>
      <c r="C101" s="202"/>
    </row>
    <row r="102" spans="1:3" s="38" customFormat="1" ht="78.75" customHeight="1">
      <c r="A102" s="178" t="str">
        <f>'приложение 2 культура'!A146</f>
        <v>Муниципальное бюджетное учреждение «Центр культурно-досуговой деятельности населения Дубровского сельского поселения»</v>
      </c>
      <c r="B102" s="72">
        <f>'приложение 2 культура'!C147/'приложение 2 культура'!B147/12*1000</f>
        <v>14268.382352941177</v>
      </c>
      <c r="C102" s="200">
        <f>B104/B105</f>
        <v>1.9745702592087317</v>
      </c>
    </row>
    <row r="103" spans="1:3" s="38" customFormat="1" ht="18.75">
      <c r="A103" s="163" t="s">
        <v>205</v>
      </c>
      <c r="B103" s="71">
        <f>'приложение 2 культура'!C149/'приложение 2 культура'!B149/12*1000</f>
        <v>15533.333333333334</v>
      </c>
      <c r="C103" s="201"/>
    </row>
    <row r="104" spans="1:3" s="38" customFormat="1" ht="18.75">
      <c r="A104" s="163" t="s">
        <v>206</v>
      </c>
      <c r="B104" s="71">
        <f>'приложение 2 культура'!C150/'приложение 2 культура'!B150/12*1000</f>
        <v>15076.666666666668</v>
      </c>
      <c r="C104" s="201"/>
    </row>
    <row r="105" spans="1:3" s="38" customFormat="1" ht="18.75">
      <c r="A105" s="163" t="s">
        <v>213</v>
      </c>
      <c r="B105" s="71">
        <f>'приложение 2 культура'!C151/'приложение 2 культура'!B151/12*1000</f>
        <v>7635.4166666666652</v>
      </c>
      <c r="C105" s="202"/>
    </row>
    <row r="106" spans="1:3" s="38" customFormat="1" ht="80.25" customHeight="1">
      <c r="A106" s="178" t="str">
        <f>'приложение 2 культура'!A152</f>
        <v>Муниципальное бюджетное учреждение «Центр культурно-досуговой деятельности населения Михайловского сельского поселения»</v>
      </c>
      <c r="B106" s="72">
        <f>'приложение 2 культура'!C153/'приложение 2 культура'!B153/12*1000</f>
        <v>14907.407407407407</v>
      </c>
      <c r="C106" s="200">
        <f>B108/B109</f>
        <v>2.039710412815773</v>
      </c>
    </row>
    <row r="107" spans="1:3" s="38" customFormat="1" ht="18.75">
      <c r="A107" s="163" t="s">
        <v>205</v>
      </c>
      <c r="B107" s="71">
        <f>'приложение 2 культура'!C155/'приложение 2 культура'!B155/12*1000</f>
        <v>11416.666666666666</v>
      </c>
      <c r="C107" s="201"/>
    </row>
    <row r="108" spans="1:3" s="38" customFormat="1" ht="18.75">
      <c r="A108" s="163" t="s">
        <v>206</v>
      </c>
      <c r="B108" s="71">
        <f>'приложение 2 культура'!C156/'приложение 2 культура'!B156/12*1000</f>
        <v>16719.444444444445</v>
      </c>
      <c r="C108" s="201"/>
    </row>
    <row r="109" spans="1:3" s="38" customFormat="1" ht="18.75">
      <c r="A109" s="163" t="s">
        <v>213</v>
      </c>
      <c r="B109" s="71">
        <f>'приложение 2 культура'!C157/'приложение 2 культура'!B157/12*1000</f>
        <v>8196.9696969696979</v>
      </c>
      <c r="C109" s="202"/>
    </row>
    <row r="110" spans="1:3" s="38" customFormat="1" ht="81" customHeight="1">
      <c r="A110" s="178" t="str">
        <f>'приложение 2 культура'!A158</f>
        <v>Муниципальное бюджетное учреждение «Центр культуры и досуга муниципального образования «Чердатское сельское поселение»</v>
      </c>
      <c r="B110" s="72">
        <f>'приложение 2 культура'!C159/'приложение 2 культура'!B159/12*1000</f>
        <v>14932.051282051283</v>
      </c>
      <c r="C110" s="200">
        <f>B112/B113</f>
        <v>0.9790343074968233</v>
      </c>
    </row>
    <row r="111" spans="1:3" s="38" customFormat="1" ht="18.75">
      <c r="A111" s="163" t="s">
        <v>205</v>
      </c>
      <c r="B111" s="71">
        <f>'приложение 2 культура'!C161/'приложение 2 культура'!B161/12*1000</f>
        <v>26291.666666666668</v>
      </c>
      <c r="C111" s="201"/>
    </row>
    <row r="112" spans="1:3" s="38" customFormat="1" ht="18.75">
      <c r="A112" s="163" t="s">
        <v>206</v>
      </c>
      <c r="B112" s="71">
        <f>'приложение 2 культура'!C162/'приложение 2 культура'!B162/12*1000</f>
        <v>12841.666666666666</v>
      </c>
      <c r="C112" s="201"/>
    </row>
    <row r="113" spans="1:4" s="38" customFormat="1" ht="18.75">
      <c r="A113" s="163" t="s">
        <v>213</v>
      </c>
      <c r="B113" s="71">
        <f>'приложение 2 культура'!C163/'приложение 2 культура'!B163/12*1000</f>
        <v>13116.666666666668</v>
      </c>
      <c r="C113" s="202"/>
    </row>
    <row r="114" spans="1:4" s="38" customFormat="1" ht="39">
      <c r="A114" s="205" t="s">
        <v>15</v>
      </c>
      <c r="B114" s="72">
        <f>'приложение 2 культура'!C165/'приложение 2 культура'!B165/12*1000</f>
        <v>17635.848694316432</v>
      </c>
      <c r="C114" s="200">
        <f>B116/B117</f>
        <v>1.7135196911934876</v>
      </c>
      <c r="D114" s="188"/>
    </row>
    <row r="115" spans="1:4" s="38" customFormat="1" ht="18.75">
      <c r="A115" s="163" t="s">
        <v>205</v>
      </c>
      <c r="B115" s="71">
        <f>'приложение 2 культура'!C167/'приложение 2 культура'!B167/12*1000</f>
        <v>29636.363636363636</v>
      </c>
      <c r="C115" s="201"/>
      <c r="D115" s="188"/>
    </row>
    <row r="116" spans="1:4" s="38" customFormat="1" ht="18.75">
      <c r="A116" s="163" t="s">
        <v>206</v>
      </c>
      <c r="B116" s="71">
        <f>'приложение 2 культура'!C168/'приложение 2 культура'!B168/12*1000</f>
        <v>17869.288681204569</v>
      </c>
      <c r="C116" s="201"/>
      <c r="D116" s="188"/>
    </row>
    <row r="117" spans="1:4" s="38" customFormat="1" ht="18.75">
      <c r="A117" s="163" t="s">
        <v>213</v>
      </c>
      <c r="B117" s="71">
        <f>'приложение 2 культура'!C169/'приложение 2 культура'!B169/12*1000</f>
        <v>10428.411633109619</v>
      </c>
      <c r="C117" s="202"/>
      <c r="D117" s="188"/>
    </row>
    <row r="118" spans="1:4" s="38" customFormat="1" ht="18.75">
      <c r="A118" s="287" t="s">
        <v>227</v>
      </c>
      <c r="B118" s="288"/>
      <c r="C118" s="289"/>
    </row>
    <row r="119" spans="1:4" s="73" customFormat="1" ht="56.25">
      <c r="A119" s="183" t="str">
        <f>'приложение 2 культура'!A171</f>
        <v>Муниципальное бюджетное учреждение культуры "Каргасокская центральная  районная библиотека"</v>
      </c>
      <c r="B119" s="189">
        <f>'приложение 2 культура'!C172/'приложение 2 культура'!B172/12*1000</f>
        <v>25593.986662765463</v>
      </c>
      <c r="C119" s="195">
        <f>B121/B122</f>
        <v>2.2255128624830554</v>
      </c>
    </row>
    <row r="120" spans="1:4" s="73" customFormat="1" ht="18.75">
      <c r="A120" s="196" t="s">
        <v>205</v>
      </c>
      <c r="B120" s="75">
        <f>'приложение 2 культура'!C174/'приложение 2 культура'!B174/12*1000</f>
        <v>33495.833333333328</v>
      </c>
      <c r="C120" s="197"/>
    </row>
    <row r="121" spans="1:4" s="73" customFormat="1" ht="18.75">
      <c r="A121" s="196" t="s">
        <v>206</v>
      </c>
      <c r="B121" s="75">
        <f>'приложение 2 культура'!C175/'приложение 2 культура'!B175/12*1000</f>
        <v>27675.373134328358</v>
      </c>
      <c r="C121" s="197"/>
    </row>
    <row r="122" spans="1:4" s="73" customFormat="1" ht="18.75">
      <c r="A122" s="196" t="s">
        <v>213</v>
      </c>
      <c r="B122" s="75">
        <f>'приложение 2 культура'!C176/'приложение 2 культура'!B176/12*1000</f>
        <v>12435.503564535824</v>
      </c>
      <c r="C122" s="198"/>
    </row>
    <row r="123" spans="1:4" s="73" customFormat="1" ht="56.25">
      <c r="A123" s="183" t="str">
        <f>'приложение 2 культура'!A183</f>
        <v>Муниципальное бюджетное учреждение культуры "Каргасокский районный  дом культуры"</v>
      </c>
      <c r="B123" s="193">
        <f>'приложение 2 культура'!C184/'приложение 2 культура'!B184/12*1000</f>
        <v>30114.617940199336</v>
      </c>
      <c r="C123" s="195">
        <f>B125/B126</f>
        <v>2.108271408260102</v>
      </c>
    </row>
    <row r="124" spans="1:4" s="73" customFormat="1" ht="18.75">
      <c r="A124" s="196" t="s">
        <v>205</v>
      </c>
      <c r="B124" s="75">
        <f>'приложение 2 культура'!C186/'приложение 2 культура'!B186/12*1000</f>
        <v>44612.500000000007</v>
      </c>
      <c r="C124" s="197"/>
    </row>
    <row r="125" spans="1:4" s="73" customFormat="1" ht="18.75">
      <c r="A125" s="196" t="s">
        <v>206</v>
      </c>
      <c r="B125" s="75">
        <f>'приложение 2 культура'!C187/'приложение 2 культура'!B187/12*1000</f>
        <v>39006.89655172413</v>
      </c>
      <c r="C125" s="197"/>
    </row>
    <row r="126" spans="1:4" s="73" customFormat="1" ht="18.75">
      <c r="A126" s="196" t="s">
        <v>213</v>
      </c>
      <c r="B126" s="75">
        <f>'приложение 2 культура'!C188/'приложение 2 культура'!B188/12*1000</f>
        <v>18501.838235294119</v>
      </c>
      <c r="C126" s="198"/>
    </row>
    <row r="127" spans="1:4" s="73" customFormat="1" ht="51" customHeight="1">
      <c r="A127" s="183" t="str">
        <f>'приложение 2 культура'!A189</f>
        <v>Муниципальное казенное учреждение культуры "Сосновский центр культуры"</v>
      </c>
      <c r="B127" s="76">
        <f>'приложение 2 культура'!C190/'приложение 2 культура'!B190/12*1000</f>
        <v>27212.418300653597</v>
      </c>
      <c r="C127" s="195">
        <f>B129/B130</f>
        <v>2.4006863784911747</v>
      </c>
    </row>
    <row r="128" spans="1:4" s="73" customFormat="1" ht="18.75">
      <c r="A128" s="196" t="s">
        <v>205</v>
      </c>
      <c r="B128" s="75" t="e">
        <f>'приложение 2 культура'!C192/'приложение 2 культура'!B192/12*1000</f>
        <v>#DIV/0!</v>
      </c>
      <c r="C128" s="197"/>
    </row>
    <row r="129" spans="1:3" s="73" customFormat="1" ht="18.75">
      <c r="A129" s="196" t="s">
        <v>206</v>
      </c>
      <c r="B129" s="75">
        <f>'приложение 2 культура'!C193/'приложение 2 культура'!B193/12*1000</f>
        <v>36364.942528735635</v>
      </c>
      <c r="C129" s="197"/>
    </row>
    <row r="130" spans="1:3" s="73" customFormat="1" ht="18.75">
      <c r="A130" s="196" t="s">
        <v>213</v>
      </c>
      <c r="B130" s="75">
        <f>'приложение 2 культура'!C194/'приложение 2 культура'!B194/12*1000</f>
        <v>15147.727272727272</v>
      </c>
      <c r="C130" s="198"/>
    </row>
    <row r="131" spans="1:3" s="73" customFormat="1" ht="56.25">
      <c r="A131" s="183" t="str">
        <f>'приложение 2 культура'!A195</f>
        <v>Муниципальное казенное учреждение культуры "Березовский библиотечно-досуговый центр"</v>
      </c>
      <c r="B131" s="76">
        <f>'приложение 2 культура'!C196/'приложение 2 культура'!B196/12*1000</f>
        <v>22558.823529411766</v>
      </c>
      <c r="C131" s="195">
        <f>B133/B134</f>
        <v>2.7311701081612583</v>
      </c>
    </row>
    <row r="132" spans="1:3" s="73" customFormat="1" ht="18.75">
      <c r="A132" s="196" t="s">
        <v>205</v>
      </c>
      <c r="B132" s="75" t="e">
        <f>'приложение 2 культура'!C198/'приложение 2 культура'!B198/12*1000</f>
        <v>#DIV/0!</v>
      </c>
      <c r="C132" s="197"/>
    </row>
    <row r="133" spans="1:3" s="73" customFormat="1" ht="18.75">
      <c r="A133" s="196" t="s">
        <v>206</v>
      </c>
      <c r="B133" s="75">
        <f>'приложение 2 культура'!C199/'приложение 2 культура'!B199/12*1000</f>
        <v>32148.148148148146</v>
      </c>
      <c r="C133" s="197"/>
    </row>
    <row r="134" spans="1:3" s="73" customFormat="1" ht="18.75">
      <c r="A134" s="196" t="s">
        <v>213</v>
      </c>
      <c r="B134" s="75">
        <f>'приложение 2 культура'!C200/'приложение 2 культура'!B200/12*1000</f>
        <v>11770.833333333334</v>
      </c>
      <c r="C134" s="198"/>
    </row>
    <row r="135" spans="1:3" s="73" customFormat="1" ht="56.25">
      <c r="A135" s="183" t="str">
        <f>'приложение 2 культура'!A201</f>
        <v>Муниципальное казенное учреждение культуры "Вертикосский библиотечно-досуговый центр"</v>
      </c>
      <c r="B135" s="76">
        <f>'приложение 2 культура'!C202/'приложение 2 культура'!B202/12*1000</f>
        <v>22274.390243902442</v>
      </c>
      <c r="C135" s="195">
        <f>B137/B138</f>
        <v>2.6380965697240852</v>
      </c>
    </row>
    <row r="136" spans="1:3" s="73" customFormat="1" ht="18.75">
      <c r="A136" s="196" t="s">
        <v>205</v>
      </c>
      <c r="B136" s="75" t="e">
        <f>'приложение 2 культура'!C204/'приложение 2 культура'!B204/12*1000</f>
        <v>#DIV/0!</v>
      </c>
      <c r="C136" s="197"/>
    </row>
    <row r="137" spans="1:3" s="73" customFormat="1" ht="18.75">
      <c r="A137" s="196" t="s">
        <v>206</v>
      </c>
      <c r="B137" s="75">
        <f>'приложение 2 культура'!C205/'приложение 2 культура'!B205/12*1000</f>
        <v>34180.555555555547</v>
      </c>
      <c r="C137" s="197"/>
    </row>
    <row r="138" spans="1:3" s="73" customFormat="1" ht="18.75">
      <c r="A138" s="196" t="s">
        <v>213</v>
      </c>
      <c r="B138" s="75">
        <f>'приложение 2 культура'!C206/'приложение 2 культура'!B206/12*1000</f>
        <v>12956.521739130438</v>
      </c>
      <c r="C138" s="198"/>
    </row>
    <row r="139" spans="1:3" s="73" customFormat="1" ht="56.25">
      <c r="A139" s="183" t="str">
        <f>'приложение 2 культура'!A207</f>
        <v>Муниципальное казенное учреждение культуры "Культурно библиотечный центр Новоюгинского поселения"</v>
      </c>
      <c r="B139" s="76">
        <f>'приложение 2 культура'!C208/'приложение 2 культура'!B208/12*1000</f>
        <v>27725.490196078437</v>
      </c>
      <c r="C139" s="195">
        <f>B141/B142</f>
        <v>2.4773161413562557</v>
      </c>
    </row>
    <row r="140" spans="1:3" s="73" customFormat="1" ht="18.75">
      <c r="A140" s="196" t="s">
        <v>205</v>
      </c>
      <c r="B140" s="75" t="e">
        <f>'приложение 2 культура'!C210/'приложение 2 культура'!B210/12*1000</f>
        <v>#DIV/0!</v>
      </c>
      <c r="C140" s="197"/>
    </row>
    <row r="141" spans="1:3" s="73" customFormat="1" ht="18.75">
      <c r="A141" s="196" t="s">
        <v>206</v>
      </c>
      <c r="B141" s="75">
        <f>'приложение 2 культура'!C211/'приложение 2 культура'!B211/12*1000</f>
        <v>33622.685185185182</v>
      </c>
      <c r="C141" s="197"/>
    </row>
    <row r="142" spans="1:3" s="73" customFormat="1" ht="18.75">
      <c r="A142" s="196" t="s">
        <v>213</v>
      </c>
      <c r="B142" s="75">
        <f>'приложение 2 культура'!C212/'приложение 2 культура'!B212/12*1000</f>
        <v>13572.222222222223</v>
      </c>
      <c r="C142" s="198"/>
    </row>
    <row r="143" spans="1:3" s="73" customFormat="1" ht="56.25">
      <c r="A143" s="183" t="str">
        <f>'приложение 2 культура'!A213</f>
        <v>Муниципальное казенное учреждение культуры "Тымский библиотечно-досуговый центр"</v>
      </c>
      <c r="B143" s="76">
        <f>'приложение 2 культура'!C214/'приложение 2 культура'!B214/12*1000</f>
        <v>27100.000000000004</v>
      </c>
      <c r="C143" s="195">
        <f>B145/B146</f>
        <v>2.2670275146594498</v>
      </c>
    </row>
    <row r="144" spans="1:3" s="73" customFormat="1" ht="18.75">
      <c r="A144" s="196" t="s">
        <v>205</v>
      </c>
      <c r="B144" s="75" t="e">
        <f>'приложение 2 культура'!C216/'приложение 2 культура'!B216/12*1000</f>
        <v>#DIV/0!</v>
      </c>
      <c r="C144" s="197"/>
    </row>
    <row r="145" spans="1:3" s="73" customFormat="1" ht="18.75">
      <c r="A145" s="196" t="s">
        <v>206</v>
      </c>
      <c r="B145" s="75">
        <f>'приложение 2 культура'!C217/'приложение 2 культура'!B217/12*1000</f>
        <v>34902.777777777781</v>
      </c>
      <c r="C145" s="197"/>
    </row>
    <row r="146" spans="1:3" s="73" customFormat="1" ht="18.75">
      <c r="A146" s="196" t="s">
        <v>213</v>
      </c>
      <c r="B146" s="75">
        <f>'приложение 2 культура'!C218/'приложение 2 культура'!B218/12*1000</f>
        <v>15395.833333333334</v>
      </c>
      <c r="C146" s="198"/>
    </row>
    <row r="147" spans="1:3" s="73" customFormat="1" ht="80.25" customHeight="1">
      <c r="A147" s="183" t="str">
        <f>'приложение 2 культура'!A219</f>
        <v>Муниципальное казенное учреждение "Культурно-досуговый центр Средневасюганского сельского поселения"</v>
      </c>
      <c r="B147" s="76">
        <f>'приложение 2 культура'!C220/'приложение 2 культура'!B220/12*1000</f>
        <v>25204.106280193235</v>
      </c>
      <c r="C147" s="195">
        <f>B149/B150</f>
        <v>2.4302103380505815</v>
      </c>
    </row>
    <row r="148" spans="1:3" s="73" customFormat="1" ht="18.75">
      <c r="A148" s="196" t="s">
        <v>205</v>
      </c>
      <c r="B148" s="75" t="e">
        <f>'приложение 2 культура'!C222/'приложение 2 культура'!B222/12*1000</f>
        <v>#DIV/0!</v>
      </c>
      <c r="C148" s="197"/>
    </row>
    <row r="149" spans="1:3" s="73" customFormat="1" ht="18.75">
      <c r="A149" s="196" t="s">
        <v>206</v>
      </c>
      <c r="B149" s="75">
        <f>'приложение 2 культура'!C223/'приложение 2 культура'!B223/12*1000</f>
        <v>30387.755102040814</v>
      </c>
      <c r="C149" s="197"/>
    </row>
    <row r="150" spans="1:3" s="73" customFormat="1" ht="18.75">
      <c r="A150" s="196" t="s">
        <v>213</v>
      </c>
      <c r="B150" s="75">
        <f>'приложение 2 культура'!C224/'приложение 2 культура'!B224/12*1000</f>
        <v>12504.166666666668</v>
      </c>
      <c r="C150" s="198"/>
    </row>
    <row r="151" spans="1:3" s="73" customFormat="1" ht="58.5" customHeight="1">
      <c r="A151" s="183" t="str">
        <f>'приложение 2 культура'!A225</f>
        <v>Муниципальное казенное учреждение культуры "Нововасюганский центр культуры"</v>
      </c>
      <c r="B151" s="76">
        <f>'приложение 2 культура'!C226/'приложение 2 культура'!B226/12*1000</f>
        <v>25984.848484848484</v>
      </c>
      <c r="C151" s="195">
        <f>B153/B154</f>
        <v>2.2687000726216411</v>
      </c>
    </row>
    <row r="152" spans="1:3" s="73" customFormat="1" ht="18.75">
      <c r="A152" s="196" t="s">
        <v>205</v>
      </c>
      <c r="B152" s="75" t="e">
        <f>'приложение 2 культура'!C228/'приложение 2 культура'!B228/12*1000</f>
        <v>#DIV/0!</v>
      </c>
      <c r="C152" s="197"/>
    </row>
    <row r="153" spans="1:3" s="73" customFormat="1" ht="18.75">
      <c r="A153" s="196" t="s">
        <v>206</v>
      </c>
      <c r="B153" s="75">
        <f>'приложение 2 культура'!C229/'приложение 2 культура'!B229/12*1000</f>
        <v>28925.925925925923</v>
      </c>
      <c r="C153" s="197"/>
    </row>
    <row r="154" spans="1:3" s="73" customFormat="1" ht="18.75">
      <c r="A154" s="196" t="s">
        <v>213</v>
      </c>
      <c r="B154" s="75">
        <f>'приложение 2 культура'!C230/'приложение 2 культура'!B230/12*1000</f>
        <v>12750</v>
      </c>
      <c r="C154" s="198"/>
    </row>
    <row r="155" spans="1:3" s="73" customFormat="1" ht="56.25">
      <c r="A155" s="183" t="str">
        <f>'приложение 2 культура'!A231</f>
        <v>Муниципальное казенное учреждение культуры "Каргасокский культурно-досуговый и библиотечный центр"</v>
      </c>
      <c r="B155" s="76">
        <f>'приложение 2 культура'!C232/'приложение 2 культура'!B232/12*1000</f>
        <v>28465.116279069771</v>
      </c>
      <c r="C155" s="195">
        <f>B157/B158</f>
        <v>1.7488370728845875</v>
      </c>
    </row>
    <row r="156" spans="1:3" s="73" customFormat="1" ht="18.75">
      <c r="A156" s="196" t="s">
        <v>205</v>
      </c>
      <c r="B156" s="75" t="e">
        <f>'приложение 2 культура'!C234/'приложение 2 культура'!B234/12*1000</f>
        <v>#DIV/0!</v>
      </c>
      <c r="C156" s="197"/>
    </row>
    <row r="157" spans="1:3" s="73" customFormat="1" ht="18.75">
      <c r="A157" s="196" t="s">
        <v>206</v>
      </c>
      <c r="B157" s="75">
        <f>'приложение 2 культура'!C235/'приложение 2 культура'!B235/12*1000</f>
        <v>30114.444444444445</v>
      </c>
      <c r="C157" s="197"/>
    </row>
    <row r="158" spans="1:3" s="73" customFormat="1" ht="18.75">
      <c r="A158" s="196" t="s">
        <v>213</v>
      </c>
      <c r="B158" s="75">
        <f>'приложение 2 культура'!C236/'приложение 2 культура'!B236/12*1000</f>
        <v>17219.696969696968</v>
      </c>
      <c r="C158" s="198"/>
    </row>
    <row r="159" spans="1:3" s="73" customFormat="1" ht="63" customHeight="1">
      <c r="A159" s="183" t="str">
        <f>'приложение 2 культура'!A237</f>
        <v>Муниципальное казенное учреждение культуры "Усть -Тымский библиотечно-досуговый центр"</v>
      </c>
      <c r="B159" s="76">
        <f>'приложение 2 культура'!C238/'приложение 2 культура'!B238/12*1000</f>
        <v>25306.372549019608</v>
      </c>
      <c r="C159" s="195">
        <f>B161/B162</f>
        <v>2.1908977196189743</v>
      </c>
    </row>
    <row r="160" spans="1:3" s="73" customFormat="1" ht="18.75">
      <c r="A160" s="196" t="s">
        <v>205</v>
      </c>
      <c r="B160" s="75" t="e">
        <f>'приложение 2 культура'!C240/'приложение 2 культура'!B240/12*1000</f>
        <v>#DIV/0!</v>
      </c>
      <c r="C160" s="197"/>
    </row>
    <row r="161" spans="1:3" s="73" customFormat="1" ht="18.75">
      <c r="A161" s="196" t="s">
        <v>206</v>
      </c>
      <c r="B161" s="75">
        <f>'приложение 2 культура'!C241/'приложение 2 культура'!B241/12*1000</f>
        <v>33289.473684210527</v>
      </c>
      <c r="C161" s="197"/>
    </row>
    <row r="162" spans="1:3" s="73" customFormat="1" ht="18.75">
      <c r="A162" s="196" t="s">
        <v>213</v>
      </c>
      <c r="B162" s="75">
        <f>'приложение 2 культура'!C242/'приложение 2 культура'!B242/12*1000</f>
        <v>15194.444444444445</v>
      </c>
      <c r="C162" s="198"/>
    </row>
    <row r="163" spans="1:3" s="73" customFormat="1" ht="56.25">
      <c r="A163" s="183" t="str">
        <f>'приложение 2 культура'!A243</f>
        <v>Муниципальное казенное учреждение культуры "Киевский сельский библиотечно-досуговый центр"</v>
      </c>
      <c r="B163" s="76">
        <f>'приложение 2 культура'!C244/'приложение 2 культура'!B244/12*1000</f>
        <v>23583.333333333332</v>
      </c>
      <c r="C163" s="195">
        <f>B165/B166</f>
        <v>2.8578476017000605</v>
      </c>
    </row>
    <row r="164" spans="1:3" s="73" customFormat="1" ht="18.75">
      <c r="A164" s="196" t="s">
        <v>205</v>
      </c>
      <c r="B164" s="75" t="e">
        <f>'приложение 2 культура'!C246/'приложение 2 культура'!B246/12*1000</f>
        <v>#DIV/0!</v>
      </c>
      <c r="C164" s="197"/>
    </row>
    <row r="165" spans="1:3" s="73" customFormat="1" ht="18.75">
      <c r="A165" s="196" t="s">
        <v>206</v>
      </c>
      <c r="B165" s="75">
        <f>'приложение 2 культура'!C247/'приложение 2 культура'!B247/12*1000</f>
        <v>41018.518518518518</v>
      </c>
      <c r="C165" s="197"/>
    </row>
    <row r="166" spans="1:3" s="73" customFormat="1" ht="18.75">
      <c r="A166" s="196" t="s">
        <v>213</v>
      </c>
      <c r="B166" s="75">
        <f>'приложение 2 культура'!C248/'приложение 2 культура'!B248/12*1000</f>
        <v>14352.941176470589</v>
      </c>
      <c r="C166" s="198"/>
    </row>
    <row r="167" spans="1:3" s="73" customFormat="1" ht="56.25">
      <c r="A167" s="183" t="str">
        <f>'приложение 2 культура'!A249</f>
        <v>Муниципальное казенное учреждение культуры "Тевризский культурно-досуговый библиотечный центр"</v>
      </c>
      <c r="B167" s="76">
        <f>'приложение 2 культура'!C250/'приложение 2 культура'!B250/12*1000</f>
        <v>27727.272727272724</v>
      </c>
      <c r="C167" s="195">
        <f>B169/B170</f>
        <v>3.0785340314136129</v>
      </c>
    </row>
    <row r="168" spans="1:3" s="73" customFormat="1" ht="18.75">
      <c r="A168" s="196" t="s">
        <v>205</v>
      </c>
      <c r="B168" s="75" t="e">
        <f>'приложение 2 культура'!C252/'приложение 2 культура'!B252/12*1000</f>
        <v>#DIV/0!</v>
      </c>
      <c r="C168" s="197"/>
    </row>
    <row r="169" spans="1:3" s="73" customFormat="1" ht="18.75">
      <c r="A169" s="196" t="s">
        <v>206</v>
      </c>
      <c r="B169" s="75">
        <f>'приложение 2 культура'!C253/'приложение 2 культура'!B253/12*1000</f>
        <v>36750</v>
      </c>
      <c r="C169" s="197"/>
    </row>
    <row r="170" spans="1:3" s="73" customFormat="1" ht="18.75">
      <c r="A170" s="196" t="s">
        <v>213</v>
      </c>
      <c r="B170" s="75">
        <f>'приложение 2 культура'!C254/'приложение 2 культура'!B254/12*1000</f>
        <v>11937.499999999998</v>
      </c>
      <c r="C170" s="198"/>
    </row>
    <row r="171" spans="1:3" s="73" customFormat="1" ht="56.25">
      <c r="A171" s="183" t="str">
        <f>'приложение 2 культура'!A255</f>
        <v>Муниципальное казенное учреждение культуры "Среднетымский центр культуры"</v>
      </c>
      <c r="B171" s="76">
        <f>'приложение 2 культура'!C256/'приложение 2 культура'!B256/12*1000</f>
        <v>26263.605442176868</v>
      </c>
      <c r="C171" s="195">
        <f>B173/B174</f>
        <v>2.3385918641475398</v>
      </c>
    </row>
    <row r="172" spans="1:3" s="73" customFormat="1" ht="18.75">
      <c r="A172" s="196" t="s">
        <v>205</v>
      </c>
      <c r="B172" s="75" t="e">
        <f>'приложение 2 культура'!C258/'приложение 2 культура'!B258/12*1000</f>
        <v>#DIV/0!</v>
      </c>
      <c r="C172" s="197"/>
    </row>
    <row r="173" spans="1:3" s="73" customFormat="1" ht="18.75">
      <c r="A173" s="196" t="s">
        <v>206</v>
      </c>
      <c r="B173" s="75">
        <f>'приложение 2 культура'!C259/'приложение 2 культура'!B259/12*1000</f>
        <v>34270.114942528737</v>
      </c>
      <c r="C173" s="197"/>
    </row>
    <row r="174" spans="1:3" s="73" customFormat="1" ht="18.75">
      <c r="A174" s="196" t="s">
        <v>213</v>
      </c>
      <c r="B174" s="75">
        <f>'приложение 2 культура'!C260/'приложение 2 культура'!B260/12*1000</f>
        <v>14654.166666666666</v>
      </c>
      <c r="C174" s="198"/>
    </row>
    <row r="175" spans="1:3" s="73" customFormat="1" ht="39">
      <c r="A175" s="194" t="s">
        <v>17</v>
      </c>
      <c r="B175" s="76">
        <f>'приложение 2 культура'!C262/'приложение 2 культура'!B262/12*1000</f>
        <v>26918.202868964119</v>
      </c>
      <c r="C175" s="195">
        <f>B177/B178</f>
        <v>2.0530993120467969</v>
      </c>
    </row>
    <row r="176" spans="1:3" s="73" customFormat="1" ht="18.75">
      <c r="A176" s="196" t="s">
        <v>205</v>
      </c>
      <c r="B176" s="75">
        <f>'приложение 2 культура'!C264/'приложение 2 культура'!B264/12*1000</f>
        <v>39054.166666666664</v>
      </c>
      <c r="C176" s="197"/>
    </row>
    <row r="177" spans="1:3" s="73" customFormat="1" ht="18.75">
      <c r="A177" s="196" t="s">
        <v>206</v>
      </c>
      <c r="B177" s="75">
        <f>'приложение 2 культура'!C265/'приложение 2 культура'!B265/12*1000</f>
        <v>31600.571195430442</v>
      </c>
      <c r="C177" s="197"/>
    </row>
    <row r="178" spans="1:3" s="73" customFormat="1" ht="18.75">
      <c r="A178" s="196" t="s">
        <v>213</v>
      </c>
      <c r="B178" s="75">
        <f>'приложение 2 культура'!C266/'приложение 2 культура'!B266/12*1000</f>
        <v>15391.642776367635</v>
      </c>
      <c r="C178" s="198"/>
    </row>
    <row r="179" spans="1:3" s="38" customFormat="1" ht="18.75">
      <c r="A179" s="290" t="s">
        <v>228</v>
      </c>
      <c r="B179" s="291"/>
      <c r="C179" s="292"/>
    </row>
    <row r="180" spans="1:3" s="38" customFormat="1" ht="81" customHeight="1">
      <c r="A180" s="252" t="str">
        <f>'приложение 2 культура'!A268</f>
        <v>Муниципальное бюджетное учреждение культуры «Кожевниковская межмуниципальная централизованная клубная система»</v>
      </c>
      <c r="B180" s="248">
        <f>'приложение 2 культура'!C269/'приложение 2 культура'!B269/12*1000</f>
        <v>20659.462999345124</v>
      </c>
      <c r="C180" s="200">
        <f>B182/B183</f>
        <v>1.6455841709871972</v>
      </c>
    </row>
    <row r="181" spans="1:3" s="38" customFormat="1" ht="18.75">
      <c r="A181" s="163" t="s">
        <v>205</v>
      </c>
      <c r="B181" s="236">
        <f>'приложение 2 культура'!C271/'приложение 2 культура'!B271/12*1000</f>
        <v>34380.555555555555</v>
      </c>
      <c r="C181" s="201"/>
    </row>
    <row r="182" spans="1:3" s="38" customFormat="1" ht="18.75">
      <c r="A182" s="163" t="s">
        <v>206</v>
      </c>
      <c r="B182" s="236">
        <f>'приложение 2 культура'!C272/'приложение 2 культура'!B272/12*1000</f>
        <v>22657.948717948715</v>
      </c>
      <c r="C182" s="201"/>
    </row>
    <row r="183" spans="1:3" s="38" customFormat="1" ht="18.75">
      <c r="A183" s="163" t="s">
        <v>213</v>
      </c>
      <c r="B183" s="236">
        <f>'приложение 2 культура'!C273/'приложение 2 культура'!B273/12*1000</f>
        <v>13768.939393939392</v>
      </c>
      <c r="C183" s="202"/>
    </row>
    <row r="184" spans="1:3" s="38" customFormat="1" ht="83.25" customHeight="1">
      <c r="A184" s="252" t="str">
        <f>'приложение 2 культура'!A274</f>
        <v>Муниципальное бюджетное учреждение «Межпоселенческая централизованная библиотечная система Кожевниковского района»</v>
      </c>
      <c r="B184" s="248">
        <f>'приложение 2 культура'!C275/'приложение 2 культура'!B275/12*1000</f>
        <v>21246.732026143793</v>
      </c>
      <c r="C184" s="200">
        <f>B186/B187</f>
        <v>1.1888128211399134</v>
      </c>
    </row>
    <row r="185" spans="1:3" s="38" customFormat="1" ht="18.75">
      <c r="A185" s="163" t="s">
        <v>205</v>
      </c>
      <c r="B185" s="236">
        <f>'приложение 2 культура'!C277/'приложение 2 культура'!B277/12*1000</f>
        <v>28633.333333333336</v>
      </c>
      <c r="C185" s="201"/>
    </row>
    <row r="186" spans="1:3" s="38" customFormat="1" ht="18.75">
      <c r="A186" s="163" t="s">
        <v>206</v>
      </c>
      <c r="B186" s="236">
        <f>'приложение 2 культура'!C278/'приложение 2 культура'!B278/12*1000</f>
        <v>21474.235104669886</v>
      </c>
      <c r="C186" s="201"/>
    </row>
    <row r="187" spans="1:3" s="38" customFormat="1" ht="18.75">
      <c r="A187" s="163" t="s">
        <v>213</v>
      </c>
      <c r="B187" s="236">
        <f>'приложение 2 культура'!C279/'приложение 2 культура'!B279/12*1000</f>
        <v>18063.596491228072</v>
      </c>
      <c r="C187" s="202"/>
    </row>
    <row r="188" spans="1:3" s="38" customFormat="1" ht="39">
      <c r="A188" s="268" t="s">
        <v>71</v>
      </c>
      <c r="B188" s="248">
        <f>'приложение 2 культура'!C281/'приложение 2 культура'!B281/12*1000</f>
        <v>20855.475567190224</v>
      </c>
      <c r="C188" s="200">
        <f>B190/B191</f>
        <v>1.5183996449767012</v>
      </c>
    </row>
    <row r="189" spans="1:3" s="38" customFormat="1" ht="18.75">
      <c r="A189" s="163" t="s">
        <v>205</v>
      </c>
      <c r="B189" s="236">
        <f>'приложение 2 культура'!C283/'приложение 2 культура'!B283/12*1000</f>
        <v>32943.75</v>
      </c>
      <c r="C189" s="201"/>
    </row>
    <row r="190" spans="1:3" s="38" customFormat="1" ht="18.75">
      <c r="A190" s="163" t="s">
        <v>206</v>
      </c>
      <c r="B190" s="236">
        <f>'приложение 2 культура'!C284/'приложение 2 культура'!B284/12*1000</f>
        <v>22197.36842105263</v>
      </c>
      <c r="C190" s="201"/>
    </row>
    <row r="191" spans="1:3" s="38" customFormat="1" ht="18" customHeight="1">
      <c r="A191" s="163" t="s">
        <v>213</v>
      </c>
      <c r="B191" s="236">
        <f>'приложение 2 культура'!C285/'приложение 2 культура'!B285/12*1000</f>
        <v>14618.923611111113</v>
      </c>
      <c r="C191" s="202"/>
    </row>
    <row r="192" spans="1:3" s="38" customFormat="1" ht="18" customHeight="1">
      <c r="A192" s="290" t="s">
        <v>229</v>
      </c>
      <c r="B192" s="291"/>
      <c r="C192" s="292"/>
    </row>
    <row r="193" spans="1:3" s="38" customFormat="1" ht="61.5" customHeight="1">
      <c r="A193" s="246" t="str">
        <f>'приложение 2 культура'!A287</f>
        <v>Муниципальное бюджетное учреждение "Кривошеинская центральная межпоселенческая библиотека"</v>
      </c>
      <c r="B193" s="248">
        <f>'приложение 2 культура'!C288/'приложение 2 культура'!B288/12*1000</f>
        <v>25049.3119266055</v>
      </c>
      <c r="C193" s="200">
        <f>B195/B196</f>
        <v>2.1919398402059831</v>
      </c>
    </row>
    <row r="194" spans="1:3" s="38" customFormat="1" ht="18.75">
      <c r="A194" s="163" t="s">
        <v>205</v>
      </c>
      <c r="B194" s="236">
        <f>'приложение 2 культура'!C290/'приложение 2 культура'!B290/12*1000</f>
        <v>34875</v>
      </c>
      <c r="C194" s="201"/>
    </row>
    <row r="195" spans="1:3" s="38" customFormat="1" ht="18.75">
      <c r="A195" s="163" t="s">
        <v>206</v>
      </c>
      <c r="B195" s="236">
        <f>'приложение 2 культура'!C291/'приложение 2 культура'!B291/12*1000</f>
        <v>27130.32945736434</v>
      </c>
      <c r="C195" s="201"/>
    </row>
    <row r="196" spans="1:3" s="38" customFormat="1" ht="18.75">
      <c r="A196" s="163" t="s">
        <v>213</v>
      </c>
      <c r="B196" s="236">
        <f>'приложение 2 культура'!C292/'приложение 2 культура'!B292/12*1000</f>
        <v>12377.314814814818</v>
      </c>
      <c r="C196" s="202"/>
    </row>
    <row r="197" spans="1:3" s="38" customFormat="1" ht="79.5" customHeight="1">
      <c r="A197" s="246" t="str">
        <f>'приложение 2 культура'!A293</f>
        <v>Муниципальное бюджетное учреждение культуры "Кривошеинская межпоселенческая централизованная клубная система"</v>
      </c>
      <c r="B197" s="248">
        <f>'приложение 2 культура'!C294/'приложение 2 культура'!B294/12*1000</f>
        <v>23019.893899204246</v>
      </c>
      <c r="C197" s="200">
        <f>B199/B200</f>
        <v>1.8811049041866807</v>
      </c>
    </row>
    <row r="198" spans="1:3" s="38" customFormat="1" ht="18.75">
      <c r="A198" s="163" t="s">
        <v>205</v>
      </c>
      <c r="B198" s="236">
        <f>'приложение 2 культура'!C296/'приложение 2 культура'!B296/12*1000</f>
        <v>49800.000000000007</v>
      </c>
      <c r="C198" s="201"/>
    </row>
    <row r="199" spans="1:3" s="38" customFormat="1" ht="18.75">
      <c r="A199" s="163" t="s">
        <v>206</v>
      </c>
      <c r="B199" s="236">
        <f>'приложение 2 культура'!C297/'приложение 2 культура'!B297/12*1000</f>
        <v>26575.471698113208</v>
      </c>
      <c r="C199" s="201"/>
    </row>
    <row r="200" spans="1:3" s="38" customFormat="1" ht="18.75">
      <c r="A200" s="163" t="s">
        <v>213</v>
      </c>
      <c r="B200" s="236">
        <f>'приложение 2 культура'!C298/'приложение 2 культура'!B298/12*1000</f>
        <v>14127.586206896551</v>
      </c>
      <c r="C200" s="202"/>
    </row>
    <row r="201" spans="1:3" s="38" customFormat="1" ht="39">
      <c r="A201" s="205" t="s">
        <v>73</v>
      </c>
      <c r="B201" s="248">
        <f>'приложение 2 культура'!C300/'приложение 2 культура'!B300/12*1000</f>
        <v>23763.44537815126</v>
      </c>
      <c r="C201" s="200">
        <f>B203/B204</f>
        <v>1.9466648324646114</v>
      </c>
    </row>
    <row r="202" spans="1:3" s="38" customFormat="1" ht="18.75">
      <c r="A202" s="163" t="s">
        <v>205</v>
      </c>
      <c r="B202" s="236">
        <f>'приложение 2 культура'!C302/'приложение 2 культура'!B302/12*1000</f>
        <v>44824.999999999993</v>
      </c>
      <c r="C202" s="201"/>
    </row>
    <row r="203" spans="1:3" s="38" customFormat="1" ht="18.75">
      <c r="A203" s="163" t="s">
        <v>206</v>
      </c>
      <c r="B203" s="236">
        <f>'приложение 2 культура'!C303/'приложение 2 культура'!B303/12*1000</f>
        <v>26824.001736111113</v>
      </c>
      <c r="C203" s="201"/>
    </row>
    <row r="204" spans="1:3" s="38" customFormat="1" ht="18" customHeight="1">
      <c r="A204" s="163" t="s">
        <v>213</v>
      </c>
      <c r="B204" s="236">
        <f>'приложение 2 культура'!C304/'приложение 2 культура'!B304/12*1000</f>
        <v>13779.465930018412</v>
      </c>
      <c r="C204" s="202"/>
    </row>
    <row r="205" spans="1:3" s="38" customFormat="1" ht="18" customHeight="1">
      <c r="A205" s="287" t="s">
        <v>230</v>
      </c>
      <c r="B205" s="288"/>
      <c r="C205" s="289"/>
    </row>
    <row r="206" spans="1:3" s="38" customFormat="1" ht="78" customHeight="1">
      <c r="A206" s="252" t="str">
        <f>'приложение 2 культура'!A306</f>
        <v>Муниципальное автономное учреждение культуры "Межпоселенческий методический центр народного творчества и досуга"</v>
      </c>
      <c r="B206" s="72">
        <f>'приложение 2 культура'!C307/'приложение 2 культура'!B307/12*1000</f>
        <v>22507.575757575753</v>
      </c>
      <c r="C206" s="200">
        <f>B208/B209</f>
        <v>2.1248528138673191</v>
      </c>
    </row>
    <row r="207" spans="1:3" s="38" customFormat="1" ht="18.75">
      <c r="A207" s="163" t="s">
        <v>205</v>
      </c>
      <c r="B207" s="71">
        <f>'приложение 2 культура'!C309/'приложение 2 культура'!B309/12*1000</f>
        <v>24651.515151515145</v>
      </c>
      <c r="C207" s="201"/>
    </row>
    <row r="208" spans="1:3" s="38" customFormat="1" ht="18.75">
      <c r="A208" s="163" t="s">
        <v>206</v>
      </c>
      <c r="B208" s="71">
        <f>'приложение 2 культура'!C310/'приложение 2 культура'!B310/12*1000</f>
        <v>27632.681564245813</v>
      </c>
      <c r="C208" s="201"/>
    </row>
    <row r="209" spans="1:3" s="38" customFormat="1" ht="18.75">
      <c r="A209" s="163" t="s">
        <v>213</v>
      </c>
      <c r="B209" s="71">
        <f>'приложение 2 культура'!C311/'приложение 2 культура'!B311/12*1000</f>
        <v>13004.515599343185</v>
      </c>
      <c r="C209" s="202"/>
    </row>
    <row r="210" spans="1:3" s="38" customFormat="1" ht="81.75" customHeight="1">
      <c r="A210" s="252" t="str">
        <f>'приложение 2 культура'!A312</f>
        <v>Муниципальное бюджетное учреждение культуры "Молчановская межпоселенческая централизованная библиотечная система"</v>
      </c>
      <c r="B210" s="72">
        <f>'приложение 2 культура'!C313/'приложение 2 культура'!B313/12*1000</f>
        <v>29407.092198581555</v>
      </c>
      <c r="C210" s="200">
        <f>B212/B213</f>
        <v>2.8313048692507325</v>
      </c>
    </row>
    <row r="211" spans="1:3" s="38" customFormat="1" ht="18.75">
      <c r="A211" s="163" t="s">
        <v>205</v>
      </c>
      <c r="B211" s="71">
        <f>'приложение 2 культура'!C315/'приложение 2 культура'!B315/12*1000</f>
        <v>34958.333333333336</v>
      </c>
      <c r="C211" s="201"/>
    </row>
    <row r="212" spans="1:3" s="38" customFormat="1" ht="18.75">
      <c r="A212" s="163" t="s">
        <v>206</v>
      </c>
      <c r="B212" s="71">
        <f>'приложение 2 культура'!C316/'приложение 2 культура'!B316/12*1000</f>
        <v>31321.310116086235</v>
      </c>
      <c r="C212" s="201"/>
    </row>
    <row r="213" spans="1:3" s="38" customFormat="1" ht="18.75">
      <c r="A213" s="163" t="s">
        <v>213</v>
      </c>
      <c r="B213" s="71">
        <f>'приложение 2 культура'!C317/'приложение 2 культура'!B317/12*1000</f>
        <v>11062.500000000002</v>
      </c>
      <c r="C213" s="202"/>
    </row>
    <row r="214" spans="1:3" s="38" customFormat="1" ht="39">
      <c r="A214" s="205" t="s">
        <v>19</v>
      </c>
      <c r="B214" s="72">
        <f>'приложение 2 культура'!C319/'приложение 2 культура'!B319/12*1000</f>
        <v>24437.797619047618</v>
      </c>
      <c r="C214" s="200">
        <f>B216/B217</f>
        <v>2.2625649611445322</v>
      </c>
    </row>
    <row r="215" spans="1:3" s="38" customFormat="1" ht="18.75">
      <c r="A215" s="163" t="s">
        <v>205</v>
      </c>
      <c r="B215" s="71">
        <f>'приложение 2 культура'!C321/'приложение 2 культура'!B321/12*1000</f>
        <v>26560.185185185179</v>
      </c>
      <c r="C215" s="201"/>
    </row>
    <row r="216" spans="1:3" s="38" customFormat="1" ht="18.75">
      <c r="A216" s="163" t="s">
        <v>206</v>
      </c>
      <c r="B216" s="71">
        <f>'приложение 2 культура'!C322/'приложение 2 культура'!B322/12*1000</f>
        <v>28959.004174120455</v>
      </c>
      <c r="C216" s="201"/>
    </row>
    <row r="217" spans="1:3" s="38" customFormat="1" ht="18" customHeight="1">
      <c r="A217" s="163" t="s">
        <v>213</v>
      </c>
      <c r="B217" s="71">
        <f>'приложение 2 культура'!C323/'приложение 2 культура'!B323/12*1000</f>
        <v>12799.192364170338</v>
      </c>
      <c r="C217" s="202"/>
    </row>
    <row r="218" spans="1:3" s="38" customFormat="1" ht="18" customHeight="1">
      <c r="A218" s="290" t="s">
        <v>231</v>
      </c>
      <c r="B218" s="291"/>
      <c r="C218" s="292"/>
    </row>
    <row r="219" spans="1:3" s="38" customFormat="1" ht="65.25" customHeight="1">
      <c r="A219" s="252" t="str">
        <f>'приложение 2 культура'!A325</f>
        <v xml:space="preserve">Муниципальное бюджетное учреждение культуры "Межпоселенческая библиотека" </v>
      </c>
      <c r="B219" s="72">
        <f>'приложение 2 культура'!C326/'приложение 2 культура'!B326/12*1000</f>
        <v>29202.604166666664</v>
      </c>
      <c r="C219" s="200">
        <f>B221/B222</f>
        <v>1.3382267466953632</v>
      </c>
    </row>
    <row r="220" spans="1:3" s="38" customFormat="1" ht="18.75">
      <c r="A220" s="163" t="s">
        <v>205</v>
      </c>
      <c r="B220" s="71">
        <f>'приложение 2 культура'!C328/'приложение 2 культура'!B328/12*1000</f>
        <v>47941.666666666664</v>
      </c>
      <c r="C220" s="201"/>
    </row>
    <row r="221" spans="1:3" s="38" customFormat="1" ht="18.75">
      <c r="A221" s="163" t="s">
        <v>206</v>
      </c>
      <c r="B221" s="71">
        <f>'приложение 2 культура'!C329/'приложение 2 культура'!B329/12*1000</f>
        <v>29813.461538461535</v>
      </c>
      <c r="C221" s="201"/>
    </row>
    <row r="222" spans="1:3" s="38" customFormat="1" ht="18.75">
      <c r="A222" s="163" t="s">
        <v>213</v>
      </c>
      <c r="B222" s="71">
        <f>'приложение 2 культура'!C330/'приложение 2 культура'!B330/12*1000</f>
        <v>22278.333333333336</v>
      </c>
      <c r="C222" s="202"/>
    </row>
    <row r="223" spans="1:3" s="38" customFormat="1" ht="42" customHeight="1">
      <c r="A223" s="252" t="str">
        <f>'приложение 2 культура'!A331</f>
        <v>Муниципальное бюджетное учреждение культуры "Муниципальный музей"</v>
      </c>
      <c r="B223" s="72">
        <f>'приложение 2 культура'!C332/'приложение 2 культура'!B332/12*1000</f>
        <v>27730.034722222226</v>
      </c>
      <c r="C223" s="200">
        <f>B225/B226</f>
        <v>2.4059288537549408</v>
      </c>
    </row>
    <row r="224" spans="1:3" s="38" customFormat="1" ht="18.75">
      <c r="A224" s="163" t="s">
        <v>205</v>
      </c>
      <c r="B224" s="71">
        <f>'приложение 2 культура'!C334/'приложение 2 культура'!B334/12*1000</f>
        <v>46525</v>
      </c>
      <c r="C224" s="201"/>
    </row>
    <row r="225" spans="1:3" s="38" customFormat="1" ht="18.75">
      <c r="A225" s="163" t="s">
        <v>206</v>
      </c>
      <c r="B225" s="71">
        <f>'приложение 2 культура'!C335/'приложение 2 культура'!B335/12*1000</f>
        <v>33816.666666666672</v>
      </c>
      <c r="C225" s="201"/>
    </row>
    <row r="226" spans="1:3" s="38" customFormat="1" ht="18.75">
      <c r="A226" s="163" t="s">
        <v>213</v>
      </c>
      <c r="B226" s="71">
        <f>'приложение 2 культура'!C336/'приложение 2 культура'!B336/12*1000</f>
        <v>14055.555555555557</v>
      </c>
      <c r="C226" s="202"/>
    </row>
    <row r="227" spans="1:3" s="38" customFormat="1" ht="60.75" customHeight="1">
      <c r="A227" s="252" t="str">
        <f>'приложение 2 культура'!A337</f>
        <v>Муниципальное казенное учреждение культуры муниципального образования "Заводское сельское поселение" "Заводской сельский Дом культуры"</v>
      </c>
      <c r="B227" s="72">
        <f>'приложение 2 культура'!C338/'приложение 2 культура'!B338/12*1000</f>
        <v>17619.791666666664</v>
      </c>
      <c r="C227" s="200">
        <f>B229/B230</f>
        <v>2.7391080175302922</v>
      </c>
    </row>
    <row r="228" spans="1:3" s="38" customFormat="1" ht="18.75">
      <c r="A228" s="163" t="s">
        <v>205</v>
      </c>
      <c r="B228" s="71">
        <f>'приложение 2 культура'!C340/'приложение 2 культура'!B340/12*1000</f>
        <v>28358.333333333336</v>
      </c>
      <c r="C228" s="201"/>
    </row>
    <row r="229" spans="1:3" s="38" customFormat="1" ht="18.75">
      <c r="A229" s="163" t="s">
        <v>206</v>
      </c>
      <c r="B229" s="71">
        <f>'приложение 2 культура'!C341/'приложение 2 культура'!B341/12*1000</f>
        <v>26041.666666666668</v>
      </c>
      <c r="C229" s="201"/>
    </row>
    <row r="230" spans="1:3" s="38" customFormat="1" ht="18.75">
      <c r="A230" s="163" t="s">
        <v>213</v>
      </c>
      <c r="B230" s="71">
        <f>'приложение 2 культура'!C342/'приложение 2 культура'!B342/12*1000</f>
        <v>9507.3529411764684</v>
      </c>
      <c r="C230" s="202"/>
    </row>
    <row r="231" spans="1:3" s="38" customFormat="1" ht="53.25" customHeight="1">
      <c r="A231" s="252" t="str">
        <f>'приложение 2 культура'!A343</f>
        <v>Муниципальное бюджетное учреждение культуры "Районный Дом культуры"</v>
      </c>
      <c r="B231" s="72">
        <f>'приложение 2 культура'!C344/'приложение 2 культура'!B344/12*1000</f>
        <v>30304.421768707485</v>
      </c>
      <c r="C231" s="200">
        <f>B233/B234</f>
        <v>1.8238616809907722</v>
      </c>
    </row>
    <row r="232" spans="1:3" s="38" customFormat="1" ht="18.75">
      <c r="A232" s="163" t="s">
        <v>205</v>
      </c>
      <c r="B232" s="71">
        <f>'приложение 2 культура'!C346/'приложение 2 культура'!B346/12*1000</f>
        <v>56708.333333333336</v>
      </c>
      <c r="C232" s="201"/>
    </row>
    <row r="233" spans="1:3" s="38" customFormat="1" ht="18.75">
      <c r="A233" s="163" t="s">
        <v>206</v>
      </c>
      <c r="B233" s="71">
        <f>'приложение 2 культура'!C347/'приложение 2 культура'!B347/12*1000</f>
        <v>33868.098159509202</v>
      </c>
      <c r="C233" s="201"/>
    </row>
    <row r="234" spans="1:3" s="38" customFormat="1" ht="18.75">
      <c r="A234" s="163" t="s">
        <v>213</v>
      </c>
      <c r="B234" s="71">
        <f>'приложение 2 культура'!C348/'приложение 2 культура'!B348/12*1000</f>
        <v>18569.444444444445</v>
      </c>
      <c r="C234" s="202"/>
    </row>
    <row r="235" spans="1:3" s="38" customFormat="1" ht="97.5" customHeight="1">
      <c r="A235" s="252" t="str">
        <f>'приложение 2 культура'!A349</f>
        <v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v>
      </c>
      <c r="B235" s="72">
        <f>'приложение 2 культура'!C350/'приложение 2 культура'!B350/12*1000</f>
        <v>18712.500000000004</v>
      </c>
      <c r="C235" s="200">
        <f>B237/B238</f>
        <v>2.7716945996275602</v>
      </c>
    </row>
    <row r="236" spans="1:3" s="38" customFormat="1" ht="18.75">
      <c r="A236" s="163" t="s">
        <v>205</v>
      </c>
      <c r="B236" s="71">
        <f>'приложение 2 культура'!C352/'приложение 2 культура'!B352/12*1000</f>
        <v>27883.333333333336</v>
      </c>
      <c r="C236" s="201"/>
    </row>
    <row r="237" spans="1:3" s="38" customFormat="1" ht="18.75">
      <c r="A237" s="163" t="s">
        <v>206</v>
      </c>
      <c r="B237" s="71">
        <f>'приложение 2 культура'!C353/'приложение 2 культура'!B353/12*1000</f>
        <v>24806.666666666668</v>
      </c>
      <c r="C237" s="201"/>
    </row>
    <row r="238" spans="1:3" s="38" customFormat="1" ht="18.75">
      <c r="A238" s="163" t="s">
        <v>213</v>
      </c>
      <c r="B238" s="71">
        <f>'приложение 2 культура'!C354/'приложение 2 культура'!B354/12*1000</f>
        <v>8950.0000000000018</v>
      </c>
      <c r="C238" s="202"/>
    </row>
    <row r="239" spans="1:3" s="38" customFormat="1" ht="84.75" customHeight="1">
      <c r="A239" s="252" t="str">
        <f>'приложение 2 культура'!A355</f>
        <v xml:space="preserve">Муниципальное казённое учреждение культуры муниципального образования "Старицинское  сельское поселение" "Старицинский  Дом культуры" </v>
      </c>
      <c r="B239" s="72">
        <f>'приложение 2 культура'!C356/'приложение 2 культура'!B356/12*1000</f>
        <v>22224.999999999996</v>
      </c>
      <c r="C239" s="200">
        <f>B241/B242</f>
        <v>2.3389830508474576</v>
      </c>
    </row>
    <row r="240" spans="1:3" s="38" customFormat="1" ht="18.75">
      <c r="A240" s="163" t="s">
        <v>205</v>
      </c>
      <c r="B240" s="71">
        <f>'приложение 2 культура'!C358/'приложение 2 культура'!B358/12*1000</f>
        <v>23991.666666666664</v>
      </c>
      <c r="C240" s="201"/>
    </row>
    <row r="241" spans="1:3" s="38" customFormat="1" ht="18.75">
      <c r="A241" s="163" t="s">
        <v>206</v>
      </c>
      <c r="B241" s="71">
        <f>'приложение 2 культура'!C359/'приложение 2 культура'!B359/12*1000</f>
        <v>29900.000000000004</v>
      </c>
      <c r="C241" s="201"/>
    </row>
    <row r="242" spans="1:3" s="38" customFormat="1" ht="18.75">
      <c r="A242" s="163" t="s">
        <v>213</v>
      </c>
      <c r="B242" s="71">
        <f>'приложение 2 культура'!C360/'приложение 2 культура'!B360/12*1000</f>
        <v>12783.333333333334</v>
      </c>
      <c r="C242" s="202"/>
    </row>
    <row r="243" spans="1:3" s="38" customFormat="1" ht="47.25" customHeight="1">
      <c r="A243" s="252" t="str">
        <f>'приложение 2 культура'!A361</f>
        <v xml:space="preserve">Муниципальное казённое учреждение культуры "Нарымский СДК" </v>
      </c>
      <c r="B243" s="72">
        <f>'приложение 2 культура'!C362/'приложение 2 культура'!B362/12*1000</f>
        <v>22501.282051282051</v>
      </c>
      <c r="C243" s="200">
        <f>B245/B246</f>
        <v>2.1305209248425263</v>
      </c>
    </row>
    <row r="244" spans="1:3" s="38" customFormat="1" ht="18.75">
      <c r="A244" s="163" t="s">
        <v>205</v>
      </c>
      <c r="B244" s="71">
        <f>'приложение 2 культура'!C364/'приложение 2 культура'!B364/12*1000</f>
        <v>38850</v>
      </c>
      <c r="C244" s="201"/>
    </row>
    <row r="245" spans="1:3" s="38" customFormat="1" ht="18.75">
      <c r="A245" s="163" t="s">
        <v>206</v>
      </c>
      <c r="B245" s="71">
        <f>'приложение 2 культура'!C365/'приложение 2 культура'!B365/12*1000</f>
        <v>27139.28571428571</v>
      </c>
      <c r="C245" s="201"/>
    </row>
    <row r="246" spans="1:3" s="38" customFormat="1" ht="18.75">
      <c r="A246" s="163" t="s">
        <v>213</v>
      </c>
      <c r="B246" s="71">
        <f>'приложение 2 культура'!C366/'приложение 2 культура'!B366/12*1000</f>
        <v>12738.333333333332</v>
      </c>
      <c r="C246" s="202"/>
    </row>
    <row r="247" spans="1:3" s="38" customFormat="1" ht="39">
      <c r="A247" s="205" t="s">
        <v>21</v>
      </c>
      <c r="B247" s="72">
        <f>'приложение 2 культура'!C368/'приложение 2 культура'!B368/12*1000</f>
        <v>26744.79717813051</v>
      </c>
      <c r="C247" s="200">
        <f>B249/B250</f>
        <v>1.9860891333337167</v>
      </c>
    </row>
    <row r="248" spans="1:3" s="38" customFormat="1" ht="18.75">
      <c r="A248" s="163" t="s">
        <v>205</v>
      </c>
      <c r="B248" s="71">
        <f>'приложение 2 культура'!C370/'приложение 2 культура'!B370/12*1000</f>
        <v>38608.333333333343</v>
      </c>
      <c r="C248" s="201"/>
    </row>
    <row r="249" spans="1:3" s="38" customFormat="1" ht="18.75">
      <c r="A249" s="163" t="s">
        <v>206</v>
      </c>
      <c r="B249" s="71">
        <f>'приложение 2 культура'!C371/'приложение 2 культура'!B371/12*1000</f>
        <v>30606.326644370125</v>
      </c>
      <c r="C249" s="201"/>
    </row>
    <row r="250" spans="1:3" s="38" customFormat="1" ht="18" customHeight="1">
      <c r="A250" s="163" t="s">
        <v>213</v>
      </c>
      <c r="B250" s="71">
        <f>'приложение 2 культура'!C372/'приложение 2 культура'!B372/12*1000</f>
        <v>15410.34897713598</v>
      </c>
      <c r="C250" s="202"/>
    </row>
    <row r="251" spans="1:3" s="38" customFormat="1" ht="18" customHeight="1">
      <c r="A251" s="290" t="s">
        <v>232</v>
      </c>
      <c r="B251" s="291"/>
      <c r="C251" s="292"/>
    </row>
    <row r="252" spans="1:3" s="38" customFormat="1" ht="58.5" customHeight="1">
      <c r="A252" s="252" t="str">
        <f>'приложение 2 культура'!A374</f>
        <v>Муниципальное автономное учреждение «Централизованная библиотечная система Первомайского района»</v>
      </c>
      <c r="B252" s="72">
        <f>'приложение 2 культура'!C375/'приложение 2 культура'!B375/12*1000</f>
        <v>19729.166666666668</v>
      </c>
      <c r="C252" s="200">
        <f>B254/B255</f>
        <v>1.7653176576983947</v>
      </c>
    </row>
    <row r="253" spans="1:3" s="38" customFormat="1" ht="18.75">
      <c r="A253" s="163" t="s">
        <v>205</v>
      </c>
      <c r="B253" s="71">
        <f>'приложение 2 культура'!C377/'приложение 2 культура'!B377/12*1000</f>
        <v>27275.000000000004</v>
      </c>
      <c r="C253" s="201"/>
    </row>
    <row r="254" spans="1:3" s="38" customFormat="1" ht="18.75">
      <c r="A254" s="163" t="s">
        <v>206</v>
      </c>
      <c r="B254" s="71">
        <f>'приложение 2 культура'!C378/'приложение 2 культура'!B378/12*1000</f>
        <v>20333.333333333332</v>
      </c>
      <c r="C254" s="201"/>
    </row>
    <row r="255" spans="1:3" s="38" customFormat="1" ht="18.75">
      <c r="A255" s="163" t="s">
        <v>213</v>
      </c>
      <c r="B255" s="71">
        <f>'приложение 2 культура'!C379/'приложение 2 культура'!B379/12*1000</f>
        <v>11518.229166666666</v>
      </c>
      <c r="C255" s="202"/>
    </row>
    <row r="256" spans="1:3" s="38" customFormat="1" ht="60.75" customHeight="1">
      <c r="A256" s="252" t="str">
        <f>'приложение 2 культура'!A380</f>
        <v xml:space="preserve">Муниципальное автономное учреждение «Централизованная клубная система Первомайского района» </v>
      </c>
      <c r="B256" s="72">
        <f>'приложение 2 культура'!C381/'приложение 2 культура'!B381/12*1000</f>
        <v>15195.250105086168</v>
      </c>
      <c r="C256" s="200">
        <f>B258/B259</f>
        <v>1.118908515564268</v>
      </c>
    </row>
    <row r="257" spans="1:3" s="38" customFormat="1" ht="18.75">
      <c r="A257" s="163" t="s">
        <v>205</v>
      </c>
      <c r="B257" s="71">
        <f>'приложение 2 культура'!C383/'приложение 2 культура'!B383/12*1000</f>
        <v>34625</v>
      </c>
      <c r="C257" s="201"/>
    </row>
    <row r="258" spans="1:3" s="38" customFormat="1" ht="18.75">
      <c r="A258" s="163" t="s">
        <v>206</v>
      </c>
      <c r="B258" s="71">
        <f>'приложение 2 культура'!C384/'приложение 2 культура'!B384/12*1000</f>
        <v>15199.791666666664</v>
      </c>
      <c r="C258" s="201"/>
    </row>
    <row r="259" spans="1:3" s="38" customFormat="1" ht="18.75">
      <c r="A259" s="163" t="s">
        <v>213</v>
      </c>
      <c r="B259" s="71">
        <f>'приложение 2 культура'!C385/'приложение 2 культура'!B385/12*1000</f>
        <v>13584.481175390267</v>
      </c>
      <c r="C259" s="202"/>
    </row>
    <row r="260" spans="1:3" s="38" customFormat="1" ht="61.5" customHeight="1">
      <c r="A260" s="252" t="str">
        <f>'приложение 2 культура'!A386</f>
        <v>Муниципальное автономное учреждение «Первомайский районный краеведческий музей</v>
      </c>
      <c r="B260" s="72">
        <f>'приложение 2 культура'!C387/'приложение 2 культура'!B387/12*1000</f>
        <v>17877.777777777777</v>
      </c>
      <c r="C260" s="200">
        <f>B262/B263</f>
        <v>1.5636953551912567</v>
      </c>
    </row>
    <row r="261" spans="1:3" s="38" customFormat="1" ht="18.75">
      <c r="A261" s="163" t="s">
        <v>205</v>
      </c>
      <c r="B261" s="71">
        <f>'приложение 2 культура'!C389/'приложение 2 культура'!B389/12*1000</f>
        <v>18758.333333333332</v>
      </c>
      <c r="C261" s="201"/>
    </row>
    <row r="262" spans="1:3" s="38" customFormat="1" ht="18.75">
      <c r="A262" s="163" t="s">
        <v>206</v>
      </c>
      <c r="B262" s="71">
        <f>'приложение 2 культура'!C390/'приложение 2 культура'!B390/12*1000</f>
        <v>19077.083333333336</v>
      </c>
      <c r="C262" s="201"/>
    </row>
    <row r="263" spans="1:3" s="38" customFormat="1" ht="18.75">
      <c r="A263" s="163" t="s">
        <v>213</v>
      </c>
      <c r="B263" s="71">
        <f>'приложение 2 культура'!C391/'приложение 2 культура'!B391/12*1000</f>
        <v>12200.000000000002</v>
      </c>
      <c r="C263" s="202"/>
    </row>
    <row r="264" spans="1:3" s="73" customFormat="1" ht="39">
      <c r="A264" s="194" t="s">
        <v>23</v>
      </c>
      <c r="B264" s="76">
        <f>'приложение 2 культура'!C393/'приложение 2 культура'!B393/12*1000</f>
        <v>16653.250345781467</v>
      </c>
      <c r="C264" s="195">
        <f>B266/B267</f>
        <v>1.3093595241388851</v>
      </c>
    </row>
    <row r="265" spans="1:3" s="73" customFormat="1" ht="18.75">
      <c r="A265" s="196" t="s">
        <v>205</v>
      </c>
      <c r="B265" s="75">
        <f>'приложение 2 культура'!C395/'приложение 2 культура'!B395/12*1000</f>
        <v>29981.666666666664</v>
      </c>
      <c r="C265" s="197"/>
    </row>
    <row r="266" spans="1:3" s="73" customFormat="1" ht="18.75">
      <c r="A266" s="196" t="s">
        <v>206</v>
      </c>
      <c r="B266" s="75">
        <f>'приложение 2 культура'!C396/'приложение 2 культура'!B396/12*1000</f>
        <v>17528.444444444442</v>
      </c>
      <c r="C266" s="197"/>
    </row>
    <row r="267" spans="1:3" s="73" customFormat="1" ht="18" customHeight="1">
      <c r="A267" s="196" t="s">
        <v>213</v>
      </c>
      <c r="B267" s="75">
        <f>'приложение 2 культура'!C397/'приложение 2 культура'!B397/12*1000</f>
        <v>13387.037037037035</v>
      </c>
      <c r="C267" s="198"/>
    </row>
    <row r="268" spans="1:3" s="38" customFormat="1" ht="18" customHeight="1">
      <c r="A268" s="293" t="s">
        <v>233</v>
      </c>
      <c r="B268" s="294"/>
      <c r="C268" s="295"/>
    </row>
    <row r="269" spans="1:3" s="38" customFormat="1" ht="55.5" customHeight="1">
      <c r="A269" s="199" t="str">
        <f>'приложение 2 культура'!A413</f>
        <v>Муниципальное казённое учреждение"Тегульдетская районная централизованная библиотечная система"</v>
      </c>
      <c r="B269" s="80">
        <f>'приложение 2 культура'!C414/'приложение 2 культура'!B414/12*1000</f>
        <v>21984.623015873014</v>
      </c>
      <c r="C269" s="200">
        <f>B271/B272</f>
        <v>1.8799591002044989</v>
      </c>
    </row>
    <row r="270" spans="1:3" s="38" customFormat="1" ht="18.75">
      <c r="A270" s="163" t="s">
        <v>205</v>
      </c>
      <c r="B270" s="79">
        <f>'приложение 2 культура'!C416/'приложение 2 культура'!B416/12*1000</f>
        <v>47150</v>
      </c>
      <c r="C270" s="201"/>
    </row>
    <row r="271" spans="1:3" s="38" customFormat="1" ht="18.75">
      <c r="A271" s="163" t="s">
        <v>206</v>
      </c>
      <c r="B271" s="79">
        <f>'приложение 2 культура'!C417/'приложение 2 культура'!B417/12*1000</f>
        <v>25536.111111111113</v>
      </c>
      <c r="C271" s="201"/>
    </row>
    <row r="272" spans="1:3" s="38" customFormat="1" ht="18.75">
      <c r="A272" s="163" t="s">
        <v>213</v>
      </c>
      <c r="B272" s="79">
        <f>'приложение 2 культура'!C418/'приложение 2 культура'!B418/12*1000</f>
        <v>13583.333333333336</v>
      </c>
      <c r="C272" s="202"/>
    </row>
    <row r="273" spans="1:3" s="38" customFormat="1" ht="60.75" customHeight="1">
      <c r="A273" s="199" t="str">
        <f>'приложение 2 культура'!A419</f>
        <v>Муниципальное казённое учреждение"Районный центр творчества и досуга с филиалами"</v>
      </c>
      <c r="B273" s="80">
        <f>'приложение 2 культура'!C420/'приложение 2 культура'!B420/12*1000</f>
        <v>20121.114683815653</v>
      </c>
      <c r="C273" s="200">
        <f>B275/B276</f>
        <v>2.0290482174328819</v>
      </c>
    </row>
    <row r="274" spans="1:3" s="38" customFormat="1" ht="18.75">
      <c r="A274" s="163" t="s">
        <v>205</v>
      </c>
      <c r="B274" s="79">
        <f>'приложение 2 культура'!C422/'приложение 2 культура'!B422/12*1000</f>
        <v>49133.333333333336</v>
      </c>
      <c r="C274" s="201"/>
    </row>
    <row r="275" spans="1:3" s="38" customFormat="1" ht="18.75">
      <c r="A275" s="163" t="s">
        <v>206</v>
      </c>
      <c r="B275" s="79">
        <f>'приложение 2 культура'!C423/'приложение 2 культура'!B423/12*1000</f>
        <v>27167.989417989418</v>
      </c>
      <c r="C275" s="201"/>
    </row>
    <row r="276" spans="1:3" s="38" customFormat="1" ht="18.75">
      <c r="A276" s="163" t="s">
        <v>213</v>
      </c>
      <c r="B276" s="79">
        <f>'приложение 2 культура'!C424/'приложение 2 культура'!B424/12*1000</f>
        <v>13389.523809523811</v>
      </c>
      <c r="C276" s="202"/>
    </row>
    <row r="277" spans="1:3" s="73" customFormat="1" ht="39">
      <c r="A277" s="203" t="s">
        <v>74</v>
      </c>
      <c r="B277" s="204">
        <f>'приложение 2 культура'!C426/'приложение 2 культура'!B426/12*1000</f>
        <v>20774.704244954766</v>
      </c>
      <c r="C277" s="195">
        <f>B279/B280</f>
        <v>1.9702853170756589</v>
      </c>
    </row>
    <row r="278" spans="1:3" s="73" customFormat="1" ht="18.75">
      <c r="A278" s="196" t="s">
        <v>205</v>
      </c>
      <c r="B278" s="118">
        <f>'приложение 2 культура'!C428/'приложение 2 культура'!B428/12*1000</f>
        <v>48141.666666666672</v>
      </c>
      <c r="C278" s="197"/>
    </row>
    <row r="279" spans="1:3" s="73" customFormat="1" ht="18.75">
      <c r="A279" s="196" t="s">
        <v>206</v>
      </c>
      <c r="B279" s="118">
        <f>'приложение 2 культура'!C429/'приложение 2 культура'!B429/12*1000</f>
        <v>26488.040123456787</v>
      </c>
      <c r="C279" s="197"/>
    </row>
    <row r="280" spans="1:3" s="73" customFormat="1" ht="18" customHeight="1">
      <c r="A280" s="196" t="s">
        <v>213</v>
      </c>
      <c r="B280" s="118">
        <f>'приложение 2 культура'!C430/'приложение 2 культура'!B430/12*1000</f>
        <v>13443.758573388204</v>
      </c>
      <c r="C280" s="198"/>
    </row>
    <row r="281" spans="1:3" s="38" customFormat="1" ht="18" customHeight="1">
      <c r="A281" s="290" t="s">
        <v>234</v>
      </c>
      <c r="B281" s="291"/>
      <c r="C281" s="292"/>
    </row>
    <row r="282" spans="1:3" s="38" customFormat="1" ht="75">
      <c r="A282" s="183" t="str">
        <f>'приложение 2 культура'!A432</f>
        <v>Муниципальное бюджетное учреждение "Межпоселенческая центральная библиотека Томского района" (МБУ "МЦБТР")</v>
      </c>
      <c r="B282" s="72">
        <f>'приложение 2 культура'!C433/'приложение 2 культура'!B433/12*1000</f>
        <v>21661.666666666664</v>
      </c>
      <c r="C282" s="200">
        <f>B284/B285</f>
        <v>2.6473017621145378</v>
      </c>
    </row>
    <row r="283" spans="1:3" s="38" customFormat="1" ht="18.75">
      <c r="A283" s="163" t="s">
        <v>205</v>
      </c>
      <c r="B283" s="71">
        <f>'приложение 2 культура'!C435/'приложение 2 культура'!B435/12*1000</f>
        <v>48800.000000000007</v>
      </c>
      <c r="C283" s="201"/>
    </row>
    <row r="284" spans="1:3" s="38" customFormat="1" ht="18.75">
      <c r="A284" s="163" t="s">
        <v>206</v>
      </c>
      <c r="B284" s="71">
        <f>'приложение 2 культура'!C436/'приложение 2 культура'!B436/12*1000</f>
        <v>20031.25</v>
      </c>
      <c r="C284" s="201"/>
    </row>
    <row r="285" spans="1:3" s="38" customFormat="1" ht="18.75">
      <c r="A285" s="163" t="s">
        <v>213</v>
      </c>
      <c r="B285" s="71">
        <f>'приложение 2 культура'!C437/'приложение 2 культура'!B437/12*1000</f>
        <v>7566.6666666666661</v>
      </c>
      <c r="C285" s="202"/>
    </row>
    <row r="286" spans="1:3" s="38" customFormat="1" ht="37.5">
      <c r="A286" s="183" t="str">
        <f>'приложение 2 культура'!A438</f>
        <v>Муниципальное бюджетное учреждение "Октябрьская сельская библиотека"</v>
      </c>
      <c r="B286" s="72">
        <f>'приложение 2 культура'!C439/'приложение 2 культура'!B439/12*1000</f>
        <v>11370.370370370372</v>
      </c>
      <c r="C286" s="200" t="e">
        <f>B288/B289</f>
        <v>#DIV/0!</v>
      </c>
    </row>
    <row r="287" spans="1:3" s="38" customFormat="1" ht="18.75">
      <c r="A287" s="163" t="s">
        <v>205</v>
      </c>
      <c r="B287" s="71">
        <f>'приложение 2 культура'!C441/'приложение 2 культура'!B441/12*1000</f>
        <v>14816.666666666668</v>
      </c>
      <c r="C287" s="201"/>
    </row>
    <row r="288" spans="1:3" s="38" customFormat="1" ht="18.75">
      <c r="A288" s="163" t="s">
        <v>206</v>
      </c>
      <c r="B288" s="71" t="e">
        <f>'приложение 2 культура'!C442/'приложение 2 культура'!B442/12*1000</f>
        <v>#DIV/0!</v>
      </c>
      <c r="C288" s="201"/>
    </row>
    <row r="289" spans="1:3" s="38" customFormat="1" ht="18.75">
      <c r="A289" s="163" t="s">
        <v>213</v>
      </c>
      <c r="B289" s="71">
        <f>'приложение 2 культура'!C443/'приложение 2 культура'!B443/12*1000</f>
        <v>7062.4999999999991</v>
      </c>
      <c r="C289" s="202"/>
    </row>
    <row r="290" spans="1:3" s="38" customFormat="1" ht="44.25" customHeight="1">
      <c r="A290" s="183" t="str">
        <f>'приложение 2 культура'!A444</f>
        <v>Муниципальное бюджетное учреждение "Дом культуры с.Рыбалово"</v>
      </c>
      <c r="B290" s="72">
        <f>'приложение 2 культура'!C445/'приложение 2 культура'!B445/12*1000</f>
        <v>16125</v>
      </c>
      <c r="C290" s="200">
        <f>B292/B293</f>
        <v>2.8803580985744168</v>
      </c>
    </row>
    <row r="291" spans="1:3" s="38" customFormat="1" ht="18.75">
      <c r="A291" s="163" t="s">
        <v>205</v>
      </c>
      <c r="B291" s="71">
        <f>'приложение 2 культура'!C447/'приложение 2 культура'!B447/12*1000</f>
        <v>19916.666666666668</v>
      </c>
      <c r="C291" s="201"/>
    </row>
    <row r="292" spans="1:3" s="38" customFormat="1" ht="18.75">
      <c r="A292" s="163" t="s">
        <v>206</v>
      </c>
      <c r="B292" s="71">
        <f>'приложение 2 культура'!C448/'приложение 2 культура'!B448/12*1000</f>
        <v>22279.569892473115</v>
      </c>
      <c r="C292" s="201"/>
    </row>
    <row r="293" spans="1:3" s="38" customFormat="1" ht="18.75">
      <c r="A293" s="163" t="s">
        <v>213</v>
      </c>
      <c r="B293" s="71">
        <f>'приложение 2 культура'!C449/'приложение 2 культура'!B449/12*1000</f>
        <v>7735</v>
      </c>
      <c r="C293" s="202"/>
    </row>
    <row r="294" spans="1:3" s="38" customFormat="1" ht="56.25">
      <c r="A294" s="183" t="str">
        <f>'приложение 2 культура'!A450</f>
        <v xml:space="preserve">Муниципальное бюджетное учреждение "Центральный Дом культуры" Зоркальцевского сельского поселения </v>
      </c>
      <c r="B294" s="72">
        <f>'приложение 2 культура'!C451/'приложение 2 культура'!B451/12*1000</f>
        <v>16450.819672131147</v>
      </c>
      <c r="C294" s="200">
        <f>B296/B297</f>
        <v>1.7523555089924918</v>
      </c>
    </row>
    <row r="295" spans="1:3" s="38" customFormat="1" ht="18.75">
      <c r="A295" s="163" t="s">
        <v>205</v>
      </c>
      <c r="B295" s="71">
        <f>'приложение 2 культура'!C453/'приложение 2 культура'!B453/12*1000</f>
        <v>27758.333333333336</v>
      </c>
      <c r="C295" s="201"/>
    </row>
    <row r="296" spans="1:3" s="38" customFormat="1" ht="18.75">
      <c r="A296" s="163" t="s">
        <v>206</v>
      </c>
      <c r="B296" s="71">
        <f>'приложение 2 культура'!C454/'приложение 2 культура'!B454/12*1000</f>
        <v>17372.489959839357</v>
      </c>
      <c r="C296" s="201"/>
    </row>
    <row r="297" spans="1:3" s="38" customFormat="1" ht="18.75">
      <c r="A297" s="163" t="s">
        <v>213</v>
      </c>
      <c r="B297" s="71">
        <f>'приложение 2 культура'!C455/'приложение 2 культура'!B455/12*1000</f>
        <v>9913.7931034482754</v>
      </c>
      <c r="C297" s="202"/>
    </row>
    <row r="298" spans="1:3" s="38" customFormat="1" ht="37.5">
      <c r="A298" s="183" t="str">
        <f>'приложение 2 культура'!A456</f>
        <v>Муниципальное бюджетное учреждение культуры "Дом культуры с.Томское "</v>
      </c>
      <c r="B298" s="72">
        <f>'приложение 2 культура'!C457/'приложение 2 культура'!B457/12*1000</f>
        <v>14671.568627450981</v>
      </c>
      <c r="C298" s="200">
        <f>B300/B301</f>
        <v>2.2824178580386256</v>
      </c>
    </row>
    <row r="299" spans="1:3" s="38" customFormat="1" ht="18.75">
      <c r="A299" s="163" t="s">
        <v>205</v>
      </c>
      <c r="B299" s="71">
        <f>'приложение 2 культура'!C459/'приложение 2 культура'!B459/12*1000</f>
        <v>20277.777777777777</v>
      </c>
      <c r="C299" s="201"/>
    </row>
    <row r="300" spans="1:3" s="38" customFormat="1" ht="18.75">
      <c r="A300" s="163" t="s">
        <v>206</v>
      </c>
      <c r="B300" s="71">
        <f>'приложение 2 культура'!C460/'приложение 2 культура'!B460/12*1000</f>
        <v>16851.85185185185</v>
      </c>
      <c r="C300" s="201"/>
    </row>
    <row r="301" spans="1:3" s="38" customFormat="1" ht="18.75">
      <c r="A301" s="163" t="s">
        <v>213</v>
      </c>
      <c r="B301" s="71">
        <f>'приложение 2 культура'!C461/'приложение 2 культура'!B461/12*1000</f>
        <v>7383.333333333333</v>
      </c>
      <c r="C301" s="202"/>
    </row>
    <row r="302" spans="1:3" s="38" customFormat="1" ht="64.5" customHeight="1">
      <c r="A302" s="183" t="str">
        <f>'приложение 2 культура'!A462</f>
        <v>Муниципальное бюджетное учреждение "Библиотечно-информационный центр" Зоркальцевского сельского поселения"</v>
      </c>
      <c r="B302" s="72">
        <f>'приложение 2 культура'!C463/'приложение 2 культура'!B463/12*1000</f>
        <v>20625</v>
      </c>
      <c r="C302" s="200" t="e">
        <f>B304/B305</f>
        <v>#DIV/0!</v>
      </c>
    </row>
    <row r="303" spans="1:3" s="38" customFormat="1" ht="18.75">
      <c r="A303" s="163" t="s">
        <v>205</v>
      </c>
      <c r="B303" s="71" t="e">
        <f>'приложение 2 культура'!C465/'приложение 2 культура'!B465/12*1000</f>
        <v>#DIV/0!</v>
      </c>
      <c r="C303" s="201"/>
    </row>
    <row r="304" spans="1:3" s="38" customFormat="1" ht="18.75">
      <c r="A304" s="163" t="s">
        <v>206</v>
      </c>
      <c r="B304" s="71">
        <f>'приложение 2 культура'!C466/'приложение 2 культура'!B466/12*1000</f>
        <v>20625</v>
      </c>
      <c r="C304" s="201"/>
    </row>
    <row r="305" spans="1:3" s="38" customFormat="1" ht="18.75">
      <c r="A305" s="163" t="s">
        <v>213</v>
      </c>
      <c r="B305" s="71" t="e">
        <f>'приложение 2 культура'!C467/'приложение 2 культура'!B467/12*1000</f>
        <v>#DIV/0!</v>
      </c>
      <c r="C305" s="202"/>
    </row>
    <row r="306" spans="1:3" s="38" customFormat="1" ht="43.5" customHeight="1">
      <c r="A306" s="183" t="str">
        <f>'приложение 2 культура'!A468</f>
        <v>Муниципальное бюджетное учреждение Дом культуры д. Воронино</v>
      </c>
      <c r="B306" s="72">
        <f>'приложение 2 культура'!C469/'приложение 2 культура'!B469/12*1000</f>
        <v>17433.823529411766</v>
      </c>
      <c r="C306" s="200">
        <f>B308/B309</f>
        <v>1.446657183499289</v>
      </c>
    </row>
    <row r="307" spans="1:3" s="38" customFormat="1" ht="18.75">
      <c r="A307" s="163" t="s">
        <v>205</v>
      </c>
      <c r="B307" s="71">
        <f>'приложение 2 культура'!C471/'приложение 2 культура'!B471/12*1000</f>
        <v>19783.333333333336</v>
      </c>
      <c r="C307" s="201"/>
    </row>
    <row r="308" spans="1:3" s="38" customFormat="1" ht="18.75">
      <c r="A308" s="163" t="s">
        <v>206</v>
      </c>
      <c r="B308" s="71">
        <f>'приложение 2 культура'!C472/'приложение 2 культура'!B472/12*1000</f>
        <v>18833.333333333332</v>
      </c>
      <c r="C308" s="201"/>
    </row>
    <row r="309" spans="1:3" s="38" customFormat="1" ht="18.75">
      <c r="A309" s="163" t="s">
        <v>213</v>
      </c>
      <c r="B309" s="71">
        <f>'приложение 2 культура'!C473/'приложение 2 культура'!B473/12*1000</f>
        <v>13018.518518518516</v>
      </c>
      <c r="C309" s="202"/>
    </row>
    <row r="310" spans="1:3" s="38" customFormat="1" ht="37.5">
      <c r="A310" s="183" t="str">
        <f>'приложение 2 культура'!A474</f>
        <v>Муниципальное бюджетное учреждение "Сельский Дом культуры с.Турунтаево"</v>
      </c>
      <c r="B310" s="72">
        <f>'приложение 2 культура'!C475/'приложение 2 культура'!B475/12*1000</f>
        <v>14836.419753086417</v>
      </c>
      <c r="C310" s="200">
        <f>B312/B313</f>
        <v>1.7315780376793228</v>
      </c>
    </row>
    <row r="311" spans="1:3" s="38" customFormat="1" ht="18.75">
      <c r="A311" s="163" t="s">
        <v>205</v>
      </c>
      <c r="B311" s="71">
        <f>'приложение 2 культура'!C477/'приложение 2 культура'!B477/12*1000</f>
        <v>21516.666666666664</v>
      </c>
      <c r="C311" s="201"/>
    </row>
    <row r="312" spans="1:3" s="38" customFormat="1" ht="18.75">
      <c r="A312" s="163" t="s">
        <v>206</v>
      </c>
      <c r="B312" s="71">
        <f>'приложение 2 культура'!C478/'приложение 2 культура'!B478/12*1000</f>
        <v>14732.843137254904</v>
      </c>
      <c r="C312" s="201"/>
    </row>
    <row r="313" spans="1:3" s="38" customFormat="1" ht="18.75">
      <c r="A313" s="163" t="s">
        <v>213</v>
      </c>
      <c r="B313" s="71">
        <f>'приложение 2 культура'!C479/'приложение 2 культура'!B479/12*1000</f>
        <v>8508.3333333333321</v>
      </c>
      <c r="C313" s="202"/>
    </row>
    <row r="314" spans="1:3" s="38" customFormat="1" ht="91.5" customHeight="1">
      <c r="A314" s="183" t="str">
        <f>'приложение 2 культура'!A480</f>
        <v>Муниципальное бюджетное учреждение муниципального образования "Межениновское сельское поселение" "Сельский Дом культуры с.Межениновка"</v>
      </c>
      <c r="B314" s="72">
        <f>'приложение 2 культура'!C481/'приложение 2 культура'!B481/12*1000</f>
        <v>17484.848484848484</v>
      </c>
      <c r="C314" s="200" t="e">
        <f>B316/B317</f>
        <v>#DIV/0!</v>
      </c>
    </row>
    <row r="315" spans="1:3" s="38" customFormat="1" ht="18.75">
      <c r="A315" s="163" t="s">
        <v>205</v>
      </c>
      <c r="B315" s="71">
        <f>'приложение 2 культура'!C483/'приложение 2 культура'!B483/12*1000</f>
        <v>17866.666666666668</v>
      </c>
      <c r="C315" s="201"/>
    </row>
    <row r="316" spans="1:3" s="38" customFormat="1" ht="18.75">
      <c r="A316" s="163" t="s">
        <v>206</v>
      </c>
      <c r="B316" s="71">
        <f>'приложение 2 культура'!C484/'приложение 2 культура'!B484/12*1000</f>
        <v>17318.840579710144</v>
      </c>
      <c r="C316" s="201"/>
    </row>
    <row r="317" spans="1:3" s="38" customFormat="1" ht="18.75">
      <c r="A317" s="163" t="s">
        <v>213</v>
      </c>
      <c r="B317" s="71" t="e">
        <f>'приложение 2 культура'!C485/'приложение 2 культура'!B485/12*1000</f>
        <v>#DIV/0!</v>
      </c>
      <c r="C317" s="202"/>
    </row>
    <row r="318" spans="1:3" s="38" customFormat="1" ht="61.5" customHeight="1">
      <c r="A318" s="183" t="str">
        <f>'приложение 2 культура'!A486</f>
        <v>Муниципальное бюджетное учреждение "Центральный Дом культуры п.Молодежный"</v>
      </c>
      <c r="B318" s="72">
        <f>'приложение 2 культура'!C487/'приложение 2 культура'!B487/12*1000</f>
        <v>16967.391304347828</v>
      </c>
      <c r="C318" s="200">
        <f>B320/B321</f>
        <v>1.9414872171668647</v>
      </c>
    </row>
    <row r="319" spans="1:3" s="38" customFormat="1" ht="18.75">
      <c r="A319" s="163" t="s">
        <v>205</v>
      </c>
      <c r="B319" s="71">
        <f>'приложение 2 культура'!C489/'приложение 2 культура'!B489/12*1000</f>
        <v>29500</v>
      </c>
      <c r="C319" s="201"/>
    </row>
    <row r="320" spans="1:3" s="38" customFormat="1" ht="18.75">
      <c r="A320" s="163" t="s">
        <v>206</v>
      </c>
      <c r="B320" s="71">
        <f>'приложение 2 культура'!C490/'приложение 2 культура'!B490/12*1000</f>
        <v>19315.527065527069</v>
      </c>
      <c r="C320" s="201"/>
    </row>
    <row r="321" spans="1:3" s="38" customFormat="1" ht="18.75">
      <c r="A321" s="163" t="s">
        <v>213</v>
      </c>
      <c r="B321" s="71">
        <f>'приложение 2 культура'!C491/'приложение 2 культура'!B491/12*1000</f>
        <v>9948.8304093567258</v>
      </c>
      <c r="C321" s="202"/>
    </row>
    <row r="322" spans="1:3" s="38" customFormat="1" ht="42.75" customHeight="1">
      <c r="A322" s="183" t="str">
        <f>'приложение 2 культура'!A492</f>
        <v>Муниципальное бюджетное учреждение "клуб с.Корнилово"</v>
      </c>
      <c r="B322" s="72">
        <f>'приложение 2 культура'!C493/'приложение 2 культура'!B493/12*1000</f>
        <v>18125</v>
      </c>
      <c r="C322" s="200" t="e">
        <f>B324/B325</f>
        <v>#DIV/0!</v>
      </c>
    </row>
    <row r="323" spans="1:3" s="38" customFormat="1" ht="18.75">
      <c r="A323" s="163" t="s">
        <v>205</v>
      </c>
      <c r="B323" s="71">
        <f>'приложение 2 культура'!C495/'приложение 2 культура'!B495/12*1000</f>
        <v>25408.333333333332</v>
      </c>
      <c r="C323" s="201"/>
    </row>
    <row r="324" spans="1:3" s="38" customFormat="1" ht="18.75">
      <c r="A324" s="163" t="s">
        <v>206</v>
      </c>
      <c r="B324" s="71">
        <f>'приложение 2 культура'!C496/'приложение 2 культура'!B496/12*1000</f>
        <v>14483.333333333334</v>
      </c>
      <c r="C324" s="201"/>
    </row>
    <row r="325" spans="1:3" s="38" customFormat="1" ht="18.75">
      <c r="A325" s="163" t="s">
        <v>213</v>
      </c>
      <c r="B325" s="71" t="e">
        <f>'приложение 2 культура'!C497/'приложение 2 культура'!B497/12*1000</f>
        <v>#DIV/0!</v>
      </c>
      <c r="C325" s="202"/>
    </row>
    <row r="326" spans="1:3" s="38" customFormat="1" ht="59.25" customHeight="1">
      <c r="A326" s="183" t="str">
        <f>'приложение 2 культура'!A498</f>
        <v>Муниципальное бюджетное учреждение "Моряковский сельский культурный комплекс" с.Моряковка</v>
      </c>
      <c r="B326" s="72">
        <f>'приложение 2 культура'!C499/'приложение 2 культура'!B499/12*1000</f>
        <v>20719.696969696972</v>
      </c>
      <c r="C326" s="200">
        <f>B328/B329</f>
        <v>1.5572733563629189</v>
      </c>
    </row>
    <row r="327" spans="1:3" s="38" customFormat="1" ht="18.75">
      <c r="A327" s="163" t="s">
        <v>205</v>
      </c>
      <c r="B327" s="71">
        <f>'приложение 2 культура'!C501/'приложение 2 культура'!B501/12*1000</f>
        <v>15546.296296296297</v>
      </c>
      <c r="C327" s="201"/>
    </row>
    <row r="328" spans="1:3" s="38" customFormat="1" ht="18.75">
      <c r="A328" s="163" t="s">
        <v>206</v>
      </c>
      <c r="B328" s="71">
        <f>'приложение 2 культура'!C502/'приложение 2 культура'!B502/12*1000</f>
        <v>22811.79775280899</v>
      </c>
      <c r="C328" s="201"/>
    </row>
    <row r="329" spans="1:3" s="38" customFormat="1" ht="18.75">
      <c r="A329" s="163" t="s">
        <v>213</v>
      </c>
      <c r="B329" s="71">
        <f>'приложение 2 культура'!C503/'приложение 2 культура'!B503/12*1000</f>
        <v>14648.550724637682</v>
      </c>
      <c r="C329" s="202"/>
    </row>
    <row r="330" spans="1:3" s="38" customFormat="1" ht="56.25">
      <c r="A330" s="183" t="str">
        <f>'приложение 2 культура'!A504</f>
        <v>Муниципальное бюджетное учреждение культуры Дом культуры Зональненского сельского поселения</v>
      </c>
      <c r="B330" s="72">
        <f>'приложение 2 культура'!C505/'приложение 2 культура'!B505/12*1000</f>
        <v>21058.333333333332</v>
      </c>
      <c r="C330" s="200" t="e">
        <f>B332/B333</f>
        <v>#DIV/0!</v>
      </c>
    </row>
    <row r="331" spans="1:3" s="38" customFormat="1" ht="18.75">
      <c r="A331" s="163" t="s">
        <v>205</v>
      </c>
      <c r="B331" s="71">
        <f>'приложение 2 культура'!C507/'приложение 2 культура'!B507/12*1000</f>
        <v>21366.666666666664</v>
      </c>
      <c r="C331" s="201"/>
    </row>
    <row r="332" spans="1:3" s="38" customFormat="1" ht="18.75">
      <c r="A332" s="163" t="s">
        <v>206</v>
      </c>
      <c r="B332" s="71">
        <f>'приложение 2 культура'!C508/'приложение 2 культура'!B508/12*1000</f>
        <v>21014.285714285717</v>
      </c>
      <c r="C332" s="201"/>
    </row>
    <row r="333" spans="1:3" s="38" customFormat="1" ht="18.75">
      <c r="A333" s="163" t="s">
        <v>213</v>
      </c>
      <c r="B333" s="71" t="e">
        <f>'приложение 2 культура'!C509/'приложение 2 культура'!B509/12*1000</f>
        <v>#DIV/0!</v>
      </c>
      <c r="C333" s="202"/>
    </row>
    <row r="334" spans="1:3" s="38" customFormat="1" ht="56.25">
      <c r="A334" s="183" t="str">
        <f>'приложение 2 культура'!A510</f>
        <v>Муниципальное бюджетное учреждение "Социально-культурный центр "Мечта" "</v>
      </c>
      <c r="B334" s="72">
        <f>'приложение 2 культура'!C511/'приложение 2 культура'!B511/12*1000</f>
        <v>15401.851851851852</v>
      </c>
      <c r="C334" s="200">
        <f>B336/B337</f>
        <v>2.013866233573093</v>
      </c>
    </row>
    <row r="335" spans="1:3" s="38" customFormat="1" ht="18.75">
      <c r="A335" s="163" t="s">
        <v>205</v>
      </c>
      <c r="B335" s="71">
        <f>'приложение 2 культура'!C513/'приложение 2 культура'!B513/12*1000</f>
        <v>22849.999999999996</v>
      </c>
      <c r="C335" s="201"/>
    </row>
    <row r="336" spans="1:3" s="38" customFormat="1" ht="18.75">
      <c r="A336" s="163" t="s">
        <v>206</v>
      </c>
      <c r="B336" s="71">
        <f>'приложение 2 культура'!C514/'приложение 2 культура'!B514/12*1000</f>
        <v>18728.310502283104</v>
      </c>
      <c r="C336" s="201"/>
    </row>
    <row r="337" spans="1:3" s="38" customFormat="1" ht="18.75">
      <c r="A337" s="163" t="s">
        <v>213</v>
      </c>
      <c r="B337" s="71">
        <f>'приложение 2 культура'!C515/'приложение 2 культура'!B515/12*1000</f>
        <v>9299.6794871794864</v>
      </c>
      <c r="C337" s="202"/>
    </row>
    <row r="338" spans="1:3" s="38" customFormat="1" ht="59.25" customHeight="1">
      <c r="A338" s="183" t="str">
        <f>'приложение 2 культура'!A516</f>
        <v>Муниципальное бюджетное учреждение "Наумовский сельский культурно-спортивный комплекс"</v>
      </c>
      <c r="B338" s="72">
        <f>'приложение 2 культура'!C517/'приложение 2 культура'!B517/12*1000</f>
        <v>11969.69696969697</v>
      </c>
      <c r="C338" s="200">
        <f>B340/B341</f>
        <v>1.4176245210727971</v>
      </c>
    </row>
    <row r="339" spans="1:3" s="38" customFormat="1" ht="18.75">
      <c r="A339" s="163" t="s">
        <v>205</v>
      </c>
      <c r="B339" s="71">
        <f>'приложение 2 культура'!C519/'приложение 2 культура'!B519/12*1000</f>
        <v>15900</v>
      </c>
      <c r="C339" s="201"/>
    </row>
    <row r="340" spans="1:3" s="38" customFormat="1" ht="18.75">
      <c r="A340" s="163" t="s">
        <v>206</v>
      </c>
      <c r="B340" s="71">
        <f>'приложение 2 культура'!C520/'приложение 2 культура'!B520/12*1000</f>
        <v>10962.962962962964</v>
      </c>
      <c r="C340" s="201"/>
    </row>
    <row r="341" spans="1:3" s="38" customFormat="1" ht="18.75">
      <c r="A341" s="163" t="s">
        <v>213</v>
      </c>
      <c r="B341" s="71">
        <f>'приложение 2 культура'!C521/'приложение 2 культура'!B521/12*1000</f>
        <v>7733.333333333333</v>
      </c>
      <c r="C341" s="202"/>
    </row>
    <row r="342" spans="1:3" s="38" customFormat="1" ht="75" customHeight="1">
      <c r="A342" s="183" t="str">
        <f>'приложение 2 культура'!A522</f>
        <v>Муниципальное бюджетное учреждение культуры Центр народного творчества и социально-культурной деятельности "Радуга"</v>
      </c>
      <c r="B342" s="72">
        <f>'приложение 2 культура'!C523/'приложение 2 культура'!B523/12*1000</f>
        <v>17037.760416666668</v>
      </c>
      <c r="C342" s="200">
        <f>B344/B345</f>
        <v>3.2139973699501514</v>
      </c>
    </row>
    <row r="343" spans="1:3" s="38" customFormat="1" ht="18.75">
      <c r="A343" s="163" t="s">
        <v>205</v>
      </c>
      <c r="B343" s="71">
        <f>'приложение 2 культура'!C525/'приложение 2 культура'!B525/12*1000</f>
        <v>22583.333333333332</v>
      </c>
      <c r="C343" s="201"/>
    </row>
    <row r="344" spans="1:3" s="38" customFormat="1" ht="18.75">
      <c r="A344" s="163" t="s">
        <v>206</v>
      </c>
      <c r="B344" s="71">
        <f>'приложение 2 культура'!C526/'приложение 2 культура'!B526/12*1000</f>
        <v>21949.561403508771</v>
      </c>
      <c r="C344" s="201"/>
    </row>
    <row r="345" spans="1:3" s="38" customFormat="1" ht="18.75">
      <c r="A345" s="163" t="s">
        <v>213</v>
      </c>
      <c r="B345" s="71">
        <f>'приложение 2 культура'!C527/'приложение 2 культура'!B527/12*1000</f>
        <v>6829.3650793650795</v>
      </c>
      <c r="C345" s="202"/>
    </row>
    <row r="346" spans="1:3" s="38" customFormat="1" ht="58.5" customHeight="1">
      <c r="A346" s="183" t="str">
        <f>'приложение 2 культура'!A528</f>
        <v>Муниципальное бюджетное учреждение "Социально-культурный центр Спасского поселения" (с.Коларово)</v>
      </c>
      <c r="B346" s="72">
        <f>'приложение 2 культура'!C529/'приложение 2 культура'!B529/12*1000</f>
        <v>21489.583333333332</v>
      </c>
      <c r="C346" s="200">
        <f>B348/B349</f>
        <v>5.5019654088050327</v>
      </c>
    </row>
    <row r="347" spans="1:3" s="38" customFormat="1" ht="18.75">
      <c r="A347" s="163" t="s">
        <v>205</v>
      </c>
      <c r="B347" s="71">
        <f>'приложение 2 культура'!C531/'приложение 2 культура'!B531/12*1000</f>
        <v>16500</v>
      </c>
      <c r="C347" s="201"/>
    </row>
    <row r="348" spans="1:3" s="38" customFormat="1" ht="18.75">
      <c r="A348" s="163" t="s">
        <v>206</v>
      </c>
      <c r="B348" s="71">
        <f>'приложение 2 культура'!C532/'приложение 2 культура'!B532/12*1000</f>
        <v>22007.861635220128</v>
      </c>
      <c r="C348" s="201"/>
    </row>
    <row r="349" spans="1:3" s="38" customFormat="1" ht="18.75">
      <c r="A349" s="163" t="s">
        <v>213</v>
      </c>
      <c r="B349" s="71">
        <f>'приложение 2 культура'!C533/'приложение 2 культура'!B533/12*1000</f>
        <v>3999.9999999999995</v>
      </c>
      <c r="C349" s="202"/>
    </row>
    <row r="350" spans="1:3" s="38" customFormat="1" ht="63" customHeight="1">
      <c r="A350" s="183" t="str">
        <f>'приложение 2 культура'!A534</f>
        <v>Муниципальное бюджетное учреждение "Культурно-спортивный центр "Радость" п.Мирный</v>
      </c>
      <c r="B350" s="72">
        <f>'приложение 2 культура'!C535/'приложение 2 культура'!B535/12*1000</f>
        <v>18337.83783783784</v>
      </c>
      <c r="C350" s="200">
        <f>B352/B353</f>
        <v>2.3325000000000005</v>
      </c>
    </row>
    <row r="351" spans="1:3" s="38" customFormat="1" ht="18.75">
      <c r="A351" s="163" t="s">
        <v>205</v>
      </c>
      <c r="B351" s="71">
        <f>'приложение 2 культура'!C537/'приложение 2 культура'!B537/12*1000</f>
        <v>28666.666666666668</v>
      </c>
      <c r="C351" s="201"/>
    </row>
    <row r="352" spans="1:3" s="38" customFormat="1" ht="18.75">
      <c r="A352" s="163" t="s">
        <v>206</v>
      </c>
      <c r="B352" s="71">
        <f>'приложение 2 культура'!C538/'приложение 2 культура'!B538/12*1000</f>
        <v>19005.555555555555</v>
      </c>
      <c r="C352" s="201"/>
    </row>
    <row r="353" spans="1:3" s="38" customFormat="1" ht="18.75">
      <c r="A353" s="163" t="s">
        <v>213</v>
      </c>
      <c r="B353" s="71">
        <f>'приложение 2 культура'!C539/'приложение 2 культура'!B539/12*1000</f>
        <v>8148.1481481481469</v>
      </c>
      <c r="C353" s="202"/>
    </row>
    <row r="354" spans="1:3" s="38" customFormat="1" ht="43.5" customHeight="1">
      <c r="A354" s="183" t="str">
        <f>'приложение 2 культура'!A540</f>
        <v>Муниципальное бюджетное учреждение Дом культуры "Юбилейный" п.Копылово</v>
      </c>
      <c r="B354" s="72">
        <f>'приложение 2 культура'!C541/'приложение 2 культура'!B541/12*1000</f>
        <v>15998.611111111111</v>
      </c>
      <c r="C354" s="200">
        <f>B356/B357</f>
        <v>1.9334254377606976</v>
      </c>
    </row>
    <row r="355" spans="1:3" s="38" customFormat="1" ht="18.75">
      <c r="A355" s="163" t="s">
        <v>205</v>
      </c>
      <c r="B355" s="71">
        <f>'приложение 2 культура'!C543/'приложение 2 культура'!B543/12*1000</f>
        <v>26474.999999999996</v>
      </c>
      <c r="C355" s="201"/>
    </row>
    <row r="356" spans="1:3" s="38" customFormat="1" ht="18.75">
      <c r="A356" s="163" t="s">
        <v>206</v>
      </c>
      <c r="B356" s="71">
        <f>'приложение 2 культура'!C544/'приложение 2 культура'!B544/12*1000</f>
        <v>20184.294871794871</v>
      </c>
      <c r="C356" s="201"/>
    </row>
    <row r="357" spans="1:3" s="38" customFormat="1" ht="18.75">
      <c r="A357" s="163" t="s">
        <v>213</v>
      </c>
      <c r="B357" s="71">
        <f>'приложение 2 культура'!C545/'приложение 2 культура'!B545/12*1000</f>
        <v>10439.655172413793</v>
      </c>
      <c r="C357" s="202"/>
    </row>
    <row r="358" spans="1:3" s="38" customFormat="1" ht="56.25" customHeight="1">
      <c r="A358" s="183" t="str">
        <f>'приложение 2 культура'!A546</f>
        <v>Муниципальное бюджетное учреждение культуры "Центр досуга" Заречного сельского поселения</v>
      </c>
      <c r="B358" s="72">
        <f>'приложение 2 культура'!C547/'приложение 2 культура'!B547/12*1000</f>
        <v>19879.059829059832</v>
      </c>
      <c r="C358" s="200">
        <f>B360/B361</f>
        <v>2.9483203182554885</v>
      </c>
    </row>
    <row r="359" spans="1:3" s="38" customFormat="1" ht="18.75">
      <c r="A359" s="163" t="s">
        <v>205</v>
      </c>
      <c r="B359" s="71">
        <f>'приложение 2 культура'!C549/'приложение 2 культура'!B549/12*1000</f>
        <v>23233.333333333336</v>
      </c>
      <c r="C359" s="201"/>
    </row>
    <row r="360" spans="1:3" s="38" customFormat="1" ht="18.75">
      <c r="A360" s="163" t="s">
        <v>206</v>
      </c>
      <c r="B360" s="71">
        <f>'приложение 2 культура'!C550/'приложение 2 культура'!B550/12*1000</f>
        <v>25654.166666666664</v>
      </c>
      <c r="C360" s="201"/>
    </row>
    <row r="361" spans="1:3" s="38" customFormat="1" ht="18.75">
      <c r="A361" s="163" t="s">
        <v>213</v>
      </c>
      <c r="B361" s="71">
        <f>'приложение 2 культура'!C551/'приложение 2 культура'!B551/12*1000</f>
        <v>8701.2820512820508</v>
      </c>
      <c r="C361" s="202"/>
    </row>
    <row r="362" spans="1:3" s="38" customFormat="1" ht="60" customHeight="1">
      <c r="A362" s="183" t="str">
        <f>'приложение 2 культура'!A552</f>
        <v>Муниципальное бюджетное учреждение "Центральный Дом культуры с.Новорождественское"</v>
      </c>
      <c r="B362" s="72">
        <f>'приложение 2 культура'!C553/'приложение 2 культура'!B553/12*1000</f>
        <v>16437.75100401606</v>
      </c>
      <c r="C362" s="200">
        <f>B364/B365</f>
        <v>1.4451232085782038</v>
      </c>
    </row>
    <row r="363" spans="1:3" s="38" customFormat="1" ht="18.75">
      <c r="A363" s="163" t="s">
        <v>205</v>
      </c>
      <c r="B363" s="71">
        <f>'приложение 2 культура'!C555/'приложение 2 культура'!B555/12*1000</f>
        <v>18591.666666666664</v>
      </c>
      <c r="C363" s="201"/>
    </row>
    <row r="364" spans="1:3" s="38" customFormat="1" ht="18.75">
      <c r="A364" s="163" t="s">
        <v>206</v>
      </c>
      <c r="B364" s="71">
        <f>'приложение 2 культура'!C556/'приложение 2 культура'!B556/12*1000</f>
        <v>17630.503144654089</v>
      </c>
      <c r="C364" s="201"/>
    </row>
    <row r="365" spans="1:3" s="38" customFormat="1" ht="18.75">
      <c r="A365" s="163" t="s">
        <v>213</v>
      </c>
      <c r="B365" s="71">
        <f>'приложение 2 культура'!C557/'приложение 2 культура'!B557/12*1000</f>
        <v>12200.000000000002</v>
      </c>
      <c r="C365" s="202"/>
    </row>
    <row r="366" spans="1:3" s="38" customFormat="1" ht="82.5" customHeight="1">
      <c r="A366" s="183" t="str">
        <f>'приложение 2 культура'!A558</f>
        <v>Муниципальное бюджетное учреждение"Библиотечно-информационный центр имени Ларисы Дмитриевны Гурковской"</v>
      </c>
      <c r="B366" s="72">
        <f>'приложение 2 культура'!C559/'приложение 2 культура'!B559/12*1000</f>
        <v>22097.916666666668</v>
      </c>
      <c r="C366" s="200" t="e">
        <f>B368/B369</f>
        <v>#DIV/0!</v>
      </c>
    </row>
    <row r="367" spans="1:3" s="38" customFormat="1" ht="18.75">
      <c r="A367" s="163" t="s">
        <v>205</v>
      </c>
      <c r="B367" s="71" t="e">
        <f>'приложение 2 культура'!C561/'приложение 2 культура'!B561/12*1000</f>
        <v>#DIV/0!</v>
      </c>
      <c r="C367" s="201"/>
    </row>
    <row r="368" spans="1:3" s="38" customFormat="1" ht="18.75">
      <c r="A368" s="163" t="s">
        <v>206</v>
      </c>
      <c r="B368" s="71">
        <f>'приложение 2 культура'!C562/'приложение 2 культура'!B562/12*1000</f>
        <v>22097.916666666668</v>
      </c>
      <c r="C368" s="201"/>
    </row>
    <row r="369" spans="1:3" s="38" customFormat="1" ht="18.75">
      <c r="A369" s="163" t="s">
        <v>213</v>
      </c>
      <c r="B369" s="71" t="e">
        <f>'приложение 2 культура'!C563/'приложение 2 культура'!B563/12*1000</f>
        <v>#DIV/0!</v>
      </c>
      <c r="C369" s="202"/>
    </row>
    <row r="370" spans="1:3" s="38" customFormat="1" ht="37.5">
      <c r="A370" s="183" t="str">
        <f>'приложение 2 культура'!A564</f>
        <v>Муниципальное бюджетное учреждение Дом культуры п.Рассвет</v>
      </c>
      <c r="B370" s="72">
        <f>'приложение 2 культура'!C565/'приложение 2 культура'!B565/12*1000</f>
        <v>15535.460992907801</v>
      </c>
      <c r="C370" s="200">
        <f>B372/B373</f>
        <v>2.4813953488372094</v>
      </c>
    </row>
    <row r="371" spans="1:3" s="38" customFormat="1" ht="18.75">
      <c r="A371" s="163" t="s">
        <v>205</v>
      </c>
      <c r="B371" s="71">
        <f>'приложение 2 культура'!C567/'приложение 2 культура'!B567/12*1000</f>
        <v>23883.333333333336</v>
      </c>
      <c r="C371" s="201"/>
    </row>
    <row r="372" spans="1:3" s="38" customFormat="1" ht="18.75">
      <c r="A372" s="163" t="s">
        <v>206</v>
      </c>
      <c r="B372" s="71">
        <f>'приложение 2 культура'!C568/'приложение 2 культура'!B568/12*1000</f>
        <v>26675</v>
      </c>
      <c r="C372" s="201"/>
    </row>
    <row r="373" spans="1:3" s="38" customFormat="1" ht="18.75">
      <c r="A373" s="163" t="s">
        <v>213</v>
      </c>
      <c r="B373" s="71">
        <f>'приложение 2 культура'!C569/'приложение 2 культура'!B569/12*1000</f>
        <v>10750</v>
      </c>
      <c r="C373" s="202"/>
    </row>
    <row r="374" spans="1:3" s="38" customFormat="1" ht="46.5" customHeight="1">
      <c r="A374" s="183" t="str">
        <f>'приложение 2 культура'!A570</f>
        <v>Муниципальное бюджетное учреждение "Дом культуры с.Новоархангельское"</v>
      </c>
      <c r="B374" s="72">
        <f>'приложение 2 культура'!C571/'приложение 2 культура'!B571/12*1000</f>
        <v>16212.009803921572</v>
      </c>
      <c r="C374" s="200">
        <f>B376/B377</f>
        <v>2.8799489144316732</v>
      </c>
    </row>
    <row r="375" spans="1:3" s="38" customFormat="1" ht="18.75">
      <c r="A375" s="163" t="s">
        <v>205</v>
      </c>
      <c r="B375" s="71">
        <f>'приложение 2 культура'!C573/'приложение 2 культура'!B573/12*1000</f>
        <v>23683.333333333332</v>
      </c>
      <c r="C375" s="201"/>
    </row>
    <row r="376" spans="1:3" s="38" customFormat="1" ht="18.75">
      <c r="A376" s="163" t="s">
        <v>206</v>
      </c>
      <c r="B376" s="71">
        <f>'приложение 2 культура'!C574/'приложение 2 культура'!B574/12*1000</f>
        <v>27143.518518518515</v>
      </c>
      <c r="C376" s="201"/>
    </row>
    <row r="377" spans="1:3" s="38" customFormat="1" ht="18.75">
      <c r="A377" s="163" t="s">
        <v>213</v>
      </c>
      <c r="B377" s="71">
        <f>'приложение 2 культура'!C575/'приложение 2 культура'!B575/12*1000</f>
        <v>9424.9999999999982</v>
      </c>
      <c r="C377" s="202"/>
    </row>
    <row r="378" spans="1:3" s="38" customFormat="1" ht="44.25" customHeight="1">
      <c r="A378" s="183" t="str">
        <f>'приложение 2 культура'!A576</f>
        <v>Муниципальное бюджетное учреждение "Октябрьский Дом культуры"</v>
      </c>
      <c r="B378" s="72">
        <f>'приложение 2 культура'!C577/'приложение 2 культура'!B577/12*1000</f>
        <v>18003.73134328358</v>
      </c>
      <c r="C378" s="200">
        <f>B380/B381</f>
        <v>1.2190200210748157</v>
      </c>
    </row>
    <row r="379" spans="1:3" s="38" customFormat="1" ht="18.75">
      <c r="A379" s="163" t="s">
        <v>205</v>
      </c>
      <c r="B379" s="71">
        <f>'приложение 2 культура'!C579/'приложение 2 культура'!B579/12*1000</f>
        <v>28849.999999999996</v>
      </c>
      <c r="C379" s="201"/>
    </row>
    <row r="380" spans="1:3" s="38" customFormat="1" ht="18.75">
      <c r="A380" s="163" t="s">
        <v>206</v>
      </c>
      <c r="B380" s="71">
        <f>'приложение 2 культура'!C580/'приложение 2 культура'!B580/12*1000</f>
        <v>17012.5</v>
      </c>
      <c r="C380" s="201"/>
    </row>
    <row r="381" spans="1:3" s="38" customFormat="1" ht="18.75">
      <c r="A381" s="163" t="s">
        <v>213</v>
      </c>
      <c r="B381" s="71">
        <f>'приложение 2 культура'!C581/'приложение 2 культура'!B581/12*1000</f>
        <v>13955.882352941177</v>
      </c>
      <c r="C381" s="202"/>
    </row>
    <row r="382" spans="1:3" s="38" customFormat="1" ht="42.75" customHeight="1">
      <c r="A382" s="205" t="s">
        <v>76</v>
      </c>
      <c r="B382" s="72">
        <f>'приложение 2 культура'!C583/'приложение 2 культура'!B583/12*1000</f>
        <v>17757.127192982451</v>
      </c>
      <c r="C382" s="200">
        <f>B384/B385</f>
        <v>2.1046589646761031</v>
      </c>
    </row>
    <row r="383" spans="1:3" s="38" customFormat="1" ht="18.75">
      <c r="A383" s="163" t="s">
        <v>205</v>
      </c>
      <c r="B383" s="71">
        <f>'приложение 2 культура'!C585/'приложение 2 культура'!B585/12*1000</f>
        <v>23536.163522012583</v>
      </c>
      <c r="C383" s="201"/>
    </row>
    <row r="384" spans="1:3" s="38" customFormat="1" ht="18.75">
      <c r="A384" s="163" t="s">
        <v>206</v>
      </c>
      <c r="B384" s="71">
        <f>'приложение 2 культура'!C586/'приложение 2 культура'!B586/12*1000</f>
        <v>20252.220577350105</v>
      </c>
      <c r="C384" s="201"/>
    </row>
    <row r="385" spans="1:3" s="38" customFormat="1" ht="18" customHeight="1">
      <c r="A385" s="163" t="s">
        <v>213</v>
      </c>
      <c r="B385" s="71">
        <f>'приложение 2 культура'!C587/'приложение 2 культура'!B587/12*1000</f>
        <v>9622.5663716814197</v>
      </c>
      <c r="C385" s="202"/>
    </row>
    <row r="386" spans="1:3" s="38" customFormat="1" ht="18" customHeight="1">
      <c r="A386" s="293" t="s">
        <v>235</v>
      </c>
      <c r="B386" s="294"/>
      <c r="C386" s="295"/>
    </row>
    <row r="387" spans="1:3" s="38" customFormat="1" ht="77.25" customHeight="1">
      <c r="A387" s="275" t="str">
        <f>'приложение 2 культура'!A603</f>
        <v>Муниципальное бюджетное учреждение культуры "Межпоселенческая централизованная библиотечная система Чаинского района"</v>
      </c>
      <c r="B387" s="72">
        <f>'приложение 2 культура'!C604/'приложение 2 культура'!B604/12*1000</f>
        <v>34992.302543507372</v>
      </c>
      <c r="C387" s="200">
        <f>B389/B390</f>
        <v>1.3122843340234644</v>
      </c>
    </row>
    <row r="388" spans="1:3" s="38" customFormat="1" ht="18.75">
      <c r="A388" s="163" t="s">
        <v>205</v>
      </c>
      <c r="B388" s="71">
        <f>'приложение 2 культура'!C606/'приложение 2 культура'!B606/12*1000</f>
        <v>55391.666666666672</v>
      </c>
      <c r="C388" s="201"/>
    </row>
    <row r="389" spans="1:3" s="38" customFormat="1" ht="18.75">
      <c r="A389" s="163" t="s">
        <v>206</v>
      </c>
      <c r="B389" s="71">
        <f>'приложение 2 культура'!C607/'приложение 2 культура'!B607/12*1000</f>
        <v>34447.463768115944</v>
      </c>
      <c r="C389" s="201"/>
    </row>
    <row r="390" spans="1:3" s="38" customFormat="1" ht="18.75">
      <c r="A390" s="163" t="s">
        <v>213</v>
      </c>
      <c r="B390" s="71">
        <f>'приложение 2 культура'!C608/'приложение 2 культура'!B608/12*1000</f>
        <v>26250</v>
      </c>
      <c r="C390" s="202"/>
    </row>
    <row r="391" spans="1:3" s="38" customFormat="1" ht="62.25" customHeight="1">
      <c r="A391" s="275" t="str">
        <f>'приложение 2 культура'!A609</f>
        <v>Муниципальное бюджетное учреждение культуры " Подгорнский центр культуры и досуга"</v>
      </c>
      <c r="B391" s="72">
        <f>'приложение 2 культура'!C610/'приложение 2 культура'!B610/12*1000</f>
        <v>31293.209876543213</v>
      </c>
      <c r="C391" s="200">
        <f>B393/B394</f>
        <v>1.9800052476534642</v>
      </c>
    </row>
    <row r="392" spans="1:3" s="38" customFormat="1" ht="18.75">
      <c r="A392" s="163" t="s">
        <v>205</v>
      </c>
      <c r="B392" s="71">
        <f>'приложение 2 культура'!C612/'приложение 2 культура'!B612/12*1000</f>
        <v>49650</v>
      </c>
      <c r="C392" s="201"/>
    </row>
    <row r="393" spans="1:3" s="38" customFormat="1" ht="18.75">
      <c r="A393" s="163" t="s">
        <v>206</v>
      </c>
      <c r="B393" s="71">
        <f>'приложение 2 культура'!C613/'приложение 2 культура'!B613/12*1000</f>
        <v>33097.587719298244</v>
      </c>
      <c r="C393" s="201"/>
    </row>
    <row r="394" spans="1:3" s="38" customFormat="1" ht="18.75">
      <c r="A394" s="163" t="s">
        <v>213</v>
      </c>
      <c r="B394" s="71">
        <f>'приложение 2 культура'!C614/'приложение 2 культура'!B614/12*1000</f>
        <v>16715.909090909088</v>
      </c>
      <c r="C394" s="202"/>
    </row>
    <row r="395" spans="1:3" s="38" customFormat="1" ht="74.25" customHeight="1">
      <c r="A395" s="275" t="str">
        <f>'приложение 2 культура'!A615</f>
        <v>Муниципальное казённое учреждение культуры "Усть-Бакчарский централизованный центр культуры и досуга"</v>
      </c>
      <c r="B395" s="72">
        <f>'приложение 2 культура'!C616/'приложение 2 культура'!B616/12*1000</f>
        <v>19144.444444444442</v>
      </c>
      <c r="C395" s="200">
        <f>B397/B398</f>
        <v>2.8834531772575245</v>
      </c>
    </row>
    <row r="396" spans="1:3" s="38" customFormat="1" ht="18.75">
      <c r="A396" s="163" t="s">
        <v>205</v>
      </c>
      <c r="B396" s="71">
        <f>'приложение 2 культура'!C618/'приложение 2 культура'!B618/12*1000</f>
        <v>16591.666666666664</v>
      </c>
      <c r="C396" s="201"/>
    </row>
    <row r="397" spans="1:3" s="38" customFormat="1" ht="18.75">
      <c r="A397" s="163" t="s">
        <v>206</v>
      </c>
      <c r="B397" s="71">
        <f>'приложение 2 культура'!C619/'приложение 2 культура'!B619/12*1000</f>
        <v>30990.384615384613</v>
      </c>
      <c r="C397" s="201"/>
    </row>
    <row r="398" spans="1:3" s="38" customFormat="1" ht="18.75">
      <c r="A398" s="163" t="s">
        <v>213</v>
      </c>
      <c r="B398" s="71">
        <f>'приложение 2 культура'!C620/'приложение 2 культура'!B620/12*1000</f>
        <v>10747.663551401871</v>
      </c>
      <c r="C398" s="202"/>
    </row>
    <row r="399" spans="1:3" s="38" customFormat="1" ht="90.75" customHeight="1">
      <c r="A399" s="275" t="str">
        <f>'приложение 2 культура'!A621</f>
        <v>Муниципальное казенное учреждение культуры Коломинского сельского поселения "Коломинский централизованный центр культуры и досуга"</v>
      </c>
      <c r="B399" s="72">
        <f>'приложение 2 культура'!C622/'приложение 2 культура'!B622/12*1000</f>
        <v>22487.719298245611</v>
      </c>
      <c r="C399" s="200">
        <f>B401/B402</f>
        <v>2.1842557764642661</v>
      </c>
    </row>
    <row r="400" spans="1:3" s="38" customFormat="1" ht="18.75">
      <c r="A400" s="163" t="s">
        <v>205</v>
      </c>
      <c r="B400" s="71">
        <f>'приложение 2 культура'!C624/'приложение 2 культура'!B624/12*1000</f>
        <v>21933.333333333332</v>
      </c>
      <c r="C400" s="201"/>
    </row>
    <row r="401" spans="1:3" s="38" customFormat="1" ht="18.75">
      <c r="A401" s="163" t="s">
        <v>206</v>
      </c>
      <c r="B401" s="71">
        <f>'приложение 2 культура'!C625/'приложение 2 культура'!B625/12*1000</f>
        <v>29034.999999999996</v>
      </c>
      <c r="C401" s="201"/>
    </row>
    <row r="402" spans="1:3" s="38" customFormat="1" ht="18.75">
      <c r="A402" s="163" t="s">
        <v>213</v>
      </c>
      <c r="B402" s="71">
        <f>'приложение 2 культура'!C626/'приложение 2 культура'!B626/12*1000</f>
        <v>13292.857142857143</v>
      </c>
      <c r="C402" s="202"/>
    </row>
    <row r="403" spans="1:3" s="38" customFormat="1" ht="55.5" customHeight="1">
      <c r="A403" s="275" t="str">
        <f>'приложение 2 культура'!A627</f>
        <v>Муниципальное казённое учреждение культуры Чаинского сельского поселения "Чаинский центр культуры и досуга"</v>
      </c>
      <c r="B403" s="72">
        <f>'приложение 2 культура'!C628/'приложение 2 культура'!B628/12*1000</f>
        <v>19782.407407407409</v>
      </c>
      <c r="C403" s="200">
        <f>B405/B406</f>
        <v>1.8121592973955181</v>
      </c>
    </row>
    <row r="404" spans="1:3" s="38" customFormat="1" ht="18.75">
      <c r="A404" s="163" t="s">
        <v>205</v>
      </c>
      <c r="B404" s="71">
        <f>'приложение 2 культура'!C630/'приложение 2 культура'!B630/12*1000</f>
        <v>17566.666666666668</v>
      </c>
      <c r="C404" s="201"/>
    </row>
    <row r="405" spans="1:3" s="38" customFormat="1" ht="18.75">
      <c r="A405" s="163" t="s">
        <v>206</v>
      </c>
      <c r="B405" s="71">
        <f>'приложение 2 культура'!C631/'приложение 2 культура'!B631/12*1000</f>
        <v>24932.291666666668</v>
      </c>
      <c r="C405" s="201"/>
    </row>
    <row r="406" spans="1:3" s="38" customFormat="1" ht="18.75">
      <c r="A406" s="163" t="s">
        <v>213</v>
      </c>
      <c r="B406" s="71">
        <f>'приложение 2 культура'!C632/'приложение 2 культура'!B632/12*1000</f>
        <v>13758.333333333332</v>
      </c>
      <c r="C406" s="202"/>
    </row>
    <row r="407" spans="1:3" s="38" customFormat="1" ht="42.75" customHeight="1">
      <c r="A407" s="205" t="s">
        <v>29</v>
      </c>
      <c r="B407" s="72">
        <f>'приложение 2 культура'!C634/'приложение 2 культура'!B634/12*1000</f>
        <v>27341.752074182525</v>
      </c>
      <c r="C407" s="200">
        <f>B409/B410</f>
        <v>2.5375327063149697</v>
      </c>
    </row>
    <row r="408" spans="1:3" s="38" customFormat="1" ht="18.75">
      <c r="A408" s="163" t="s">
        <v>205</v>
      </c>
      <c r="B408" s="71">
        <f>'приложение 2 культура'!C636/'приложение 2 культура'!B636/12*1000</f>
        <v>32226.666666666668</v>
      </c>
      <c r="C408" s="201"/>
    </row>
    <row r="409" spans="1:3" s="38" customFormat="1" ht="18.75">
      <c r="A409" s="163" t="s">
        <v>206</v>
      </c>
      <c r="B409" s="71">
        <f>'приложение 2 культура'!C637/'приложение 2 культура'!B637/12*1000</f>
        <v>32680.555555555558</v>
      </c>
      <c r="C409" s="201"/>
    </row>
    <row r="410" spans="1:3" s="38" customFormat="1" ht="18" customHeight="1">
      <c r="A410" s="163" t="s">
        <v>213</v>
      </c>
      <c r="B410" s="71">
        <f>'приложение 2 культура'!C638/'приложение 2 культура'!B638/12*1000</f>
        <v>12878.870673952646</v>
      </c>
      <c r="C410" s="202"/>
    </row>
    <row r="411" spans="1:3" s="38" customFormat="1" ht="18" customHeight="1">
      <c r="A411" s="290" t="s">
        <v>236</v>
      </c>
      <c r="B411" s="291"/>
      <c r="C411" s="292"/>
    </row>
    <row r="412" spans="1:3" s="38" customFormat="1" ht="57.75" customHeight="1">
      <c r="A412" s="276" t="str">
        <f>'приложение 2 культура'!A640</f>
        <v>Муниципальное бюджетное учреждение культуры "Культурно-спортивный центр Шегарского района"</v>
      </c>
      <c r="B412" s="72">
        <f>'приложение 2 культура'!C641/'приложение 2 культура'!B641/12*1000</f>
        <v>16972.426470588238</v>
      </c>
      <c r="C412" s="200">
        <f>B414/B415</f>
        <v>1.3940748899343987</v>
      </c>
    </row>
    <row r="413" spans="1:3" s="38" customFormat="1" ht="18.75">
      <c r="A413" s="163" t="s">
        <v>205</v>
      </c>
      <c r="B413" s="71">
        <f>'приложение 2 культура'!C643/'приложение 2 культура'!B643/12*1000</f>
        <v>28484.567901234564</v>
      </c>
      <c r="C413" s="201"/>
    </row>
    <row r="414" spans="1:3" s="38" customFormat="1" ht="18.75">
      <c r="A414" s="163" t="s">
        <v>206</v>
      </c>
      <c r="B414" s="71">
        <f>'приложение 2 культура'!C644/'приложение 2 культура'!B644/12*1000</f>
        <v>18074.22969187675</v>
      </c>
      <c r="C414" s="201"/>
    </row>
    <row r="415" spans="1:3" s="38" customFormat="1" ht="18.75">
      <c r="A415" s="163" t="s">
        <v>213</v>
      </c>
      <c r="B415" s="71">
        <f>'приложение 2 культура'!C645/'приложение 2 культура'!B645/12*1000</f>
        <v>12965.034965034965</v>
      </c>
      <c r="C415" s="202"/>
    </row>
    <row r="416" spans="1:3" s="38" customFormat="1" ht="57" customHeight="1">
      <c r="A416" s="276" t="str">
        <f>'приложение 2 культура'!A646</f>
        <v>Муниципальное бюджетное учреждение культуры "Краеведческий музей Шегарского района"</v>
      </c>
      <c r="B416" s="72">
        <f>'приложение 2 культура'!C647/'приложение 2 культура'!B647/12*1000</f>
        <v>15214.583333333336</v>
      </c>
      <c r="C416" s="200">
        <f>B418/B419</f>
        <v>2.6204690831556507</v>
      </c>
    </row>
    <row r="417" spans="1:3" s="38" customFormat="1" ht="18.75">
      <c r="A417" s="163" t="s">
        <v>205</v>
      </c>
      <c r="B417" s="71">
        <f>'приложение 2 культура'!C649/'приложение 2 культура'!B649/12*1000</f>
        <v>24741.666666666664</v>
      </c>
      <c r="C417" s="201"/>
    </row>
    <row r="418" spans="1:3" s="38" customFormat="1" ht="18.75">
      <c r="A418" s="163" t="s">
        <v>206</v>
      </c>
      <c r="B418" s="71">
        <f>'приложение 2 культура'!C650/'приложение 2 культура'!B650/12*1000</f>
        <v>20483.333333333336</v>
      </c>
      <c r="C418" s="201"/>
    </row>
    <row r="419" spans="1:3" s="38" customFormat="1" ht="18.75">
      <c r="A419" s="163" t="s">
        <v>213</v>
      </c>
      <c r="B419" s="71">
        <f>'приложение 2 культура'!C651/'приложение 2 культура'!B651/12*1000</f>
        <v>7816.6666666666661</v>
      </c>
      <c r="C419" s="202"/>
    </row>
    <row r="420" spans="1:3" s="38" customFormat="1" ht="60.75" customHeight="1">
      <c r="A420" s="276" t="str">
        <f>'приложение 2 культура'!A652</f>
        <v>Муниципальное казённое учреждение культуры "Шегарская межпоселенческая централизованная библиотечная система"</v>
      </c>
      <c r="B420" s="72">
        <f>'приложение 2 культура'!C653/'приложение 2 культура'!B653/12*1000</f>
        <v>18315.130830489194</v>
      </c>
      <c r="C420" s="200">
        <f>B422/B423</f>
        <v>2.2295007727012841</v>
      </c>
    </row>
    <row r="421" spans="1:3" s="38" customFormat="1" ht="18.75">
      <c r="A421" s="163" t="s">
        <v>205</v>
      </c>
      <c r="B421" s="71">
        <f>'приложение 2 культура'!C655/'приложение 2 культура'!B655/12*1000</f>
        <v>31116.666666666664</v>
      </c>
      <c r="C421" s="201"/>
    </row>
    <row r="422" spans="1:3" s="38" customFormat="1" ht="18.75">
      <c r="A422" s="163" t="s">
        <v>206</v>
      </c>
      <c r="B422" s="71">
        <f>'приложение 2 культура'!C656/'приложение 2 культура'!B656/12*1000</f>
        <v>19455.048409405255</v>
      </c>
      <c r="C422" s="201"/>
    </row>
    <row r="423" spans="1:3" s="38" customFormat="1" ht="18.75">
      <c r="A423" s="163" t="s">
        <v>213</v>
      </c>
      <c r="B423" s="71">
        <f>'приложение 2 культура'!C657/'приложение 2 культура'!B657/12*1000</f>
        <v>8726.1904761904771</v>
      </c>
      <c r="C423" s="202"/>
    </row>
    <row r="424" spans="1:3" s="38" customFormat="1" ht="42.75" customHeight="1">
      <c r="A424" s="205" t="s">
        <v>77</v>
      </c>
      <c r="B424" s="72">
        <f>'приложение 2 культура'!C659/'приложение 2 культура'!B659/12*1000</f>
        <v>17408.457040035988</v>
      </c>
      <c r="C424" s="200">
        <f>B426/B427</f>
        <v>1.6218320475608894</v>
      </c>
    </row>
    <row r="425" spans="1:3" s="38" customFormat="1" ht="18.75">
      <c r="A425" s="163" t="s">
        <v>205</v>
      </c>
      <c r="B425" s="71">
        <f>'приложение 2 культура'!C661/'приложение 2 культура'!B661/12*1000</f>
        <v>28248.226950354605</v>
      </c>
      <c r="C425" s="201"/>
    </row>
    <row r="426" spans="1:3" s="38" customFormat="1" ht="18.75">
      <c r="A426" s="163" t="s">
        <v>206</v>
      </c>
      <c r="B426" s="71">
        <f>'приложение 2 культура'!C662/'приложение 2 культура'!B662/12*1000</f>
        <v>18804.021813224266</v>
      </c>
      <c r="C426" s="201"/>
    </row>
    <row r="427" spans="1:3" s="38" customFormat="1" ht="18" customHeight="1">
      <c r="A427" s="163" t="s">
        <v>213</v>
      </c>
      <c r="B427" s="71">
        <f>'приложение 2 культура'!C663/'приложение 2 культура'!B663/12*1000</f>
        <v>11594.308943089432</v>
      </c>
      <c r="C427" s="202"/>
    </row>
    <row r="428" spans="1:3" s="38" customFormat="1" ht="18" customHeight="1">
      <c r="A428" s="290" t="s">
        <v>237</v>
      </c>
      <c r="B428" s="291"/>
      <c r="C428" s="292"/>
    </row>
    <row r="429" spans="1:3" s="38" customFormat="1" ht="93.75">
      <c r="A429" s="277" t="str">
        <f>'приложение 2 культура'!A665</f>
        <v>Муниципальное автономное учреждение культуры "Межпоселенческий Центр народного творчества и культурно-спортивной деятельности Асиновского района"</v>
      </c>
      <c r="B429" s="72">
        <f>'приложение 2 культура'!C666/'приложение 2 культура'!B666/12*1000</f>
        <v>18357.507288629742</v>
      </c>
      <c r="C429" s="200">
        <f>B431/B432</f>
        <v>1.8342894207086367</v>
      </c>
    </row>
    <row r="430" spans="1:3" s="38" customFormat="1" ht="18.75">
      <c r="A430" s="163" t="s">
        <v>205</v>
      </c>
      <c r="B430" s="71">
        <f>'приложение 2 культура'!C668/'приложение 2 культура'!B668/12*1000</f>
        <v>42466.666666666672</v>
      </c>
      <c r="C430" s="201"/>
    </row>
    <row r="431" spans="1:3" s="38" customFormat="1" ht="18.75">
      <c r="A431" s="163" t="s">
        <v>206</v>
      </c>
      <c r="B431" s="71">
        <f>'приложение 2 культура'!C669/'приложение 2 культура'!B669/12*1000</f>
        <v>21061.77536231884</v>
      </c>
      <c r="C431" s="201"/>
    </row>
    <row r="432" spans="1:3" s="38" customFormat="1" ht="18.75">
      <c r="A432" s="163" t="s">
        <v>213</v>
      </c>
      <c r="B432" s="71">
        <f>'приложение 2 культура'!C670/'приложение 2 культура'!B670/12*1000</f>
        <v>11482.253086419751</v>
      </c>
      <c r="C432" s="202"/>
    </row>
    <row r="433" spans="1:12" s="38" customFormat="1" ht="63" customHeight="1">
      <c r="A433" s="277" t="str">
        <f>'приложение 2 культура'!A671</f>
        <v>Муниципальное бюджетное учреждение "Асиновская межпоселенческая централизованная библиотечная система"</v>
      </c>
      <c r="B433" s="72">
        <f>'приложение 2 культура'!C672/'приложение 2 культура'!B672/12*1000</f>
        <v>19751.905751905753</v>
      </c>
      <c r="C433" s="200">
        <f>B435/B436</f>
        <v>1.7804859564644571</v>
      </c>
    </row>
    <row r="434" spans="1:12" s="38" customFormat="1" ht="18.75">
      <c r="A434" s="163" t="s">
        <v>205</v>
      </c>
      <c r="B434" s="71">
        <f>'приложение 2 культура'!C674/'приложение 2 культура'!B674/12*1000</f>
        <v>34254.166666666672</v>
      </c>
      <c r="C434" s="201"/>
      <c r="L434" s="103"/>
    </row>
    <row r="435" spans="1:12" s="38" customFormat="1" ht="18.75">
      <c r="A435" s="163" t="s">
        <v>206</v>
      </c>
      <c r="B435" s="71">
        <f>'приложение 2 культура'!C675/'приложение 2 культура'!B675/12*1000</f>
        <v>19684.261407579274</v>
      </c>
      <c r="C435" s="201"/>
    </row>
    <row r="436" spans="1:12" s="38" customFormat="1" ht="18.75">
      <c r="A436" s="163" t="s">
        <v>213</v>
      </c>
      <c r="B436" s="71">
        <f>'приложение 2 культура'!C676/'приложение 2 культура'!B676/12*1000</f>
        <v>11055.555555555555</v>
      </c>
      <c r="C436" s="202"/>
    </row>
    <row r="437" spans="1:12" s="38" customFormat="1" ht="42.75" customHeight="1">
      <c r="A437" s="273" t="s">
        <v>32</v>
      </c>
      <c r="B437" s="72">
        <f>'приложение 2 культура'!C678/'приложение 2 культура'!B678/12*1000</f>
        <v>18932.233647529283</v>
      </c>
      <c r="C437" s="200">
        <f>B439/B440</f>
        <v>1.7843437436822542</v>
      </c>
    </row>
    <row r="438" spans="1:12" s="38" customFormat="1" ht="18.75">
      <c r="A438" s="163" t="s">
        <v>205</v>
      </c>
      <c r="B438" s="71">
        <f>'приложение 2 культура'!C680/'приложение 2 культура'!B680/12*1000</f>
        <v>36991.666666666664</v>
      </c>
      <c r="C438" s="201"/>
    </row>
    <row r="439" spans="1:12" s="38" customFormat="1" ht="18.75">
      <c r="A439" s="163" t="s">
        <v>206</v>
      </c>
      <c r="B439" s="71">
        <f>'приложение 2 культура'!C681/'приложение 2 культура'!B681/12*1000</f>
        <v>20395.435839880291</v>
      </c>
      <c r="C439" s="201"/>
    </row>
    <row r="440" spans="1:12" s="38" customFormat="1" ht="18" customHeight="1">
      <c r="A440" s="163" t="s">
        <v>213</v>
      </c>
      <c r="B440" s="71">
        <f>'приложение 2 культура'!C682/'приложение 2 культура'!B682/12*1000</f>
        <v>11430.216802168021</v>
      </c>
      <c r="C440" s="202"/>
    </row>
    <row r="441" spans="1:12" s="38" customFormat="1" ht="18" customHeight="1">
      <c r="A441" s="290" t="s">
        <v>238</v>
      </c>
      <c r="B441" s="291"/>
      <c r="C441" s="292"/>
    </row>
    <row r="442" spans="1:12" s="38" customFormat="1" ht="35.25" customHeight="1">
      <c r="A442" s="184" t="str">
        <f>'приложение 2 культура'!A684</f>
        <v>Муниципальное бюджетное учреждение "Центр культуры и досуга"</v>
      </c>
      <c r="B442" s="72">
        <f>'приложение 2 культура'!C685/'приложение 2 культура'!B685/12*1000</f>
        <v>21009.033203125</v>
      </c>
      <c r="C442" s="200">
        <f>B444/B445</f>
        <v>1.8751703222029763</v>
      </c>
    </row>
    <row r="443" spans="1:12" s="38" customFormat="1" ht="18.75">
      <c r="A443" s="163" t="s">
        <v>205</v>
      </c>
      <c r="B443" s="71">
        <f>'приложение 2 культура'!C687/'приложение 2 культура'!B687/12*1000</f>
        <v>45444.444444444453</v>
      </c>
      <c r="C443" s="201"/>
    </row>
    <row r="444" spans="1:12" s="38" customFormat="1" ht="18.75">
      <c r="A444" s="163" t="s">
        <v>206</v>
      </c>
      <c r="B444" s="71">
        <f>'приложение 2 культура'!C688/'приложение 2 культура'!B688/12*1000</f>
        <v>25900.278293135434</v>
      </c>
      <c r="C444" s="201"/>
    </row>
    <row r="445" spans="1:12" s="38" customFormat="1" ht="18.75">
      <c r="A445" s="163" t="s">
        <v>213</v>
      </c>
      <c r="B445" s="71">
        <f>'приложение 2 культура'!C689/'приложение 2 культура'!B689/12*1000</f>
        <v>13812.227074235809</v>
      </c>
      <c r="C445" s="202"/>
    </row>
    <row r="446" spans="1:12" s="38" customFormat="1" ht="42" customHeight="1">
      <c r="A446" s="184" t="str">
        <f>'приложение 2 культура'!A690</f>
        <v>Муниципальное бюджетное учреждение "Библиотека"</v>
      </c>
      <c r="B446" s="72">
        <f>'приложение 2 культура'!C691/'приложение 2 культура'!B691/12*1000</f>
        <v>23999.476713762422</v>
      </c>
      <c r="C446" s="200">
        <f>B448/B449</f>
        <v>1.3121979129543835</v>
      </c>
    </row>
    <row r="447" spans="1:12" s="38" customFormat="1" ht="18.75">
      <c r="A447" s="163" t="s">
        <v>205</v>
      </c>
      <c r="B447" s="71">
        <f>'приложение 2 культура'!C693/'приложение 2 культура'!B693/12*1000</f>
        <v>39938.888888888891</v>
      </c>
      <c r="C447" s="201"/>
    </row>
    <row r="448" spans="1:12" s="38" customFormat="1" ht="18.75">
      <c r="A448" s="163" t="s">
        <v>206</v>
      </c>
      <c r="B448" s="71">
        <f>'приложение 2 культура'!C694/'приложение 2 культура'!B694/12*1000</f>
        <v>24347.336065573771</v>
      </c>
      <c r="C448" s="201"/>
    </row>
    <row r="449" spans="1:3" s="38" customFormat="1" ht="18.75">
      <c r="A449" s="163" t="s">
        <v>213</v>
      </c>
      <c r="B449" s="71">
        <f>'приложение 2 культура'!C695/'приложение 2 культура'!B695/12*1000</f>
        <v>18554.621848739494</v>
      </c>
      <c r="C449" s="202"/>
    </row>
    <row r="450" spans="1:3" s="38" customFormat="1" ht="48.75" customHeight="1">
      <c r="A450" s="184" t="str">
        <f>'приложение 2 культура'!A696</f>
        <v>Муниципальное бюджетное учреждение "Чажемтовский сельский культурно-досуговый центр"</v>
      </c>
      <c r="B450" s="72">
        <f>'приложение 2 культура'!C697/'приложение 2 культура'!B697/12*1000</f>
        <v>25162.121212121212</v>
      </c>
      <c r="C450" s="200">
        <f>B452/B453</f>
        <v>2.5241675617615469</v>
      </c>
    </row>
    <row r="451" spans="1:3" s="38" customFormat="1" ht="18.75">
      <c r="A451" s="163" t="s">
        <v>205</v>
      </c>
      <c r="B451" s="71">
        <f>'приложение 2 культура'!C699/'приложение 2 культура'!B699/12*1000</f>
        <v>34648.809523809527</v>
      </c>
      <c r="C451" s="201"/>
    </row>
    <row r="452" spans="1:3" s="38" customFormat="1" ht="18.75">
      <c r="A452" s="163" t="s">
        <v>206</v>
      </c>
      <c r="B452" s="71">
        <f>'приложение 2 культура'!C700/'приложение 2 культура'!B700/12*1000</f>
        <v>33758.50340136054</v>
      </c>
      <c r="C452" s="201"/>
    </row>
    <row r="453" spans="1:3" s="38" customFormat="1" ht="18.75">
      <c r="A453" s="163" t="s">
        <v>213</v>
      </c>
      <c r="B453" s="71">
        <f>'приложение 2 культура'!C701/'приложение 2 культура'!B701/12*1000</f>
        <v>13374.113475177302</v>
      </c>
      <c r="C453" s="202"/>
    </row>
    <row r="454" spans="1:3" s="38" customFormat="1" ht="48.75" customHeight="1">
      <c r="A454" s="184" t="str">
        <f>'приложение 2 культура'!A702</f>
        <v>Муниципальное бюджетное учреждение "Новоселовский сельский культурно-досуговый центр"</v>
      </c>
      <c r="B454" s="72">
        <f>'приложение 2 культура'!C703/'приложение 2 культура'!B703/12*1000</f>
        <v>26313.25301204819</v>
      </c>
      <c r="C454" s="200">
        <f>B456/B457</f>
        <v>2.2879693143321109</v>
      </c>
    </row>
    <row r="455" spans="1:3" s="38" customFormat="1" ht="18.75">
      <c r="A455" s="163" t="s">
        <v>205</v>
      </c>
      <c r="B455" s="71">
        <f>'приложение 2 культура'!C705/'приложение 2 культура'!B705/12*1000</f>
        <v>41714.285714285717</v>
      </c>
      <c r="C455" s="201"/>
    </row>
    <row r="456" spans="1:3" s="38" customFormat="1" ht="18.75">
      <c r="A456" s="163" t="s">
        <v>206</v>
      </c>
      <c r="B456" s="71">
        <f>'приложение 2 культура'!C706/'приложение 2 культура'!B706/12*1000</f>
        <v>29480.303030303032</v>
      </c>
      <c r="C456" s="201"/>
    </row>
    <row r="457" spans="1:3" s="38" customFormat="1" ht="18.75">
      <c r="A457" s="163" t="s">
        <v>213</v>
      </c>
      <c r="B457" s="71">
        <f>'приложение 2 культура'!C707/'приложение 2 культура'!B707/12*1000</f>
        <v>12884.920634920634</v>
      </c>
      <c r="C457" s="202"/>
    </row>
    <row r="458" spans="1:3" s="38" customFormat="1" ht="40.5" customHeight="1">
      <c r="A458" s="184" t="str">
        <f>'приложение 2 культура'!A708</f>
        <v>Муниципальное бюджетное учреждение "Инкинский сельский культурно-досуговый центр"</v>
      </c>
      <c r="B458" s="72">
        <f>'приложение 2 культура'!C709/'приложение 2 культура'!B709/12*1000</f>
        <v>21546.296296296296</v>
      </c>
      <c r="C458" s="200">
        <f>B460/B461</f>
        <v>2.3466073714709252</v>
      </c>
    </row>
    <row r="459" spans="1:3" s="38" customFormat="1" ht="18.75">
      <c r="A459" s="163" t="s">
        <v>205</v>
      </c>
      <c r="B459" s="71">
        <f>'приложение 2 культура'!C711/'приложение 2 культура'!B711/12*1000</f>
        <v>25785.71428571429</v>
      </c>
      <c r="C459" s="201"/>
    </row>
    <row r="460" spans="1:3" s="38" customFormat="1" ht="18.75">
      <c r="A460" s="163" t="s">
        <v>206</v>
      </c>
      <c r="B460" s="71">
        <f>'приложение 2 культура'!C712/'приложение 2 культура'!B712/12*1000</f>
        <v>29314.814814814814</v>
      </c>
      <c r="C460" s="201"/>
    </row>
    <row r="461" spans="1:3" s="38" customFormat="1" ht="18.75">
      <c r="A461" s="163" t="s">
        <v>213</v>
      </c>
      <c r="B461" s="71">
        <f>'приложение 2 культура'!C713/'приложение 2 культура'!B713/12*1000</f>
        <v>12492.424242424242</v>
      </c>
      <c r="C461" s="202"/>
    </row>
    <row r="462" spans="1:3" s="38" customFormat="1" ht="53.25" customHeight="1">
      <c r="A462" s="184" t="str">
        <f>'приложение 2 культура'!A714</f>
        <v>Муниципальное бюджетное учреждение "Новогоренский сельский культурно-досуговый центр"</v>
      </c>
      <c r="B462" s="72">
        <f>'приложение 2 культура'!C715/'приложение 2 культура'!B715/12*1000</f>
        <v>19067.982456140351</v>
      </c>
      <c r="C462" s="200">
        <f>B464/B465</f>
        <v>1.5420918367346939</v>
      </c>
    </row>
    <row r="463" spans="1:3" s="38" customFormat="1" ht="18.75">
      <c r="A463" s="163" t="s">
        <v>205</v>
      </c>
      <c r="B463" s="71">
        <f>'приложение 2 культура'!C717/'приложение 2 культура'!B717/12*1000</f>
        <v>26190.476190476191</v>
      </c>
      <c r="C463" s="201"/>
    </row>
    <row r="464" spans="1:3" s="38" customFormat="1" ht="18.75">
      <c r="A464" s="163" t="s">
        <v>206</v>
      </c>
      <c r="B464" s="71">
        <f>'приложение 2 культура'!C718/'приложение 2 культура'!B718/12*1000</f>
        <v>23988.09523809524</v>
      </c>
      <c r="C464" s="201"/>
    </row>
    <row r="465" spans="1:3" s="38" customFormat="1" ht="18.75">
      <c r="A465" s="163" t="s">
        <v>213</v>
      </c>
      <c r="B465" s="71">
        <f>'приложение 2 культура'!C719/'приложение 2 культура'!B719/12*1000</f>
        <v>15555.555555555557</v>
      </c>
      <c r="C465" s="202"/>
    </row>
    <row r="466" spans="1:3" s="38" customFormat="1" ht="54" customHeight="1">
      <c r="A466" s="184" t="str">
        <f>'приложение 2 культура'!A720</f>
        <v>Муниципальное бюджетное учреждение "Копыловский сельский культурно-досуговый центр"</v>
      </c>
      <c r="B466" s="72">
        <f>'приложение 2 культура'!C721/'приложение 2 культура'!B721/12*1000</f>
        <v>24758.333333333336</v>
      </c>
      <c r="C466" s="200">
        <f>B468/B469</f>
        <v>2.4280303030303041</v>
      </c>
    </row>
    <row r="467" spans="1:3" s="38" customFormat="1" ht="18.75">
      <c r="A467" s="163" t="s">
        <v>205</v>
      </c>
      <c r="B467" s="71">
        <f>'приложение 2 культура'!C723/'приложение 2 культура'!B723/12*1000</f>
        <v>29091.666666666668</v>
      </c>
      <c r="C467" s="201"/>
    </row>
    <row r="468" spans="1:3" s="38" customFormat="1" ht="18.75">
      <c r="A468" s="163" t="s">
        <v>206</v>
      </c>
      <c r="B468" s="71">
        <f>'приложение 2 культура'!C724/'приложение 2 культура'!B724/12*1000</f>
        <v>26708.333333333339</v>
      </c>
      <c r="C468" s="201"/>
    </row>
    <row r="469" spans="1:3" s="38" customFormat="1" ht="18.75">
      <c r="A469" s="163" t="s">
        <v>213</v>
      </c>
      <c r="B469" s="71">
        <f>'приложение 2 культура'!C725/'приложение 2 культура'!B725/12*1000</f>
        <v>10999.999999999998</v>
      </c>
      <c r="C469" s="202"/>
    </row>
    <row r="470" spans="1:3" s="38" customFormat="1" ht="38.25" customHeight="1">
      <c r="A470" s="184" t="str">
        <f>'приложение 2 культура'!A726</f>
        <v>Муниципальное бюджетное учреждение "Саровский сельский культурно-досуговый центр"</v>
      </c>
      <c r="B470" s="72">
        <f>'приложение 2 культура'!C727/'приложение 2 культура'!B727/12*1000</f>
        <v>24107.305936073062</v>
      </c>
      <c r="C470" s="200">
        <f>B472/B473</f>
        <v>2.3490480440828243</v>
      </c>
    </row>
    <row r="471" spans="1:3" s="38" customFormat="1" ht="18.75">
      <c r="A471" s="163" t="s">
        <v>205</v>
      </c>
      <c r="B471" s="71">
        <f>'приложение 2 культура'!C729/'приложение 2 культура'!B729/12*1000</f>
        <v>31976.190476190481</v>
      </c>
      <c r="C471" s="201"/>
    </row>
    <row r="472" spans="1:3" s="38" customFormat="1" ht="18.75">
      <c r="A472" s="163" t="s">
        <v>206</v>
      </c>
      <c r="B472" s="71">
        <f>'приложение 2 культура'!C730/'приложение 2 культура'!B730/12*1000</f>
        <v>30572.580645161284</v>
      </c>
      <c r="C472" s="201"/>
    </row>
    <row r="473" spans="1:3" s="38" customFormat="1" ht="18.75">
      <c r="A473" s="163" t="s">
        <v>213</v>
      </c>
      <c r="B473" s="71">
        <f>'приложение 2 культура'!C731/'приложение 2 культура'!B731/12*1000</f>
        <v>13014.880952380954</v>
      </c>
      <c r="C473" s="202"/>
    </row>
    <row r="474" spans="1:3" s="38" customFormat="1" ht="51.75" customHeight="1">
      <c r="A474" s="184" t="str">
        <f>'приложение 2 культура'!A732</f>
        <v>Муниципальное бюджетное учреждение "Дальненский сельский культурно-досуговый центр"</v>
      </c>
      <c r="B474" s="72">
        <f>'приложение 2 культура'!C733/'приложение 2 культура'!B733/12*1000</f>
        <v>24122.549019607846</v>
      </c>
      <c r="C474" s="200">
        <f>B476/B477</f>
        <v>1.9715989775631926</v>
      </c>
    </row>
    <row r="475" spans="1:3" s="38" customFormat="1" ht="18.75">
      <c r="A475" s="163" t="s">
        <v>205</v>
      </c>
      <c r="B475" s="71">
        <f>'приложение 2 культура'!C735/'приложение 2 культура'!B735/12*1000</f>
        <v>25047.61904761905</v>
      </c>
      <c r="C475" s="201"/>
    </row>
    <row r="476" spans="1:3" s="38" customFormat="1" ht="18.75">
      <c r="A476" s="163" t="s">
        <v>206</v>
      </c>
      <c r="B476" s="71">
        <f>'приложение 2 культура'!C736/'приложение 2 культура'!B736/12*1000</f>
        <v>27547.61904761905</v>
      </c>
      <c r="C476" s="201"/>
    </row>
    <row r="477" spans="1:3" s="38" customFormat="1" ht="18.75">
      <c r="A477" s="163" t="s">
        <v>213</v>
      </c>
      <c r="B477" s="71">
        <f>'приложение 2 культура'!C737/'приложение 2 культура'!B737/12*1000</f>
        <v>13972.222222222221</v>
      </c>
      <c r="C477" s="202"/>
    </row>
    <row r="478" spans="1:3" s="38" customFormat="1" ht="18.75">
      <c r="A478" s="184" t="str">
        <f>'приложение 2 культура'!A738</f>
        <v>Муниципальное казённое учреждение "Архив"</v>
      </c>
      <c r="B478" s="72">
        <f>'приложение 2 культура'!C739/'приложение 2 культура'!B739/12*1000</f>
        <v>25420.370370370369</v>
      </c>
      <c r="C478" s="200">
        <f>B480/B481</f>
        <v>1.5832291341044076</v>
      </c>
    </row>
    <row r="479" spans="1:3" s="38" customFormat="1" ht="18.75">
      <c r="A479" s="163" t="s">
        <v>205</v>
      </c>
      <c r="B479" s="71">
        <f>'приложение 2 культура'!C741/'приложение 2 культура'!B741/12*1000</f>
        <v>31458.333333333332</v>
      </c>
      <c r="C479" s="201"/>
    </row>
    <row r="480" spans="1:3" s="38" customFormat="1" ht="18.75">
      <c r="A480" s="163" t="s">
        <v>206</v>
      </c>
      <c r="B480" s="71">
        <f>'приложение 2 культура'!C742/'приложение 2 культура'!B742/12*1000</f>
        <v>28137.5</v>
      </c>
      <c r="C480" s="201"/>
    </row>
    <row r="481" spans="1:3" s="38" customFormat="1" ht="18.75">
      <c r="A481" s="163" t="s">
        <v>213</v>
      </c>
      <c r="B481" s="71">
        <f>'приложение 2 культура'!C743/'приложение 2 культура'!B743/12*1000</f>
        <v>17772.222222222223</v>
      </c>
      <c r="C481" s="202"/>
    </row>
    <row r="482" spans="1:3" s="38" customFormat="1" ht="42.75" customHeight="1">
      <c r="A482" s="205" t="s">
        <v>80</v>
      </c>
      <c r="B482" s="72">
        <f>'приложение 2 культура'!C745/'приложение 2 культура'!B745/12*1000</f>
        <v>22597.918675666984</v>
      </c>
      <c r="C482" s="200">
        <f>B484/B485</f>
        <v>1.7762020582710547</v>
      </c>
    </row>
    <row r="483" spans="1:3" s="38" customFormat="1" ht="18.75">
      <c r="A483" s="163" t="s">
        <v>205</v>
      </c>
      <c r="B483" s="71">
        <f>'приложение 2 культура'!C747/'приложение 2 культура'!B747/12*1000</f>
        <v>36049.498746867168</v>
      </c>
      <c r="C483" s="201"/>
    </row>
    <row r="484" spans="1:3" s="38" customFormat="1" ht="18.75">
      <c r="A484" s="163" t="s">
        <v>206</v>
      </c>
      <c r="B484" s="71">
        <f>'приложение 2 культура'!C748/'приложение 2 культура'!B748/12*1000</f>
        <v>25939.443985686761</v>
      </c>
      <c r="C484" s="201"/>
    </row>
    <row r="485" spans="1:3" s="38" customFormat="1" ht="18" customHeight="1">
      <c r="A485" s="163" t="s">
        <v>213</v>
      </c>
      <c r="B485" s="71">
        <f>'приложение 2 культура'!C749/'приложение 2 культура'!B749/12*1000</f>
        <v>14603.881278538813</v>
      </c>
      <c r="C485" s="202"/>
    </row>
    <row r="486" spans="1:3" s="38" customFormat="1" ht="18" customHeight="1">
      <c r="A486" s="290" t="s">
        <v>239</v>
      </c>
      <c r="B486" s="291"/>
      <c r="C486" s="292"/>
    </row>
    <row r="487" spans="1:3" s="38" customFormat="1" ht="39.75" customHeight="1">
      <c r="A487" s="246" t="str">
        <f>'приложение 2 культура'!A751</f>
        <v xml:space="preserve">Муниципальное бюджетное учреждение "Музей истории Томска" </v>
      </c>
      <c r="B487" s="72">
        <f>'приложение 2 культура'!C752/'приложение 2 культура'!B752/12*1000</f>
        <v>21546.296296296296</v>
      </c>
      <c r="C487" s="200">
        <f>B489/B490</f>
        <v>1.6318575311837451</v>
      </c>
    </row>
    <row r="488" spans="1:3" s="38" customFormat="1" ht="18.75">
      <c r="A488" s="163" t="s">
        <v>205</v>
      </c>
      <c r="B488" s="71">
        <f>'приложение 2 культура'!C754/'приложение 2 культура'!B754/12*1000</f>
        <v>41433.333333333328</v>
      </c>
      <c r="C488" s="201"/>
    </row>
    <row r="489" spans="1:3" s="38" customFormat="1" ht="18.75">
      <c r="A489" s="163" t="s">
        <v>206</v>
      </c>
      <c r="B489" s="71">
        <f>'приложение 2 культура'!C755/'приложение 2 культура'!B755/12*1000</f>
        <v>23694.623655913976</v>
      </c>
      <c r="C489" s="201"/>
    </row>
    <row r="490" spans="1:3" s="38" customFormat="1" ht="18.75">
      <c r="A490" s="163" t="s">
        <v>213</v>
      </c>
      <c r="B490" s="71">
        <f>'приложение 2 культура'!C756/'приложение 2 культура'!B756/12*1000</f>
        <v>14520.032051282051</v>
      </c>
      <c r="C490" s="202"/>
    </row>
    <row r="491" spans="1:3" s="38" customFormat="1" ht="41.25" customHeight="1">
      <c r="A491" s="246" t="str">
        <f>'приложение 2 культура'!A757</f>
        <v xml:space="preserve">Муниципальное автономное учреждение "Дом культуры"Томский перекресток" </v>
      </c>
      <c r="B491" s="72">
        <f>'приложение 2 культура'!C758/'приложение 2 культура'!B758/12*1000</f>
        <v>20344.512195121955</v>
      </c>
      <c r="C491" s="200">
        <f>B493/B494</f>
        <v>2.3415086965018563</v>
      </c>
    </row>
    <row r="492" spans="1:3" s="38" customFormat="1" ht="18.75">
      <c r="A492" s="163" t="s">
        <v>205</v>
      </c>
      <c r="B492" s="71">
        <f>'приложение 2 культура'!C760/'приложение 2 культура'!B760/12*1000</f>
        <v>36520.833333333336</v>
      </c>
      <c r="C492" s="201"/>
    </row>
    <row r="493" spans="1:3" s="38" customFormat="1" ht="18.75">
      <c r="A493" s="163" t="s">
        <v>206</v>
      </c>
      <c r="B493" s="71">
        <f>'приложение 2 культура'!C761/'приложение 2 культура'!B761/12*1000</f>
        <v>23772.817460317459</v>
      </c>
      <c r="C493" s="201"/>
    </row>
    <row r="494" spans="1:3" s="38" customFormat="1" ht="18.75">
      <c r="A494" s="163" t="s">
        <v>213</v>
      </c>
      <c r="B494" s="71">
        <f>'приложение 2 культура'!C762/'приложение 2 культура'!B762/12*1000</f>
        <v>10152.777777777777</v>
      </c>
      <c r="C494" s="202"/>
    </row>
    <row r="495" spans="1:3" s="38" customFormat="1" ht="45" customHeight="1">
      <c r="A495" s="246" t="str">
        <f>'приложение 2 культура'!A763</f>
        <v xml:space="preserve">Муниципальное бюджетное учреждение "Зрелищный центр "Аэлита" </v>
      </c>
      <c r="B495" s="72">
        <f>'приложение 2 культура'!C764/'приложение 2 культура'!B764/12*1000</f>
        <v>21604.397634885441</v>
      </c>
      <c r="C495" s="200">
        <f>B497/B498</f>
        <v>1.7693523221560448</v>
      </c>
    </row>
    <row r="496" spans="1:3" s="38" customFormat="1" ht="18.75">
      <c r="A496" s="163" t="s">
        <v>205</v>
      </c>
      <c r="B496" s="71">
        <f>'приложение 2 культура'!C766/'приложение 2 культура'!B766/12*1000</f>
        <v>32414.583333333332</v>
      </c>
      <c r="C496" s="201"/>
    </row>
    <row r="497" spans="1:3" s="38" customFormat="1" ht="18.75">
      <c r="A497" s="163" t="s">
        <v>206</v>
      </c>
      <c r="B497" s="71">
        <f>'приложение 2 культура'!C767/'приложение 2 культура'!B767/12*1000</f>
        <v>23800.531914893621</v>
      </c>
      <c r="C497" s="201"/>
    </row>
    <row r="498" spans="1:3" s="38" customFormat="1" ht="18.75">
      <c r="A498" s="163" t="s">
        <v>213</v>
      </c>
      <c r="B498" s="71">
        <f>'приложение 2 культура'!C768/'приложение 2 культура'!B768/12*1000</f>
        <v>13451.550387596901</v>
      </c>
      <c r="C498" s="202"/>
    </row>
    <row r="499" spans="1:3" s="38" customFormat="1" ht="40.5" customHeight="1">
      <c r="A499" s="246" t="str">
        <f>'приложение 2 культура'!A769</f>
        <v xml:space="preserve">Муниципальное бюджетное учреждение "Дом культуры"Маяк" </v>
      </c>
      <c r="B499" s="72">
        <f>'приложение 2 культура'!C770/'приложение 2 культура'!B770/12*1000</f>
        <v>18127.044989775051</v>
      </c>
      <c r="C499" s="200">
        <f>B501/B502</f>
        <v>1.1530728191558259</v>
      </c>
    </row>
    <row r="500" spans="1:3" s="38" customFormat="1" ht="18.75">
      <c r="A500" s="163" t="s">
        <v>205</v>
      </c>
      <c r="B500" s="71">
        <f>'приложение 2 культура'!C772/'приложение 2 культура'!B772/12*1000</f>
        <v>47222.222222222219</v>
      </c>
      <c r="C500" s="201"/>
    </row>
    <row r="501" spans="1:3" s="38" customFormat="1" ht="18.75">
      <c r="A501" s="163" t="s">
        <v>206</v>
      </c>
      <c r="B501" s="71">
        <f>'приложение 2 культура'!C773/'приложение 2 культура'!B773/12*1000</f>
        <v>17174.315619967798</v>
      </c>
      <c r="C501" s="201"/>
    </row>
    <row r="502" spans="1:3" s="38" customFormat="1" ht="18.75">
      <c r="A502" s="163" t="s">
        <v>213</v>
      </c>
      <c r="B502" s="71">
        <f>'приложение 2 культура'!C774/'приложение 2 культура'!B774/12*1000</f>
        <v>14894.389438943896</v>
      </c>
      <c r="C502" s="202"/>
    </row>
    <row r="503" spans="1:3" s="38" customFormat="1" ht="54" customHeight="1">
      <c r="A503" s="246" t="str">
        <f>'приложение 2 культура'!A775</f>
        <v>Муниципальное бюджетное учреждение "Муниципальная информационная библиотечная система" Города Томска</v>
      </c>
      <c r="B503" s="72">
        <f>'приложение 2 культура'!C776/'приложение 2 культура'!B776/12*1000</f>
        <v>22620.647525962126</v>
      </c>
      <c r="C503" s="200">
        <f>B505/B506</f>
        <v>1.9041442407960862</v>
      </c>
    </row>
    <row r="504" spans="1:3" s="38" customFormat="1" ht="18.75">
      <c r="A504" s="163" t="s">
        <v>205</v>
      </c>
      <c r="B504" s="71">
        <f>'приложение 2 культура'!C778/'приложение 2 культура'!B778/12*1000</f>
        <v>64149.999999999993</v>
      </c>
      <c r="C504" s="201"/>
    </row>
    <row r="505" spans="1:3" s="38" customFormat="1" ht="18.75">
      <c r="A505" s="163" t="s">
        <v>206</v>
      </c>
      <c r="B505" s="71">
        <f>'приложение 2 культура'!C779/'приложение 2 культура'!B779/12*1000</f>
        <v>25437.749156700396</v>
      </c>
      <c r="C505" s="201"/>
    </row>
    <row r="506" spans="1:3" s="38" customFormat="1" ht="18.75">
      <c r="A506" s="163" t="s">
        <v>213</v>
      </c>
      <c r="B506" s="71">
        <f>'приложение 2 культура'!C780/'приложение 2 культура'!B780/12*1000</f>
        <v>13359.150326797386</v>
      </c>
      <c r="C506" s="202"/>
    </row>
    <row r="507" spans="1:3" s="38" customFormat="1" ht="53.25" customHeight="1">
      <c r="A507" s="246" t="str">
        <f>'приложение 2 культура'!A781</f>
        <v>Муниципальное автономное учреждение "Дворец культуры "Концертно- театральное объединение"</v>
      </c>
      <c r="B507" s="72">
        <f>'приложение 2 культура'!C782/'приложение 2 культура'!B782/12*1000</f>
        <v>21235.013175230568</v>
      </c>
      <c r="C507" s="200">
        <f>B509/B510</f>
        <v>1.3338312328630335</v>
      </c>
    </row>
    <row r="508" spans="1:3" s="38" customFormat="1" ht="18.75">
      <c r="A508" s="163" t="s">
        <v>205</v>
      </c>
      <c r="B508" s="71">
        <f>'приложение 2 культура'!C784/'приложение 2 культура'!B784/12*1000</f>
        <v>39797.222222222226</v>
      </c>
      <c r="C508" s="201"/>
    </row>
    <row r="509" spans="1:3" s="38" customFormat="1" ht="18.75">
      <c r="A509" s="163" t="s">
        <v>206</v>
      </c>
      <c r="B509" s="71">
        <f>'приложение 2 культура'!C785/'приложение 2 культура'!B785/12*1000</f>
        <v>20518.241167434717</v>
      </c>
      <c r="C509" s="201"/>
    </row>
    <row r="510" spans="1:3" s="38" customFormat="1" ht="18.75">
      <c r="A510" s="163" t="s">
        <v>213</v>
      </c>
      <c r="B510" s="71">
        <f>'приложение 2 культура'!C786/'приложение 2 культура'!B786/12*1000</f>
        <v>15382.936507936505</v>
      </c>
      <c r="C510" s="202"/>
    </row>
    <row r="511" spans="1:3" s="38" customFormat="1" ht="39" customHeight="1">
      <c r="A511" s="246" t="str">
        <f>'приложение 2 культура'!A787</f>
        <v>Муниципальное автономное учреждение "Дом культуры "Светлый"</v>
      </c>
      <c r="B511" s="72">
        <f>'приложение 2 культура'!C788/'приложение 2 культура'!B788/12*1000</f>
        <v>18426.900584795323</v>
      </c>
      <c r="C511" s="200">
        <f>B513/B514</f>
        <v>2.1088621258703317</v>
      </c>
    </row>
    <row r="512" spans="1:3" s="38" customFormat="1" ht="18.75">
      <c r="A512" s="163" t="s">
        <v>205</v>
      </c>
      <c r="B512" s="71">
        <f>'приложение 2 культура'!C790/'приложение 2 культура'!B790/12*1000</f>
        <v>35227.777777777781</v>
      </c>
      <c r="C512" s="201"/>
    </row>
    <row r="513" spans="1:3" s="38" customFormat="1" ht="18.75">
      <c r="A513" s="163" t="s">
        <v>206</v>
      </c>
      <c r="B513" s="71">
        <f>'приложение 2 культура'!C791/'приложение 2 культура'!B791/12*1000</f>
        <v>20457.8125</v>
      </c>
      <c r="C513" s="201"/>
    </row>
    <row r="514" spans="1:3" s="38" customFormat="1" ht="18.75">
      <c r="A514" s="163" t="s">
        <v>213</v>
      </c>
      <c r="B514" s="71">
        <f>'приложение 2 культура'!C792/'приложение 2 культура'!B792/12*1000</f>
        <v>9700.8771929824561</v>
      </c>
      <c r="C514" s="202"/>
    </row>
    <row r="515" spans="1:3" s="73" customFormat="1" ht="42.75" customHeight="1">
      <c r="A515" s="194" t="s">
        <v>81</v>
      </c>
      <c r="B515" s="76">
        <f>'приложение 2 культура'!C794/'приложение 2 культура'!B794/12*1000</f>
        <v>21389.117324561401</v>
      </c>
      <c r="C515" s="195">
        <f>B517/B518</f>
        <v>1.7538913428339844</v>
      </c>
    </row>
    <row r="516" spans="1:3" s="73" customFormat="1" ht="18.75">
      <c r="A516" s="196" t="s">
        <v>205</v>
      </c>
      <c r="B516" s="75">
        <f>'приложение 2 культура'!C796/'приложение 2 культура'!B796/12*1000</f>
        <v>43042.508417508405</v>
      </c>
      <c r="C516" s="197"/>
    </row>
    <row r="517" spans="1:3" s="73" customFormat="1" ht="18.75">
      <c r="A517" s="196" t="s">
        <v>206</v>
      </c>
      <c r="B517" s="75">
        <f>'приложение 2 культура'!C797/'приложение 2 культура'!B797/12*1000</f>
        <v>23148.78234398783</v>
      </c>
      <c r="C517" s="197"/>
    </row>
    <row r="518" spans="1:3" s="73" customFormat="1" ht="18" customHeight="1">
      <c r="A518" s="196" t="s">
        <v>213</v>
      </c>
      <c r="B518" s="75">
        <f>'приложение 2 культура'!C798/'приложение 2 культура'!B798/12*1000</f>
        <v>13198.527057316682</v>
      </c>
      <c r="C518" s="198"/>
    </row>
    <row r="519" spans="1:3" s="38" customFormat="1" ht="18" customHeight="1">
      <c r="A519" s="290" t="s">
        <v>240</v>
      </c>
      <c r="B519" s="291"/>
      <c r="C519" s="292"/>
    </row>
    <row r="520" spans="1:3" s="38" customFormat="1" ht="54.75" customHeight="1">
      <c r="A520" s="246" t="str">
        <f>'приложение 2 культура'!A800</f>
        <v>Муниципальное бюджетное учреждение культуры "Многофункциональный социокультурный комплекс"</v>
      </c>
      <c r="B520" s="72">
        <f>'приложение 2 культура'!C801/'приложение 2 культура'!B801/12*1000</f>
        <v>39832.321187584334</v>
      </c>
      <c r="C520" s="200">
        <f>B522/B523</f>
        <v>1.1984161379610405</v>
      </c>
    </row>
    <row r="521" spans="1:3" s="38" customFormat="1" ht="18.75">
      <c r="A521" s="163" t="s">
        <v>205</v>
      </c>
      <c r="B521" s="71">
        <f>'приложение 2 культура'!C803/'приложение 2 культура'!B803/12*1000</f>
        <v>69861.111111111095</v>
      </c>
      <c r="C521" s="201"/>
    </row>
    <row r="522" spans="1:3" s="38" customFormat="1" ht="18.75">
      <c r="A522" s="163" t="s">
        <v>206</v>
      </c>
      <c r="B522" s="71">
        <f>'приложение 2 культура'!C804/'приложение 2 культура'!B804/12*1000</f>
        <v>38012.473460721871</v>
      </c>
      <c r="C522" s="201"/>
    </row>
    <row r="523" spans="1:3" s="38" customFormat="1" ht="18.75">
      <c r="A523" s="163" t="s">
        <v>213</v>
      </c>
      <c r="B523" s="71">
        <f>'приложение 2 культура'!C805/'приложение 2 культура'!B805/12*1000</f>
        <v>31718.926553672314</v>
      </c>
      <c r="C523" s="202"/>
    </row>
    <row r="524" spans="1:3" s="38" customFormat="1" ht="18.75">
      <c r="A524" s="290" t="s">
        <v>85</v>
      </c>
      <c r="B524" s="291"/>
      <c r="C524" s="292"/>
    </row>
    <row r="525" spans="1:3" s="38" customFormat="1" ht="48" customHeight="1">
      <c r="A525" s="252" t="str">
        <f>'приложение 2 культура'!A807</f>
        <v>Муниципальное учреждение "Кедровская централизованная библиотечная система"</v>
      </c>
      <c r="B525" s="248">
        <f>'приложение 2 культура'!C808/'приложение 2 культура'!B808/12*1000</f>
        <v>23664.28571428571</v>
      </c>
      <c r="C525" s="200">
        <f>B527/B528</f>
        <v>1.7422440220723481</v>
      </c>
    </row>
    <row r="526" spans="1:3" s="38" customFormat="1" ht="18.75">
      <c r="A526" s="163" t="s">
        <v>205</v>
      </c>
      <c r="B526" s="236">
        <f>'приложение 2 культура'!C810/'приложение 2 культура'!B810/12*1000</f>
        <v>33658.333333333328</v>
      </c>
      <c r="C526" s="201"/>
    </row>
    <row r="527" spans="1:3" s="38" customFormat="1" ht="18.75">
      <c r="A527" s="163" t="s">
        <v>206</v>
      </c>
      <c r="B527" s="236">
        <f>'приложение 2 культура'!C811/'приложение 2 культура'!B811/12*1000</f>
        <v>23679.999999999996</v>
      </c>
      <c r="C527" s="201"/>
    </row>
    <row r="528" spans="1:3" s="38" customFormat="1" ht="18.75">
      <c r="A528" s="163" t="s">
        <v>213</v>
      </c>
      <c r="B528" s="236">
        <f>'приложение 2 культура'!C812/'приложение 2 культура'!B812/12*1000</f>
        <v>13591.666666666666</v>
      </c>
      <c r="C528" s="202"/>
    </row>
    <row r="529" spans="1:3" s="38" customFormat="1" ht="22.5" customHeight="1">
      <c r="A529" s="252" t="str">
        <f>'приложение 2 культура'!A813</f>
        <v>Муниципальное учреждение "Культура"</v>
      </c>
      <c r="B529" s="248">
        <f>'приложение 2 культура'!C814/'приложение 2 культура'!B814/12*1000</f>
        <v>23672.222222222219</v>
      </c>
      <c r="C529" s="200">
        <f>B531/B532</f>
        <v>2.0901465028355388</v>
      </c>
    </row>
    <row r="530" spans="1:3" s="38" customFormat="1" ht="18.75">
      <c r="A530" s="163" t="s">
        <v>205</v>
      </c>
      <c r="B530" s="236">
        <f>'приложение 2 культура'!C816/'приложение 2 культура'!B816/12*1000</f>
        <v>48141.666666666672</v>
      </c>
      <c r="C530" s="201"/>
    </row>
    <row r="531" spans="1:3" s="38" customFormat="1" ht="18.75">
      <c r="A531" s="163" t="s">
        <v>206</v>
      </c>
      <c r="B531" s="236">
        <f>'приложение 2 культура'!C817/'приложение 2 культура'!B817/12*1000</f>
        <v>30713.541666666668</v>
      </c>
      <c r="C531" s="201"/>
    </row>
    <row r="532" spans="1:3" s="38" customFormat="1" ht="18.75">
      <c r="A532" s="163" t="s">
        <v>213</v>
      </c>
      <c r="B532" s="236">
        <f>'приложение 2 культура'!C818/'приложение 2 культура'!B818/12*1000</f>
        <v>14694.444444444445</v>
      </c>
      <c r="C532" s="202"/>
    </row>
    <row r="533" spans="1:3" s="38" customFormat="1" ht="42.75" customHeight="1">
      <c r="A533" s="205" t="s">
        <v>86</v>
      </c>
      <c r="B533" s="72">
        <f>'приложение 2 культура'!C820/'приложение 2 культура'!B820/12*1000</f>
        <v>23670</v>
      </c>
      <c r="C533" s="200">
        <f>B535/B536</f>
        <v>1.9204616879035485</v>
      </c>
    </row>
    <row r="534" spans="1:3" s="38" customFormat="1" ht="18.75">
      <c r="A534" s="163" t="s">
        <v>205</v>
      </c>
      <c r="B534" s="236">
        <f>'приложение 2 культура'!C822/'приложение 2 культура'!B822/12*1000</f>
        <v>40900</v>
      </c>
      <c r="C534" s="201"/>
    </row>
    <row r="535" spans="1:3" s="38" customFormat="1" ht="18.75">
      <c r="A535" s="163" t="s">
        <v>206</v>
      </c>
      <c r="B535" s="236">
        <f>'приложение 2 культура'!C823/'приложение 2 культура'!B823/12*1000</f>
        <v>28008.333333333336</v>
      </c>
      <c r="C535" s="201"/>
    </row>
    <row r="536" spans="1:3" s="38" customFormat="1" ht="18" customHeight="1">
      <c r="A536" s="163" t="s">
        <v>213</v>
      </c>
      <c r="B536" s="236">
        <f>'приложение 2 культура'!C824/'приложение 2 культура'!B824/12*1000</f>
        <v>14584.166666666666</v>
      </c>
      <c r="C536" s="202"/>
    </row>
    <row r="537" spans="1:3" s="38" customFormat="1" ht="18" customHeight="1">
      <c r="A537" s="290" t="s">
        <v>37</v>
      </c>
      <c r="B537" s="291"/>
      <c r="C537" s="292"/>
    </row>
    <row r="538" spans="1:3" s="38" customFormat="1" ht="37.5">
      <c r="A538" s="252" t="str">
        <f>'приложение 2 культура'!A826</f>
        <v>Муниципальное бюджетное учреждение «Северский музыкальный театр»</v>
      </c>
      <c r="B538" s="72">
        <f>'приложение 2 культура'!C827/'приложение 2 культура'!B827/12*1000</f>
        <v>22310.549973558966</v>
      </c>
      <c r="C538" s="200">
        <f>B540/B541</f>
        <v>1.562326078528506</v>
      </c>
    </row>
    <row r="539" spans="1:3" s="38" customFormat="1" ht="18.75">
      <c r="A539" s="163" t="s">
        <v>205</v>
      </c>
      <c r="B539" s="71">
        <f>'приложение 2 культура'!C829/'приложение 2 культура'!B829/12*1000</f>
        <v>44152.083333333336</v>
      </c>
      <c r="C539" s="201"/>
    </row>
    <row r="540" spans="1:3" s="38" customFormat="1" ht="18.75">
      <c r="A540" s="163" t="s">
        <v>206</v>
      </c>
      <c r="B540" s="71">
        <f>'приложение 2 культура'!C830/'приложение 2 культура'!B830/12*1000</f>
        <v>24432.567049808429</v>
      </c>
      <c r="C540" s="201"/>
    </row>
    <row r="541" spans="1:3" s="38" customFormat="1" ht="18.75">
      <c r="A541" s="163" t="s">
        <v>213</v>
      </c>
      <c r="B541" s="71">
        <f>'приложение 2 культура'!C831/'приложение 2 культура'!B831/12*1000</f>
        <v>15638.583638583637</v>
      </c>
      <c r="C541" s="202"/>
    </row>
    <row r="542" spans="1:3" s="38" customFormat="1" ht="37.5">
      <c r="A542" s="252" t="str">
        <f>'приложение 2 культура'!A832</f>
        <v>Муниципальное бюджетное учреждение «Северский природный парк»</v>
      </c>
      <c r="B542" s="72">
        <f>'приложение 2 культура'!C833/'приложение 2 культура'!B833/12*1000</f>
        <v>17257.646559048429</v>
      </c>
      <c r="C542" s="200">
        <f>B544/B545</f>
        <v>1.4747726919825399</v>
      </c>
    </row>
    <row r="543" spans="1:3" s="38" customFormat="1" ht="18.75">
      <c r="A543" s="163" t="s">
        <v>205</v>
      </c>
      <c r="B543" s="71">
        <f>'приложение 2 культура'!C835/'приложение 2 культура'!B835/12*1000</f>
        <v>44316.666666666664</v>
      </c>
      <c r="C543" s="201"/>
    </row>
    <row r="544" spans="1:3" s="38" customFormat="1" ht="18.75">
      <c r="A544" s="163" t="s">
        <v>206</v>
      </c>
      <c r="B544" s="71">
        <f>'приложение 2 культура'!C836/'приложение 2 культура'!B836/12*1000</f>
        <v>20346.401028277636</v>
      </c>
      <c r="C544" s="201"/>
    </row>
    <row r="545" spans="1:3" s="38" customFormat="1" ht="18.75">
      <c r="A545" s="163" t="s">
        <v>213</v>
      </c>
      <c r="B545" s="71">
        <f>'приложение 2 культура'!C837/'приложение 2 культура'!B837/12*1000</f>
        <v>13796.296296296297</v>
      </c>
      <c r="C545" s="202"/>
    </row>
    <row r="546" spans="1:3" s="38" customFormat="1" ht="60" customHeight="1">
      <c r="A546" s="252" t="str">
        <f>'приложение 2 культура'!A838</f>
        <v>Муниципальное автономное учреждение «Городской дом культуры им.Н.Островского»</v>
      </c>
      <c r="B546" s="72">
        <f>'приложение 2 культура'!C839/'приложение 2 культура'!B839/12*1000</f>
        <v>20222.447143499783</v>
      </c>
      <c r="C546" s="200">
        <f>B548/B549</f>
        <v>2.4077338283238574</v>
      </c>
    </row>
    <row r="547" spans="1:3" s="38" customFormat="1" ht="18.75">
      <c r="A547" s="163" t="s">
        <v>205</v>
      </c>
      <c r="B547" s="71">
        <f>'приложение 2 культура'!C841/'приложение 2 культура'!B841/12*1000</f>
        <v>51929.166666666664</v>
      </c>
      <c r="C547" s="201"/>
    </row>
    <row r="548" spans="1:3" s="38" customFormat="1" ht="18.75">
      <c r="A548" s="163" t="s">
        <v>206</v>
      </c>
      <c r="B548" s="71">
        <f>'приложение 2 культура'!C842/'приложение 2 культура'!B842/12*1000</f>
        <v>25821.895424836603</v>
      </c>
      <c r="C548" s="201"/>
    </row>
    <row r="549" spans="1:3" s="38" customFormat="1" ht="18.75">
      <c r="A549" s="163" t="s">
        <v>213</v>
      </c>
      <c r="B549" s="71">
        <f>'приложение 2 культура'!C843/'приложение 2 культура'!B843/12*1000</f>
        <v>10724.563953488372</v>
      </c>
      <c r="C549" s="202"/>
    </row>
    <row r="550" spans="1:3" s="38" customFormat="1" ht="50.25" customHeight="1">
      <c r="A550" s="252" t="str">
        <f>'приложение 2 культура'!A844</f>
        <v>Муниципальное бюджетное учреждение «Северский театр для детей и юношества»</v>
      </c>
      <c r="B550" s="72">
        <f>'приложение 2 культура'!C845/'приложение 2 культура'!B845/12*1000</f>
        <v>22686.14864864865</v>
      </c>
      <c r="C550" s="200">
        <f>B552/B553</f>
        <v>2.1902472354467362</v>
      </c>
    </row>
    <row r="551" spans="1:3" s="38" customFormat="1" ht="18.75">
      <c r="A551" s="163" t="s">
        <v>205</v>
      </c>
      <c r="B551" s="71">
        <f>'приложение 2 культура'!C847/'приложение 2 культура'!B847/12*1000</f>
        <v>43736.666666666657</v>
      </c>
      <c r="C551" s="201"/>
    </row>
    <row r="552" spans="1:3" s="38" customFormat="1" ht="18.75">
      <c r="A552" s="163" t="s">
        <v>206</v>
      </c>
      <c r="B552" s="71">
        <f>'приложение 2 культура'!C848/'приложение 2 культура'!B848/12*1000</f>
        <v>26348.67424242424</v>
      </c>
      <c r="C552" s="201"/>
    </row>
    <row r="553" spans="1:3" s="38" customFormat="1" ht="18.75">
      <c r="A553" s="163" t="s">
        <v>213</v>
      </c>
      <c r="B553" s="71">
        <f>'приложение 2 культура'!C849/'приложение 2 культура'!B849/12*1000</f>
        <v>12030.000000000002</v>
      </c>
      <c r="C553" s="202"/>
    </row>
    <row r="554" spans="1:3" s="38" customFormat="1" ht="45" customHeight="1">
      <c r="A554" s="252" t="str">
        <f>'приложение 2 культура'!A850</f>
        <v>Муниципальное бюджетное учреждение «Музей г.Северска»</v>
      </c>
      <c r="B554" s="72">
        <f>'приложение 2 культура'!C851/'приложение 2 культура'!B851/12*1000</f>
        <v>22910.455486542436</v>
      </c>
      <c r="C554" s="200">
        <f>B556/B557</f>
        <v>1.6898539973283775</v>
      </c>
    </row>
    <row r="555" spans="1:3" s="38" customFormat="1" ht="18.75">
      <c r="A555" s="163" t="s">
        <v>205</v>
      </c>
      <c r="B555" s="71">
        <f>'приложение 2 культура'!C853/'приложение 2 культура'!B853/12*1000</f>
        <v>42311.403508771931</v>
      </c>
      <c r="C555" s="201"/>
    </row>
    <row r="556" spans="1:3" s="38" customFormat="1" ht="18.75">
      <c r="A556" s="163" t="s">
        <v>206</v>
      </c>
      <c r="B556" s="71">
        <f>'приложение 2 культура'!C854/'приложение 2 культура'!B854/12*1000</f>
        <v>24047.821969696965</v>
      </c>
      <c r="C556" s="201"/>
    </row>
    <row r="557" spans="1:3" s="38" customFormat="1" ht="18.75">
      <c r="A557" s="163" t="s">
        <v>213</v>
      </c>
      <c r="B557" s="71">
        <f>'приложение 2 культура'!C855/'приложение 2 культура'!B855/12*1000</f>
        <v>14230.709876543209</v>
      </c>
      <c r="C557" s="202"/>
    </row>
    <row r="558" spans="1:3" s="38" customFormat="1" ht="37.5">
      <c r="A558" s="252" t="str">
        <f>'приложение 2 культура'!A856</f>
        <v>Муниципальное бюджетное учреждение «Центральная детская библиотека»</v>
      </c>
      <c r="B558" s="72">
        <f>'приложение 2 культура'!C857/'приложение 2 культура'!B857/12*1000</f>
        <v>22743.376068376067</v>
      </c>
      <c r="C558" s="200">
        <f>B560/B561</f>
        <v>1.546157652195004</v>
      </c>
    </row>
    <row r="559" spans="1:3" s="38" customFormat="1" ht="18.75">
      <c r="A559" s="163" t="s">
        <v>205</v>
      </c>
      <c r="B559" s="71">
        <f>'приложение 2 культура'!C859/'приложение 2 культура'!B859/12*1000</f>
        <v>37175</v>
      </c>
      <c r="C559" s="201"/>
    </row>
    <row r="560" spans="1:3" s="38" customFormat="1" ht="18.75">
      <c r="A560" s="163" t="s">
        <v>206</v>
      </c>
      <c r="B560" s="71">
        <f>'приложение 2 культура'!C860/'приложение 2 культура'!B860/12*1000</f>
        <v>24147.000000000004</v>
      </c>
      <c r="C560" s="201"/>
    </row>
    <row r="561" spans="1:4" s="38" customFormat="1" ht="18.75">
      <c r="A561" s="163" t="s">
        <v>213</v>
      </c>
      <c r="B561" s="71">
        <f>'приложение 2 культура'!C861/'приложение 2 культура'!B861/12*1000</f>
        <v>15617.424242424242</v>
      </c>
      <c r="C561" s="202"/>
    </row>
    <row r="562" spans="1:4" s="38" customFormat="1" ht="45.75" customHeight="1">
      <c r="A562" s="252" t="str">
        <f>'приложение 2 культура'!A862</f>
        <v>Муниципальное бюджетное учреждение «Центральная городская библиотека»</v>
      </c>
      <c r="B562" s="72">
        <f>'приложение 2 культура'!C863/'приложение 2 культура'!B863/12*1000</f>
        <v>21767.971758664957</v>
      </c>
      <c r="C562" s="200">
        <f>B564/B565</f>
        <v>1.3929062201737723</v>
      </c>
    </row>
    <row r="563" spans="1:4" s="38" customFormat="1" ht="18.75">
      <c r="A563" s="163" t="s">
        <v>205</v>
      </c>
      <c r="B563" s="71">
        <f>'приложение 2 культура'!C865/'приложение 2 культура'!B865/12*1000</f>
        <v>44074.999999999993</v>
      </c>
      <c r="C563" s="201"/>
    </row>
    <row r="564" spans="1:4" s="38" customFormat="1" ht="18.75">
      <c r="A564" s="163" t="s">
        <v>206</v>
      </c>
      <c r="B564" s="71">
        <f>'приложение 2 культура'!C866/'приложение 2 культура'!B866/12*1000</f>
        <v>23325.35460992908</v>
      </c>
      <c r="C564" s="201"/>
    </row>
    <row r="565" spans="1:4" s="38" customFormat="1" ht="18.75">
      <c r="A565" s="163" t="s">
        <v>213</v>
      </c>
      <c r="B565" s="71">
        <f>'приложение 2 культура'!C867/'приложение 2 культура'!B867/12*1000</f>
        <v>16745.818399044208</v>
      </c>
      <c r="C565" s="202"/>
    </row>
    <row r="566" spans="1:4" s="38" customFormat="1" ht="37.5">
      <c r="A566" s="252" t="str">
        <f>'приложение 2 культура'!A868</f>
        <v>Муниципальное бюджетное учреждение «Самусьский дом культуры»</v>
      </c>
      <c r="B566" s="72">
        <f>'приложение 2 культура'!C869/'приложение 2 культура'!B869/12*1000</f>
        <v>16918.981481481482</v>
      </c>
      <c r="C566" s="200">
        <f>B568/B569</f>
        <v>1.8846900152273223</v>
      </c>
    </row>
    <row r="567" spans="1:4" s="38" customFormat="1" ht="18.75">
      <c r="A567" s="163" t="s">
        <v>205</v>
      </c>
      <c r="B567" s="71">
        <f>'приложение 2 культура'!C871/'приложение 2 культура'!B871/12*1000</f>
        <v>34725</v>
      </c>
      <c r="C567" s="201"/>
    </row>
    <row r="568" spans="1:4" s="38" customFormat="1" ht="18.75">
      <c r="A568" s="163" t="s">
        <v>206</v>
      </c>
      <c r="B568" s="71">
        <f>'приложение 2 культура'!C872/'приложение 2 культура'!B872/12*1000</f>
        <v>19513.333333333332</v>
      </c>
      <c r="C568" s="201"/>
    </row>
    <row r="569" spans="1:4" s="38" customFormat="1" ht="18.75">
      <c r="A569" s="163" t="s">
        <v>213</v>
      </c>
      <c r="B569" s="71">
        <f>'приложение 2 культура'!C873/'приложение 2 культура'!B873/12*1000</f>
        <v>10353.603603603602</v>
      </c>
      <c r="C569" s="202"/>
    </row>
    <row r="570" spans="1:4" s="38" customFormat="1" ht="39">
      <c r="A570" s="205" t="s">
        <v>38</v>
      </c>
      <c r="B570" s="72">
        <f>'приложение 2 культура'!C875/'приложение 2 культура'!B875/12*1000</f>
        <v>21008.20666235446</v>
      </c>
      <c r="C570" s="200">
        <f>B572/B573</f>
        <v>1.7300335281834387</v>
      </c>
      <c r="D570" s="188"/>
    </row>
    <row r="571" spans="1:4" s="38" customFormat="1" ht="18.75">
      <c r="A571" s="163" t="s">
        <v>205</v>
      </c>
      <c r="B571" s="71">
        <f>'приложение 2 культура'!C877/'приложение 2 культура'!B877/12*1000</f>
        <v>43576.342281879202</v>
      </c>
      <c r="C571" s="201"/>
    </row>
    <row r="572" spans="1:4" s="38" customFormat="1" ht="18.75">
      <c r="A572" s="163" t="s">
        <v>206</v>
      </c>
      <c r="B572" s="71">
        <f>'приложение 2 культура'!C878/'приложение 2 культура'!B878/12*1000</f>
        <v>24096.256425176991</v>
      </c>
      <c r="C572" s="201"/>
    </row>
    <row r="573" spans="1:4" s="38" customFormat="1" ht="18.75">
      <c r="A573" s="163" t="s">
        <v>213</v>
      </c>
      <c r="B573" s="71">
        <f>'приложение 2 культура'!C879/'приложение 2 культура'!B879/12*1000</f>
        <v>13928.201987205661</v>
      </c>
      <c r="C573" s="202"/>
    </row>
    <row r="574" spans="1:4" s="38" customFormat="1" ht="39">
      <c r="A574" s="250" t="s">
        <v>87</v>
      </c>
      <c r="B574" s="72">
        <f>'приложение 2 культура'!C895/'приложение 2 культура'!B895/12*1000</f>
        <v>22091.30350512953</v>
      </c>
      <c r="C574" s="200">
        <f>B576/B577</f>
        <v>1.8281713173477172</v>
      </c>
    </row>
    <row r="575" spans="1:4" s="38" customFormat="1" ht="18.75">
      <c r="A575" s="163" t="s">
        <v>205</v>
      </c>
      <c r="B575" s="71">
        <f>'приложение 2 культура'!C897/'приложение 2 культура'!B897/12*1000</f>
        <v>37038.961038961024</v>
      </c>
      <c r="C575" s="201"/>
    </row>
    <row r="576" spans="1:4" s="38" customFormat="1" ht="18.75">
      <c r="A576" s="163" t="s">
        <v>206</v>
      </c>
      <c r="B576" s="71">
        <f>'приложение 2 культура'!C898/'приложение 2 культура'!B898/12*1000</f>
        <v>24972.947245896459</v>
      </c>
      <c r="C576" s="201"/>
    </row>
    <row r="577" spans="1:3" s="38" customFormat="1" ht="18.75">
      <c r="A577" s="163" t="s">
        <v>213</v>
      </c>
      <c r="B577" s="71">
        <f>'приложение 2 культура'!C899/'приложение 2 культура'!B899/12*1000</f>
        <v>13660.069496182025</v>
      </c>
      <c r="C577" s="202"/>
    </row>
    <row r="578" spans="1:3" s="38" customFormat="1" ht="18.75">
      <c r="A578" s="287" t="s">
        <v>241</v>
      </c>
      <c r="B578" s="288"/>
      <c r="C578" s="289"/>
    </row>
    <row r="579" spans="1:3" s="38" customFormat="1" ht="84.75" customHeight="1">
      <c r="A579" s="252" t="str">
        <f>'приложение 2 культура'!A901</f>
        <v xml:space="preserve">Областное государственное автономное учреждение культуры «Томская областная универсальная научная библиотека имени Александра Сергеевича Пушкина» </v>
      </c>
      <c r="B579" s="72">
        <f>'приложение 2 культура'!C902/'приложение 2 культура'!B902/12*1000</f>
        <v>21023.261223540354</v>
      </c>
      <c r="C579" s="200">
        <f>B581/B582</f>
        <v>1.3273334055194139</v>
      </c>
    </row>
    <row r="580" spans="1:3" s="38" customFormat="1" ht="18.75">
      <c r="A580" s="163" t="s">
        <v>205</v>
      </c>
      <c r="B580" s="71">
        <f>'приложение 2 культура'!C904/'приложение 2 культура'!B904/12*1000</f>
        <v>43666.666666666664</v>
      </c>
      <c r="C580" s="201"/>
    </row>
    <row r="581" spans="1:3" s="38" customFormat="1" ht="18.75">
      <c r="A581" s="163" t="s">
        <v>206</v>
      </c>
      <c r="B581" s="71">
        <f>'приложение 2 культура'!C905/'приложение 2 культура'!B905/12*1000</f>
        <v>21635.951910408432</v>
      </c>
      <c r="C581" s="201"/>
    </row>
    <row r="582" spans="1:3" s="38" customFormat="1" ht="18.75">
      <c r="A582" s="163" t="s">
        <v>213</v>
      </c>
      <c r="B582" s="71">
        <f>'приложение 2 культура'!C906/'приложение 2 культура'!B906/12*1000</f>
        <v>16300.314465408803</v>
      </c>
      <c r="C582" s="202"/>
    </row>
    <row r="583" spans="1:3" s="38" customFormat="1" ht="55.5" customHeight="1">
      <c r="A583" s="280" t="str">
        <f>'приложение 2 культура'!A907</f>
        <v>Областное государственное автономное  учреждение культуры «Томская областная детско-юношеская  библиотека»</v>
      </c>
      <c r="B583" s="72">
        <f>'приложение 2 культура'!C908/'приложение 2 культура'!B908/12*1000</f>
        <v>22658.618376928236</v>
      </c>
      <c r="C583" s="200">
        <f>B585/B586</f>
        <v>1.4245837433122195</v>
      </c>
    </row>
    <row r="584" spans="1:3" s="38" customFormat="1" ht="18.75">
      <c r="A584" s="163" t="s">
        <v>205</v>
      </c>
      <c r="B584" s="71">
        <f>'приложение 2 культура'!C910/'приложение 2 культура'!B910/12*1000</f>
        <v>44633.333333333336</v>
      </c>
      <c r="C584" s="201"/>
    </row>
    <row r="585" spans="1:3" s="38" customFormat="1" ht="18.75">
      <c r="A585" s="163" t="s">
        <v>206</v>
      </c>
      <c r="B585" s="71">
        <f>'приложение 2 культура'!C911/'приложение 2 культура'!B911/12*1000</f>
        <v>22737.060041407869</v>
      </c>
      <c r="C585" s="201"/>
    </row>
    <row r="586" spans="1:3" s="38" customFormat="1" ht="18.75">
      <c r="A586" s="163" t="s">
        <v>213</v>
      </c>
      <c r="B586" s="71">
        <f>'приложение 2 культура'!C912/'приложение 2 культура'!B912/12*1000</f>
        <v>15960.493827160493</v>
      </c>
      <c r="C586" s="202"/>
    </row>
    <row r="587" spans="1:3" s="38" customFormat="1" ht="58.5" customHeight="1">
      <c r="A587" s="246" t="str">
        <f>'приложение 2 культура'!A913</f>
        <v xml:space="preserve">Областное государственное автономное учреждение культуры «Дворец народного творчества «Авангард» </v>
      </c>
      <c r="B587" s="72">
        <f>'приложение 2 культура'!C914/'приложение 2 культура'!B914/12*1000</f>
        <v>23278.270042194094</v>
      </c>
      <c r="C587" s="200">
        <f t="shared" ref="C587" si="0">B589/B590</f>
        <v>1.1800938599921784</v>
      </c>
    </row>
    <row r="588" spans="1:3" s="38" customFormat="1" ht="18.75">
      <c r="A588" s="163" t="s">
        <v>205</v>
      </c>
      <c r="B588" s="71">
        <f>'приложение 2 культура'!C916/'приложение 2 культура'!B916/12*1000</f>
        <v>46556.25</v>
      </c>
      <c r="C588" s="201"/>
    </row>
    <row r="589" spans="1:3" s="38" customFormat="1" ht="18.75">
      <c r="A589" s="163" t="s">
        <v>206</v>
      </c>
      <c r="B589" s="71">
        <f>'приложение 2 культура'!C917/'приложение 2 культура'!B917/12*1000</f>
        <v>23469.444444444445</v>
      </c>
      <c r="C589" s="201"/>
    </row>
    <row r="590" spans="1:3" s="38" customFormat="1" ht="18.75">
      <c r="A590" s="163" t="s">
        <v>213</v>
      </c>
      <c r="B590" s="71">
        <f>'приложение 2 культура'!C918/'приложение 2 культура'!B918/12*1000</f>
        <v>19887.777777777777</v>
      </c>
      <c r="C590" s="202"/>
    </row>
    <row r="591" spans="1:3" s="38" customFormat="1" ht="57.75" customHeight="1">
      <c r="A591" s="246" t="str">
        <f>'приложение 2 культура'!A919</f>
        <v>Областное государственное автономное учреждение культуры «Томский областной Российско-немецкий Дом»</v>
      </c>
      <c r="B591" s="72">
        <f>'приложение 2 культура'!C920/'приложение 2 культура'!B920/12*1000</f>
        <v>18897.342995169081</v>
      </c>
      <c r="C591" s="200">
        <f t="shared" ref="C591" si="1">B593/B594</f>
        <v>1.4826822579810626</v>
      </c>
    </row>
    <row r="592" spans="1:3" s="38" customFormat="1" ht="18.75">
      <c r="A592" s="163" t="s">
        <v>205</v>
      </c>
      <c r="B592" s="71">
        <f>'приложение 2 культура'!C922/'приложение 2 культура'!B922/12*1000</f>
        <v>29694.444444444442</v>
      </c>
      <c r="C592" s="201"/>
    </row>
    <row r="593" spans="1:3" s="38" customFormat="1" ht="18.75">
      <c r="A593" s="163" t="s">
        <v>206</v>
      </c>
      <c r="B593" s="71">
        <f>'приложение 2 культура'!C923/'приложение 2 культура'!B923/12*1000</f>
        <v>17954.761904761905</v>
      </c>
      <c r="C593" s="201"/>
    </row>
    <row r="594" spans="1:3" s="38" customFormat="1" ht="18.75">
      <c r="A594" s="163" t="s">
        <v>213</v>
      </c>
      <c r="B594" s="71">
        <f>'приложение 2 культура'!C924/'приложение 2 культура'!B924/12*1000</f>
        <v>12109.649122807019</v>
      </c>
      <c r="C594" s="202"/>
    </row>
    <row r="595" spans="1:3" s="38" customFormat="1" ht="61.5" customHeight="1">
      <c r="A595" s="246" t="str">
        <f>'приложение 2 культура'!A925</f>
        <v xml:space="preserve">Областное государственное автономное учреждение культуры «Центр татарской культуры» </v>
      </c>
      <c r="B595" s="72">
        <f>'приложение 2 культура'!C926/'приложение 2 культура'!B926/12*1000</f>
        <v>22398.809523809523</v>
      </c>
      <c r="C595" s="200">
        <f>B597/B598</f>
        <v>1.0725769311283233</v>
      </c>
    </row>
    <row r="596" spans="1:3" s="38" customFormat="1" ht="18.75">
      <c r="A596" s="163" t="s">
        <v>205</v>
      </c>
      <c r="B596" s="71">
        <f>'приложение 2 культура'!C928/'приложение 2 культура'!B928/12*1000</f>
        <v>38895.833333333336</v>
      </c>
      <c r="C596" s="201"/>
    </row>
    <row r="597" spans="1:3" s="38" customFormat="1" ht="18.75">
      <c r="A597" s="163" t="s">
        <v>206</v>
      </c>
      <c r="B597" s="71">
        <f>'приложение 2 культура'!C929/'приложение 2 культура'!B929/12*1000</f>
        <v>18604.575163398691</v>
      </c>
      <c r="C597" s="201"/>
    </row>
    <row r="598" spans="1:3" s="38" customFormat="1" ht="18.75">
      <c r="A598" s="163" t="s">
        <v>213</v>
      </c>
      <c r="B598" s="71">
        <f>'приложение 2 культура'!C930/'приложение 2 культура'!B930/12*1000</f>
        <v>17345.679012345678</v>
      </c>
      <c r="C598" s="202"/>
    </row>
    <row r="599" spans="1:3" s="38" customFormat="1" ht="41.25" customHeight="1">
      <c r="A599" s="246" t="str">
        <f>'приложение 2 культура'!A931</f>
        <v>Областное государственное автономное учреждение культуры «Дом искусств»</v>
      </c>
      <c r="B599" s="72">
        <f>'приложение 2 культура'!C932/'приложение 2 культура'!B932/12*1000</f>
        <v>15315.693430656935</v>
      </c>
      <c r="C599" s="200">
        <f>B601/B602</f>
        <v>1.2905044255392282</v>
      </c>
    </row>
    <row r="600" spans="1:3" s="38" customFormat="1" ht="18.75">
      <c r="A600" s="163" t="s">
        <v>205</v>
      </c>
      <c r="B600" s="71">
        <f>'приложение 2 культура'!C934/'приложение 2 культура'!B934/12*1000</f>
        <v>26974.999999999996</v>
      </c>
      <c r="C600" s="201"/>
    </row>
    <row r="601" spans="1:3" s="38" customFormat="1" ht="18.75">
      <c r="A601" s="163" t="s">
        <v>206</v>
      </c>
      <c r="B601" s="71">
        <f>'приложение 2 культура'!C935/'приложение 2 культура'!B935/12*1000</f>
        <v>14484.567901234568</v>
      </c>
      <c r="C601" s="201"/>
    </row>
    <row r="602" spans="1:3" s="38" customFormat="1" ht="18.75">
      <c r="A602" s="163" t="s">
        <v>213</v>
      </c>
      <c r="B602" s="71">
        <f>'приложение 2 культура'!C936/'приложение 2 культура'!B936/12*1000</f>
        <v>11223.958333333334</v>
      </c>
      <c r="C602" s="202"/>
    </row>
    <row r="603" spans="1:3" s="73" customFormat="1" ht="78" customHeight="1">
      <c r="A603" s="206" t="str">
        <f>'приложение 2 культура'!A937</f>
        <v>Областное государственное автономное учреждение культуры "Томский областной краеведческий музей имени Михаила Бонифатьевича Шатилова"</v>
      </c>
      <c r="B603" s="76">
        <f>'приложение 2 культура'!C938/'приложение 2 культура'!B938/12*1000</f>
        <v>17797.988505747126</v>
      </c>
      <c r="C603" s="195">
        <f t="shared" ref="C603" si="2">B605/B606</f>
        <v>1.2272851436977705</v>
      </c>
    </row>
    <row r="604" spans="1:3" s="73" customFormat="1" ht="18.75">
      <c r="A604" s="196" t="s">
        <v>205</v>
      </c>
      <c r="B604" s="75">
        <f>'приложение 2 культура'!C940/'приложение 2 культура'!B940/12*1000</f>
        <v>46800.000000000007</v>
      </c>
      <c r="C604" s="197"/>
    </row>
    <row r="605" spans="1:3" s="73" customFormat="1" ht="18.75">
      <c r="A605" s="196" t="s">
        <v>206</v>
      </c>
      <c r="B605" s="75">
        <f>'приложение 2 культура'!C941/'приложение 2 культура'!B941/12*1000</f>
        <v>18000.378787878792</v>
      </c>
      <c r="C605" s="197"/>
    </row>
    <row r="606" spans="1:3" s="73" customFormat="1" ht="18.75">
      <c r="A606" s="196" t="s">
        <v>213</v>
      </c>
      <c r="B606" s="75">
        <f>'приложение 2 культура'!C942/'приложение 2 культура'!B942/12*1000</f>
        <v>14666.826923076924</v>
      </c>
      <c r="C606" s="198"/>
    </row>
    <row r="607" spans="1:3" s="73" customFormat="1" ht="60.75" customHeight="1">
      <c r="A607" s="206" t="str">
        <f>'приложение 2 культура'!A943</f>
        <v xml:space="preserve">Областное государственное автономное учреждение культуры «Томский областной художественный музей» </v>
      </c>
      <c r="B607" s="76">
        <f>'приложение 2 культура'!C944/'приложение 2 культура'!B944/12*1000</f>
        <v>20193.567670970828</v>
      </c>
      <c r="C607" s="200">
        <f t="shared" ref="C607" si="3">B609/B610</f>
        <v>0.98450463479982164</v>
      </c>
    </row>
    <row r="608" spans="1:3" s="38" customFormat="1" ht="18.75">
      <c r="A608" s="163" t="s">
        <v>205</v>
      </c>
      <c r="B608" s="71">
        <f>'приложение 2 культура'!C946/'приложение 2 культура'!B946/12*1000</f>
        <v>39352.083333333336</v>
      </c>
      <c r="C608" s="201"/>
    </row>
    <row r="609" spans="1:3" s="38" customFormat="1" ht="18.75">
      <c r="A609" s="163" t="s">
        <v>206</v>
      </c>
      <c r="B609" s="71">
        <f>'приложение 2 культура'!C947/'приложение 2 культура'!B947/12*1000</f>
        <v>18944.09282700422</v>
      </c>
      <c r="C609" s="201"/>
    </row>
    <row r="610" spans="1:3" s="38" customFormat="1" ht="18.75">
      <c r="A610" s="163" t="s">
        <v>213</v>
      </c>
      <c r="B610" s="71">
        <f>'приложение 2 культура'!C948/'приложение 2 культура'!B948/12*1000</f>
        <v>19242.258652094719</v>
      </c>
      <c r="C610" s="202"/>
    </row>
    <row r="611" spans="1:3" s="38" customFormat="1" ht="81.75" customHeight="1">
      <c r="A611" s="246" t="str">
        <f>'приложение 2 культура'!A949</f>
        <v>Областное государственное автономное учреждение культуры «Центр по охране и использованию памятников истории и культуры»</v>
      </c>
      <c r="B611" s="72">
        <f>'приложение 2 культура'!C950/'приложение 2 культура'!B950/12*1000</f>
        <v>39972.988505747133</v>
      </c>
      <c r="C611" s="200">
        <f>B613/B614</f>
        <v>1.0408563134978228</v>
      </c>
    </row>
    <row r="612" spans="1:3" s="38" customFormat="1" ht="18.75">
      <c r="A612" s="163" t="s">
        <v>205</v>
      </c>
      <c r="B612" s="71">
        <f>'приложение 2 культура'!C952/'приложение 2 культура'!B952/12*1000</f>
        <v>66204.166666666672</v>
      </c>
      <c r="C612" s="201"/>
    </row>
    <row r="613" spans="1:3" s="38" customFormat="1" ht="18.75">
      <c r="A613" s="163" t="s">
        <v>206</v>
      </c>
      <c r="B613" s="71">
        <f>'приложение 2 культура'!C953/'приложение 2 культура'!B953/12*1000</f>
        <v>36995.833333333328</v>
      </c>
      <c r="C613" s="201"/>
    </row>
    <row r="614" spans="1:3" s="38" customFormat="1" ht="18.75">
      <c r="A614" s="163" t="s">
        <v>213</v>
      </c>
      <c r="B614" s="71">
        <f>'приложение 2 культура'!C954/'приложение 2 культура'!B954/12*1000</f>
        <v>35543.650793650791</v>
      </c>
      <c r="C614" s="202"/>
    </row>
    <row r="615" spans="1:3" s="38" customFormat="1" ht="77.25" customHeight="1">
      <c r="A615" s="246" t="str">
        <f>'приложение 2 культура'!A955</f>
        <v>Областное государственное автономное учреждение культуры «Томский областной ордена Трудового Красного Знамени театр драмы»</v>
      </c>
      <c r="B615" s="72">
        <f>'приложение 2 культура'!C956/'приложение 2 культура'!B956/12*1000</f>
        <v>26412.023809523806</v>
      </c>
      <c r="C615" s="200">
        <f>B617/B618</f>
        <v>1.1841176748479902</v>
      </c>
    </row>
    <row r="616" spans="1:3" s="38" customFormat="1" ht="18.75">
      <c r="A616" s="163" t="s">
        <v>205</v>
      </c>
      <c r="B616" s="71">
        <f>'приложение 2 культура'!C958/'приложение 2 культура'!B958/12*1000</f>
        <v>56859.999999999993</v>
      </c>
      <c r="C616" s="201"/>
    </row>
    <row r="617" spans="1:3" s="38" customFormat="1" ht="18.75">
      <c r="A617" s="163" t="s">
        <v>206</v>
      </c>
      <c r="B617" s="71">
        <f>'приложение 2 культура'!C959/'приложение 2 культура'!B959/12*1000</f>
        <v>27060.897435897434</v>
      </c>
      <c r="C617" s="201"/>
    </row>
    <row r="618" spans="1:3" s="38" customFormat="1" ht="18.75">
      <c r="A618" s="163" t="s">
        <v>213</v>
      </c>
      <c r="B618" s="71">
        <f>'приложение 2 культура'!C960/'приложение 2 культура'!B960/12*1000</f>
        <v>22853.216374269006</v>
      </c>
      <c r="C618" s="202"/>
    </row>
    <row r="619" spans="1:3" s="38" customFormat="1" ht="59.25" customHeight="1">
      <c r="A619" s="246" t="str">
        <f>'приложение 2 культура'!A961</f>
        <v>Областное государственное автономное учреждение культуры «Томский областной театр юного зрителя»</v>
      </c>
      <c r="B619" s="72">
        <f>'приложение 2 культура'!C962/'приложение 2 культура'!B962/12*1000</f>
        <v>20276.515151515152</v>
      </c>
      <c r="C619" s="200">
        <f t="shared" ref="C619" si="4">B621/B622</f>
        <v>1.1738413465032169</v>
      </c>
    </row>
    <row r="620" spans="1:3" s="38" customFormat="1" ht="18.75">
      <c r="A620" s="163" t="s">
        <v>205</v>
      </c>
      <c r="B620" s="71">
        <f>'приложение 2 культура'!C964/'приложение 2 культура'!B964/12*1000</f>
        <v>45983.333333333328</v>
      </c>
      <c r="C620" s="201"/>
    </row>
    <row r="621" spans="1:3" s="38" customFormat="1" ht="18.75">
      <c r="A621" s="163" t="s">
        <v>206</v>
      </c>
      <c r="B621" s="71">
        <f>'приложение 2 культура'!C965/'приложение 2 культура'!B965/12*1000</f>
        <v>20191.538461538461</v>
      </c>
      <c r="C621" s="201"/>
    </row>
    <row r="622" spans="1:3" s="38" customFormat="1" ht="18.75">
      <c r="A622" s="163" t="s">
        <v>213</v>
      </c>
      <c r="B622" s="71">
        <f>'приложение 2 культура'!C966/'приложение 2 культура'!B966/12*1000</f>
        <v>17201.25</v>
      </c>
      <c r="C622" s="202"/>
    </row>
    <row r="623" spans="1:3" s="73" customFormat="1" ht="77.25" customHeight="1">
      <c r="A623" s="206" t="str">
        <f>'приложение 2 культура'!A967</f>
        <v>Областное государственное автономное учреждение культуры Томский областной театр куклы и актера "Скоморох" имени Романа Виндемана</v>
      </c>
      <c r="B623" s="76">
        <f>'приложение 2 культура'!C968/'приложение 2 культура'!B968/12*1000</f>
        <v>21244.308943089429</v>
      </c>
      <c r="C623" s="195">
        <f t="shared" ref="C623" si="5">B625/B626</f>
        <v>1.3268464753202085</v>
      </c>
    </row>
    <row r="624" spans="1:3" s="73" customFormat="1" ht="18.75">
      <c r="A624" s="196" t="s">
        <v>205</v>
      </c>
      <c r="B624" s="75">
        <f>'приложение 2 культура'!C970/'приложение 2 культура'!B970/12*1000</f>
        <v>50027.083333333336</v>
      </c>
      <c r="C624" s="197"/>
    </row>
    <row r="625" spans="1:3" s="73" customFormat="1" ht="18.75">
      <c r="A625" s="196" t="s">
        <v>206</v>
      </c>
      <c r="B625" s="75">
        <f>'приложение 2 культура'!C971/'приложение 2 культура'!B971/12*1000</f>
        <v>20658.03212851406</v>
      </c>
      <c r="C625" s="197"/>
    </row>
    <row r="626" spans="1:3" s="73" customFormat="1" ht="18.75">
      <c r="A626" s="196" t="s">
        <v>213</v>
      </c>
      <c r="B626" s="75">
        <f>'приложение 2 культура'!C972/'приложение 2 культура'!B972/12*1000</f>
        <v>15569.270833333334</v>
      </c>
      <c r="C626" s="198"/>
    </row>
    <row r="627" spans="1:3" s="38" customFormat="1" ht="61.5" customHeight="1">
      <c r="A627" s="246" t="str">
        <f>'приложение 2 культура'!A973</f>
        <v>Областное государственное автономное учреждение культуры «Томская областная государственная филармония»</v>
      </c>
      <c r="B627" s="72">
        <f>'приложение 2 культура'!C974/'приложение 2 культура'!B974/12*1000</f>
        <v>28536.111111111109</v>
      </c>
      <c r="C627" s="200">
        <f>B629/B630</f>
        <v>1.4529145965031411</v>
      </c>
    </row>
    <row r="628" spans="1:3" s="38" customFormat="1" ht="18.75">
      <c r="A628" s="163" t="s">
        <v>205</v>
      </c>
      <c r="B628" s="71">
        <f>'приложение 2 культура'!C976/'приложение 2 культура'!B976/12*1000</f>
        <v>64647.916666666657</v>
      </c>
      <c r="C628" s="201"/>
    </row>
    <row r="629" spans="1:3" s="38" customFormat="1" ht="18.75">
      <c r="A629" s="163" t="s">
        <v>206</v>
      </c>
      <c r="B629" s="71">
        <f>'приложение 2 культура'!C977/'приложение 2 культура'!B977/12*1000</f>
        <v>31291.711907347089</v>
      </c>
      <c r="C629" s="201"/>
    </row>
    <row r="630" spans="1:3" s="38" customFormat="1" ht="18.75">
      <c r="A630" s="163" t="s">
        <v>213</v>
      </c>
      <c r="B630" s="71">
        <f>'приложение 2 культура'!C978/'приложение 2 культура'!B978/12*1000</f>
        <v>21537.199765670768</v>
      </c>
      <c r="C630" s="202"/>
    </row>
    <row r="631" spans="1:3" s="38" customFormat="1" ht="61.5" customHeight="1">
      <c r="A631" s="246" t="str">
        <f>'приложение 2 культура'!A979</f>
        <v>Областное государственное казённое учреждение «Государственный архив Томской области»</v>
      </c>
      <c r="B631" s="72">
        <f>'приложение 2 культура'!C980/'приложение 2 культура'!B980/12*1000</f>
        <v>22560.595065312045</v>
      </c>
      <c r="C631" s="200">
        <f>B633/B634</f>
        <v>1.363557008264114</v>
      </c>
    </row>
    <row r="632" spans="1:3" s="38" customFormat="1" ht="18.75">
      <c r="A632" s="163" t="s">
        <v>205</v>
      </c>
      <c r="B632" s="71">
        <f>'приложение 2 культура'!C982/'приложение 2 культура'!B982/12*1000</f>
        <v>35043.749999999993</v>
      </c>
      <c r="C632" s="201"/>
    </row>
    <row r="633" spans="1:3" s="38" customFormat="1" ht="18.75">
      <c r="A633" s="163" t="s">
        <v>206</v>
      </c>
      <c r="B633" s="71">
        <f>'приложение 2 культура'!C983/'приложение 2 культура'!B983/12*1000</f>
        <v>23365.463917525773</v>
      </c>
      <c r="C633" s="201"/>
    </row>
    <row r="634" spans="1:3" s="38" customFormat="1" ht="18.75">
      <c r="A634" s="163" t="s">
        <v>213</v>
      </c>
      <c r="B634" s="71">
        <f>'приложение 2 культура'!C984/'приложение 2 культура'!B984/12*1000</f>
        <v>17135.67073170732</v>
      </c>
      <c r="C634" s="202"/>
    </row>
    <row r="635" spans="1:3" s="38" customFormat="1" ht="59.25" customHeight="1">
      <c r="A635" s="246" t="str">
        <f>'приложение 2 культура'!A985</f>
        <v>Областное государственное казённое учреждение "Центр документации новейшей истории Томской области"</v>
      </c>
      <c r="B635" s="72">
        <f>'приложение 2 культура'!C986/'приложение 2 культура'!B986/12*1000</f>
        <v>23429.824561403508</v>
      </c>
      <c r="C635" s="200">
        <f t="shared" ref="C635" si="6">B637/B638</f>
        <v>1.2441105769230769</v>
      </c>
    </row>
    <row r="636" spans="1:3" s="38" customFormat="1" ht="18.75">
      <c r="A636" s="163" t="s">
        <v>205</v>
      </c>
      <c r="B636" s="71">
        <f>'приложение 2 культура'!C988/'приложение 2 культура'!B988/12*1000</f>
        <v>34000</v>
      </c>
      <c r="C636" s="201"/>
    </row>
    <row r="637" spans="1:3" s="38" customFormat="1" ht="18.75">
      <c r="A637" s="163" t="s">
        <v>206</v>
      </c>
      <c r="B637" s="71">
        <f>'приложение 2 культура'!C989/'приложение 2 культура'!B989/12*1000</f>
        <v>23525.000000000004</v>
      </c>
      <c r="C637" s="201"/>
    </row>
    <row r="638" spans="1:3" s="38" customFormat="1" ht="18.75">
      <c r="A638" s="163" t="s">
        <v>213</v>
      </c>
      <c r="B638" s="71">
        <f>'приложение 2 культура'!C990/'приложение 2 культура'!B990/12*1000</f>
        <v>18909.090909090912</v>
      </c>
      <c r="C638" s="202"/>
    </row>
    <row r="639" spans="1:3" s="38" customFormat="1" ht="19.5">
      <c r="A639" s="250" t="s">
        <v>55</v>
      </c>
      <c r="B639" s="72">
        <f>'приложение 2 культура'!C992/'приложение 2 культура'!B992/12*1000</f>
        <v>22778.917071415719</v>
      </c>
      <c r="C639" s="200">
        <f>B641/B642</f>
        <v>1.2206486536471364</v>
      </c>
    </row>
    <row r="640" spans="1:3" s="38" customFormat="1" ht="18.75">
      <c r="A640" s="163" t="s">
        <v>205</v>
      </c>
      <c r="B640" s="71">
        <f>'приложение 2 культура'!C994/'приложение 2 культура'!B994/12*1000</f>
        <v>44893.10344827587</v>
      </c>
      <c r="C640" s="201"/>
    </row>
    <row r="641" spans="1:3" s="38" customFormat="1" ht="18.75">
      <c r="A641" s="163" t="s">
        <v>206</v>
      </c>
      <c r="B641" s="71">
        <f>'приложение 2 культура'!C995/'приложение 2 культура'!B995/12*1000</f>
        <v>23031.856632927487</v>
      </c>
      <c r="C641" s="201"/>
    </row>
    <row r="642" spans="1:3" s="38" customFormat="1" ht="18.75">
      <c r="A642" s="163" t="s">
        <v>213</v>
      </c>
      <c r="B642" s="71">
        <f>'приложение 2 культура'!C996/'приложение 2 культура'!B996/12*1000</f>
        <v>18868.538923228523</v>
      </c>
      <c r="C642" s="202"/>
    </row>
    <row r="643" spans="1:3" s="38" customFormat="1" ht="19.5">
      <c r="A643" s="250" t="s">
        <v>88</v>
      </c>
      <c r="B643" s="250">
        <f>'приложение 2 культура'!C998/'приложение 2 культура'!B998/12*1000</f>
        <v>22292.172882411378</v>
      </c>
      <c r="C643" s="200">
        <f>B645/B646</f>
        <v>1.6014748579908871</v>
      </c>
    </row>
    <row r="644" spans="1:3" s="38" customFormat="1" ht="18.75">
      <c r="A644" s="163" t="s">
        <v>205</v>
      </c>
      <c r="B644" s="71">
        <f>'приложение 2 культура'!C1000/'приложение 2 культура'!B1000/12*1000</f>
        <v>39187.735849056604</v>
      </c>
      <c r="C644" s="201"/>
    </row>
    <row r="645" spans="1:3" s="38" customFormat="1" ht="18.75">
      <c r="A645" s="163" t="s">
        <v>206</v>
      </c>
      <c r="B645" s="71">
        <f>'приложение 2 культура'!C1001/'приложение 2 культура'!B1001/12*1000</f>
        <v>24414.923600275513</v>
      </c>
      <c r="C645" s="201"/>
    </row>
    <row r="646" spans="1:3" s="38" customFormat="1" ht="18.75">
      <c r="A646" s="163" t="s">
        <v>213</v>
      </c>
      <c r="B646" s="71">
        <f>'приложение 2 культура'!C1002/'приложение 2 культура'!B1002/12*1000</f>
        <v>15245.274365970998</v>
      </c>
      <c r="C646" s="202"/>
    </row>
    <row r="647" spans="1:3" s="38" customFormat="1" ht="18.75"/>
    <row r="648" spans="1:3" s="38" customFormat="1" ht="18.75"/>
    <row r="649" spans="1:3" s="38" customFormat="1" ht="18.75"/>
    <row r="650" spans="1:3" s="38" customFormat="1" ht="18.75"/>
    <row r="651" spans="1:3" s="38" customFormat="1" ht="18.75"/>
    <row r="652" spans="1:3" s="38" customFormat="1" ht="18.75"/>
    <row r="653" spans="1:3" s="38" customFormat="1" ht="18.75"/>
    <row r="654" spans="1:3" s="38" customFormat="1" ht="18.75"/>
    <row r="655" spans="1:3" s="38" customFormat="1" ht="18.75"/>
    <row r="656" spans="1:3" s="38" customFormat="1" ht="18.75"/>
    <row r="657" s="38" customFormat="1" ht="18.75"/>
    <row r="658" s="38" customFormat="1" ht="18.75"/>
    <row r="659" s="38" customFormat="1" ht="18.75"/>
    <row r="660" s="38" customFormat="1" ht="18.75"/>
    <row r="661" s="38" customFormat="1" ht="18.75"/>
    <row r="662" s="38" customFormat="1" ht="18.75"/>
    <row r="663" s="38" customFormat="1" ht="18.75"/>
    <row r="664" s="38" customFormat="1" ht="18.75"/>
    <row r="665" s="38" customFormat="1" ht="18.75"/>
    <row r="666" s="38" customFormat="1" ht="18.75"/>
    <row r="667" s="38" customFormat="1" ht="18.75"/>
    <row r="668" s="38" customFormat="1" ht="18.75"/>
    <row r="669" s="38" customFormat="1" ht="18.75"/>
    <row r="670" s="38" customFormat="1" ht="18.75"/>
    <row r="671" s="38" customFormat="1" ht="18.75"/>
    <row r="672" s="38" customFormat="1" ht="18.75"/>
    <row r="673" s="38" customFormat="1" ht="18.75"/>
    <row r="674" s="38" customFormat="1" ht="18.75"/>
    <row r="675" s="38" customFormat="1" ht="18.75"/>
    <row r="676" s="38" customFormat="1" ht="18.75"/>
    <row r="677" s="38" customFormat="1" ht="18.75"/>
    <row r="678" s="38" customFormat="1" ht="18.75"/>
    <row r="679" s="38" customFormat="1" ht="18.75"/>
    <row r="680" s="38" customFormat="1" ht="18.75"/>
    <row r="681" s="38" customFormat="1" ht="18.75"/>
    <row r="682" s="38" customFormat="1" ht="18.75"/>
    <row r="683" s="38" customFormat="1" ht="18.75"/>
    <row r="684" s="38" customFormat="1" ht="18.75"/>
    <row r="685" s="38" customFormat="1" ht="18.75"/>
    <row r="686" s="38" customFormat="1" ht="18.75"/>
    <row r="687" s="38" customFormat="1" ht="18.75"/>
    <row r="688" s="38" customFormat="1" ht="18.75"/>
    <row r="689" s="38" customFormat="1" ht="18.75"/>
    <row r="690" s="38" customFormat="1" ht="18.75"/>
    <row r="691" s="38" customFormat="1" ht="18.75"/>
    <row r="692" s="38" customFormat="1" ht="18.75"/>
    <row r="693" s="38" customFormat="1" ht="18.75"/>
    <row r="694" s="38" customFormat="1" ht="18.75"/>
    <row r="695" s="38" customFormat="1" ht="18.75"/>
    <row r="696" s="38" customFormat="1" ht="18.75"/>
    <row r="697" s="38" customFormat="1" ht="18.75"/>
    <row r="698" s="38" customFormat="1" ht="18.75"/>
    <row r="699" s="38" customFormat="1" ht="18.75"/>
    <row r="700" s="38" customFormat="1" ht="18.75"/>
    <row r="701" s="38" customFormat="1" ht="18.75"/>
    <row r="702" s="38" customFormat="1" ht="18.75"/>
    <row r="703" s="38" customFormat="1" ht="18.75"/>
    <row r="704" s="38" customFormat="1" ht="18.75"/>
    <row r="705" s="38" customFormat="1" ht="18.75"/>
    <row r="706" s="38" customFormat="1" ht="18.75"/>
    <row r="707" s="38" customFormat="1" ht="18.75"/>
    <row r="708" s="38" customFormat="1" ht="18.75"/>
    <row r="709" s="38" customFormat="1" ht="18.75"/>
    <row r="710" s="38" customFormat="1" ht="18.75"/>
    <row r="711" s="38" customFormat="1" ht="18.75"/>
    <row r="712" s="38" customFormat="1" ht="18.75"/>
    <row r="713" s="38" customFormat="1" ht="18.75"/>
    <row r="714" s="38" customFormat="1" ht="18.75"/>
    <row r="715" s="38" customFormat="1" ht="18.75"/>
    <row r="716" s="38" customFormat="1" ht="18.75"/>
    <row r="717" s="38" customFormat="1" ht="18.75"/>
    <row r="718" s="38" customFormat="1" ht="18.75"/>
    <row r="719" s="38" customFormat="1" ht="18.75"/>
  </sheetData>
  <mergeCells count="179">
    <mergeCell ref="B2:C2"/>
    <mergeCell ref="C635:C638"/>
    <mergeCell ref="C639:C642"/>
    <mergeCell ref="C643:C646"/>
    <mergeCell ref="A5:C5"/>
    <mergeCell ref="C68:C71"/>
    <mergeCell ref="C72:C75"/>
    <mergeCell ref="C611:C614"/>
    <mergeCell ref="C615:C618"/>
    <mergeCell ref="C619:C622"/>
    <mergeCell ref="C623:C626"/>
    <mergeCell ref="C627:C630"/>
    <mergeCell ref="C631:C634"/>
    <mergeCell ref="C587:C590"/>
    <mergeCell ref="C591:C594"/>
    <mergeCell ref="C595:C598"/>
    <mergeCell ref="C599:C602"/>
    <mergeCell ref="C603:C606"/>
    <mergeCell ref="C607:C610"/>
    <mergeCell ref="C566:C569"/>
    <mergeCell ref="C570:C573"/>
    <mergeCell ref="C574:C577"/>
    <mergeCell ref="A578:C578"/>
    <mergeCell ref="C579:C582"/>
    <mergeCell ref="C583:C586"/>
    <mergeCell ref="C542:C545"/>
    <mergeCell ref="C546:C549"/>
    <mergeCell ref="C550:C553"/>
    <mergeCell ref="C554:C557"/>
    <mergeCell ref="C558:C561"/>
    <mergeCell ref="C562:C565"/>
    <mergeCell ref="A524:C524"/>
    <mergeCell ref="C525:C528"/>
    <mergeCell ref="C529:C532"/>
    <mergeCell ref="C533:C536"/>
    <mergeCell ref="A537:C537"/>
    <mergeCell ref="C538:C541"/>
    <mergeCell ref="C503:C506"/>
    <mergeCell ref="C507:C510"/>
    <mergeCell ref="C511:C514"/>
    <mergeCell ref="C515:C518"/>
    <mergeCell ref="A519:C519"/>
    <mergeCell ref="C520:C523"/>
    <mergeCell ref="C482:C485"/>
    <mergeCell ref="A486:C486"/>
    <mergeCell ref="C487:C490"/>
    <mergeCell ref="C491:C494"/>
    <mergeCell ref="C495:C498"/>
    <mergeCell ref="C499:C502"/>
    <mergeCell ref="C458:C461"/>
    <mergeCell ref="C462:C465"/>
    <mergeCell ref="C466:C469"/>
    <mergeCell ref="C470:C473"/>
    <mergeCell ref="C474:C477"/>
    <mergeCell ref="C478:C481"/>
    <mergeCell ref="C437:C440"/>
    <mergeCell ref="A441:C441"/>
    <mergeCell ref="C442:C445"/>
    <mergeCell ref="C446:C449"/>
    <mergeCell ref="C450:C453"/>
    <mergeCell ref="C454:C457"/>
    <mergeCell ref="C416:C419"/>
    <mergeCell ref="C420:C423"/>
    <mergeCell ref="C424:C427"/>
    <mergeCell ref="A428:C428"/>
    <mergeCell ref="C429:C432"/>
    <mergeCell ref="C433:C436"/>
    <mergeCell ref="C395:C398"/>
    <mergeCell ref="C399:C402"/>
    <mergeCell ref="C403:C406"/>
    <mergeCell ref="C407:C410"/>
    <mergeCell ref="A411:C411"/>
    <mergeCell ref="C412:C415"/>
    <mergeCell ref="C374:C377"/>
    <mergeCell ref="C378:C381"/>
    <mergeCell ref="C382:C385"/>
    <mergeCell ref="A386:C386"/>
    <mergeCell ref="C387:C390"/>
    <mergeCell ref="C391:C394"/>
    <mergeCell ref="C350:C353"/>
    <mergeCell ref="C354:C357"/>
    <mergeCell ref="C358:C361"/>
    <mergeCell ref="C362:C365"/>
    <mergeCell ref="C366:C369"/>
    <mergeCell ref="C370:C373"/>
    <mergeCell ref="C326:C329"/>
    <mergeCell ref="C330:C333"/>
    <mergeCell ref="C334:C337"/>
    <mergeCell ref="C338:C341"/>
    <mergeCell ref="C342:C345"/>
    <mergeCell ref="C346:C349"/>
    <mergeCell ref="C302:C305"/>
    <mergeCell ref="C306:C309"/>
    <mergeCell ref="C310:C313"/>
    <mergeCell ref="C314:C317"/>
    <mergeCell ref="C318:C321"/>
    <mergeCell ref="C322:C325"/>
    <mergeCell ref="A281:C281"/>
    <mergeCell ref="C282:C285"/>
    <mergeCell ref="C286:C289"/>
    <mergeCell ref="C290:C293"/>
    <mergeCell ref="C294:C297"/>
    <mergeCell ref="C298:C301"/>
    <mergeCell ref="C260:C263"/>
    <mergeCell ref="C264:C267"/>
    <mergeCell ref="A268:C268"/>
    <mergeCell ref="C269:C272"/>
    <mergeCell ref="C273:C276"/>
    <mergeCell ref="C277:C280"/>
    <mergeCell ref="C239:C242"/>
    <mergeCell ref="C243:C246"/>
    <mergeCell ref="C247:C250"/>
    <mergeCell ref="A251:C251"/>
    <mergeCell ref="C252:C255"/>
    <mergeCell ref="C256:C259"/>
    <mergeCell ref="A218:C218"/>
    <mergeCell ref="C219:C222"/>
    <mergeCell ref="C223:C226"/>
    <mergeCell ref="C227:C230"/>
    <mergeCell ref="C231:C234"/>
    <mergeCell ref="C235:C238"/>
    <mergeCell ref="C197:C200"/>
    <mergeCell ref="C201:C204"/>
    <mergeCell ref="A205:C205"/>
    <mergeCell ref="C206:C209"/>
    <mergeCell ref="C210:C213"/>
    <mergeCell ref="C214:C217"/>
    <mergeCell ref="A179:C179"/>
    <mergeCell ref="C180:C183"/>
    <mergeCell ref="C184:C187"/>
    <mergeCell ref="C188:C191"/>
    <mergeCell ref="A192:C192"/>
    <mergeCell ref="C193:C196"/>
    <mergeCell ref="C159:C162"/>
    <mergeCell ref="C163:C166"/>
    <mergeCell ref="C167:C170"/>
    <mergeCell ref="C171:C174"/>
    <mergeCell ref="C175:C178"/>
    <mergeCell ref="C135:C138"/>
    <mergeCell ref="C139:C142"/>
    <mergeCell ref="C143:C146"/>
    <mergeCell ref="C147:C150"/>
    <mergeCell ref="C151:C154"/>
    <mergeCell ref="C155:C158"/>
    <mergeCell ref="C114:C117"/>
    <mergeCell ref="A118:C118"/>
    <mergeCell ref="C119:C122"/>
    <mergeCell ref="C123:C126"/>
    <mergeCell ref="C127:C130"/>
    <mergeCell ref="C131:C134"/>
    <mergeCell ref="C90:C93"/>
    <mergeCell ref="C94:C97"/>
    <mergeCell ref="C98:C101"/>
    <mergeCell ref="C102:C105"/>
    <mergeCell ref="C106:C109"/>
    <mergeCell ref="C110:C113"/>
    <mergeCell ref="C64:C67"/>
    <mergeCell ref="C76:C79"/>
    <mergeCell ref="A80:C80"/>
    <mergeCell ref="C81:C84"/>
    <mergeCell ref="A85:C85"/>
    <mergeCell ref="C86:C89"/>
    <mergeCell ref="C40:C43"/>
    <mergeCell ref="C44:C47"/>
    <mergeCell ref="C48:C51"/>
    <mergeCell ref="C52:C55"/>
    <mergeCell ref="C56:C59"/>
    <mergeCell ref="C60:C63"/>
    <mergeCell ref="C16:C19"/>
    <mergeCell ref="C20:C23"/>
    <mergeCell ref="C24:C27"/>
    <mergeCell ref="C28:C31"/>
    <mergeCell ref="C32:C35"/>
    <mergeCell ref="C36:C39"/>
    <mergeCell ref="A15:C15"/>
    <mergeCell ref="A4:C4"/>
    <mergeCell ref="A9:C9"/>
    <mergeCell ref="A10:C10"/>
    <mergeCell ref="C11:C14"/>
  </mergeCells>
  <pageMargins left="0" right="0" top="0" bottom="0" header="0.31496062992125984" footer="0.31496062992125984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5"/>
  <sheetViews>
    <sheetView workbookViewId="0">
      <pane xSplit="1" ySplit="8" topLeftCell="B23" activePane="bottomRight" state="frozen"/>
      <selection pane="topRight" activeCell="B1" sqref="B1"/>
      <selection pane="bottomLeft" activeCell="A8" sqref="A8"/>
      <selection pane="bottomRight" activeCell="G2" sqref="G2:H2"/>
    </sheetView>
  </sheetViews>
  <sheetFormatPr defaultRowHeight="15"/>
  <cols>
    <col min="1" max="1" width="46.5703125" customWidth="1"/>
    <col min="2" max="2" width="32.42578125" style="103" customWidth="1"/>
    <col min="3" max="3" width="29.28515625" customWidth="1"/>
    <col min="4" max="4" width="34" customWidth="1"/>
    <col min="5" max="5" width="28.5703125" style="103" customWidth="1"/>
    <col min="6" max="6" width="25.42578125" customWidth="1"/>
    <col min="7" max="7" width="20.28515625" customWidth="1"/>
    <col min="8" max="8" width="31.85546875" customWidth="1"/>
  </cols>
  <sheetData>
    <row r="1" spans="1:9">
      <c r="E1" s="112"/>
      <c r="G1" s="133" t="s">
        <v>277</v>
      </c>
      <c r="H1" s="133"/>
    </row>
    <row r="2" spans="1:9">
      <c r="G2" s="133" t="s">
        <v>95</v>
      </c>
      <c r="H2" s="133"/>
    </row>
    <row r="3" spans="1:9">
      <c r="G3" s="88"/>
      <c r="H3" s="88"/>
    </row>
    <row r="4" spans="1:9" ht="18.75" customHeight="1">
      <c r="A4" s="137" t="s">
        <v>195</v>
      </c>
      <c r="B4" s="137"/>
      <c r="C4" s="137"/>
      <c r="D4" s="137"/>
      <c r="E4" s="137"/>
      <c r="F4" s="137"/>
      <c r="G4" s="137"/>
      <c r="H4" s="137"/>
    </row>
    <row r="5" spans="1:9" ht="18.75">
      <c r="A5" s="87"/>
      <c r="B5" s="104"/>
      <c r="C5" s="87"/>
      <c r="D5" s="87"/>
      <c r="E5" s="104"/>
    </row>
    <row r="6" spans="1:9" ht="15" customHeight="1">
      <c r="D6" s="8"/>
      <c r="E6" s="113"/>
    </row>
    <row r="7" spans="1:9" s="2" customFormat="1" ht="131.25" customHeight="1">
      <c r="A7" s="138" t="s">
        <v>10</v>
      </c>
      <c r="B7" s="140" t="s">
        <v>190</v>
      </c>
      <c r="C7" s="139" t="s">
        <v>197</v>
      </c>
      <c r="D7" s="143" t="s">
        <v>96</v>
      </c>
      <c r="E7" s="138" t="s">
        <v>8</v>
      </c>
      <c r="F7" s="138"/>
      <c r="G7" s="138" t="s">
        <v>5</v>
      </c>
      <c r="H7" s="138" t="s">
        <v>6</v>
      </c>
    </row>
    <row r="8" spans="1:9" s="2" customFormat="1" ht="36" customHeight="1">
      <c r="A8" s="138"/>
      <c r="B8" s="140"/>
      <c r="C8" s="139"/>
      <c r="D8" s="143"/>
      <c r="E8" s="106" t="s">
        <v>11</v>
      </c>
      <c r="F8" s="86" t="s">
        <v>4</v>
      </c>
      <c r="G8" s="138"/>
      <c r="H8" s="138"/>
    </row>
    <row r="9" spans="1:9" s="3" customFormat="1" ht="18.75">
      <c r="A9" s="5">
        <v>1</v>
      </c>
      <c r="B9" s="105">
        <v>2</v>
      </c>
      <c r="C9" s="5">
        <v>3</v>
      </c>
      <c r="D9" s="5">
        <v>4</v>
      </c>
      <c r="E9" s="105">
        <v>5</v>
      </c>
      <c r="F9" s="5">
        <v>6</v>
      </c>
      <c r="G9" s="5">
        <v>7</v>
      </c>
      <c r="H9" s="5" t="s">
        <v>191</v>
      </c>
      <c r="I9" s="3" t="s">
        <v>193</v>
      </c>
    </row>
    <row r="10" spans="1:9" s="3" customFormat="1" ht="18.75">
      <c r="A10" s="141" t="s">
        <v>89</v>
      </c>
      <c r="B10" s="141"/>
      <c r="C10" s="141"/>
      <c r="D10" s="141"/>
      <c r="E10" s="141"/>
      <c r="F10" s="141"/>
      <c r="G10" s="141"/>
      <c r="H10" s="141"/>
    </row>
    <row r="11" spans="1:9" s="3" customFormat="1" ht="18.75">
      <c r="A11" s="141" t="s">
        <v>12</v>
      </c>
      <c r="B11" s="141"/>
      <c r="C11" s="141"/>
      <c r="D11" s="141"/>
      <c r="E11" s="141"/>
      <c r="F11" s="141"/>
      <c r="G11" s="141"/>
      <c r="H11" s="141"/>
    </row>
    <row r="12" spans="1:9" s="3" customFormat="1" ht="78" customHeight="1">
      <c r="A12" s="4" t="str">
        <f>'[5]Итого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B12" s="109">
        <f>'[6]Ф2 Ал нояб'!$AD$12</f>
        <v>8</v>
      </c>
      <c r="C12" s="53">
        <f>'[7]Итого УК расш (о)'!$F$16</f>
        <v>8</v>
      </c>
      <c r="D12" s="53">
        <f>F12/33998*100</f>
        <v>124.60598172441517</v>
      </c>
      <c r="E12" s="71">
        <f>'[6]Ф2 Ал нояб'!$AE$12</f>
        <v>42363.541666666672</v>
      </c>
      <c r="F12" s="53">
        <f>'[7]Итого УК расш (о)'!$Q$16</f>
        <v>42363.541666666672</v>
      </c>
      <c r="G12" s="60">
        <f>E12</f>
        <v>42363.541666666672</v>
      </c>
      <c r="H12" s="53">
        <f>F12-G12</f>
        <v>0</v>
      </c>
    </row>
    <row r="13" spans="1:9" s="3" customFormat="1" ht="42.75" customHeight="1">
      <c r="A13" s="13" t="s">
        <v>13</v>
      </c>
      <c r="B13" s="72">
        <f>SUM(B12:B12)</f>
        <v>8</v>
      </c>
      <c r="C13" s="54">
        <f>SUM(C12:C12)</f>
        <v>8</v>
      </c>
      <c r="D13" s="54">
        <f>F13/33988*100</f>
        <v>124.64264348201328</v>
      </c>
      <c r="E13" s="72">
        <f>E12</f>
        <v>42363.541666666672</v>
      </c>
      <c r="F13" s="54">
        <f>F12</f>
        <v>42363.541666666672</v>
      </c>
      <c r="G13" s="64">
        <f>G12</f>
        <v>42363.541666666672</v>
      </c>
      <c r="H13" s="54">
        <f>F13-G13</f>
        <v>0</v>
      </c>
    </row>
    <row r="14" spans="1:9" s="3" customFormat="1" ht="18.75">
      <c r="A14" s="141" t="s">
        <v>14</v>
      </c>
      <c r="B14" s="141"/>
      <c r="C14" s="141"/>
      <c r="D14" s="141"/>
      <c r="E14" s="141"/>
      <c r="F14" s="141"/>
      <c r="G14" s="141"/>
      <c r="H14" s="141"/>
    </row>
    <row r="15" spans="1:9" s="3" customFormat="1" ht="18.75" hidden="1">
      <c r="A15" s="6" t="s">
        <v>0</v>
      </c>
      <c r="B15" s="107"/>
      <c r="C15" s="6"/>
      <c r="D15" s="6"/>
      <c r="E15" s="107"/>
      <c r="F15" s="6"/>
      <c r="G15" s="6"/>
      <c r="H15" s="6"/>
    </row>
    <row r="16" spans="1:9" s="3" customFormat="1" ht="18.75" hidden="1">
      <c r="A16" s="6" t="s">
        <v>1</v>
      </c>
      <c r="B16" s="107"/>
      <c r="C16" s="6"/>
      <c r="D16" s="6"/>
      <c r="E16" s="107"/>
      <c r="F16" s="6"/>
      <c r="G16" s="6"/>
      <c r="H16" s="6"/>
    </row>
    <row r="17" spans="1:8" s="3" customFormat="1" ht="49.5" hidden="1" customHeight="1">
      <c r="A17" s="7" t="s">
        <v>2</v>
      </c>
      <c r="B17" s="108"/>
      <c r="C17" s="6"/>
      <c r="D17" s="6"/>
      <c r="E17" s="107"/>
      <c r="F17" s="6"/>
      <c r="G17" s="6"/>
      <c r="H17" s="6"/>
    </row>
    <row r="18" spans="1:8" s="3" customFormat="1" ht="78.75" customHeight="1">
      <c r="A18" s="4" t="str">
        <f>'[5]Итого УК расш (о)'!$C$24</f>
        <v>Муниципальное автономное образовательное учреждение дополнительного образования детей «Зырянская детская школа искусств»</v>
      </c>
      <c r="B18" s="106">
        <f>'[6]Ф2 Зыр нояб'!$AD$12</f>
        <v>12.7</v>
      </c>
      <c r="C18" s="53">
        <f>'[7]Итого УК расш (о)'!$F$22</f>
        <v>12.5</v>
      </c>
      <c r="D18" s="53">
        <f>F18/33998*100</f>
        <v>75.094613408631872</v>
      </c>
      <c r="E18" s="71">
        <f>'[6]Ф2 Зыр нояб'!$AE$12</f>
        <v>25647.637795275597</v>
      </c>
      <c r="F18" s="53">
        <f>'[7]Итого УК расш (о)'!$Q$22</f>
        <v>25530.666666666664</v>
      </c>
      <c r="G18" s="60">
        <f>E18</f>
        <v>25647.637795275597</v>
      </c>
      <c r="H18" s="53">
        <f>F18-G18</f>
        <v>-116.97112860893321</v>
      </c>
    </row>
    <row r="19" spans="1:8" s="3" customFormat="1" ht="38.25" customHeight="1">
      <c r="A19" s="13" t="s">
        <v>15</v>
      </c>
      <c r="B19" s="72">
        <f>SUM(B18:B18)</f>
        <v>12.7</v>
      </c>
      <c r="C19" s="54">
        <f>SUM(C18:C18)</f>
        <v>12.5</v>
      </c>
      <c r="D19" s="54">
        <f>F19/33998*100</f>
        <v>75.094613408631872</v>
      </c>
      <c r="E19" s="72">
        <f>E18</f>
        <v>25647.637795275597</v>
      </c>
      <c r="F19" s="54">
        <f>F18</f>
        <v>25530.666666666664</v>
      </c>
      <c r="G19" s="64">
        <f>G18</f>
        <v>25647.637795275597</v>
      </c>
      <c r="H19" s="54">
        <f>F19-G19</f>
        <v>-116.97112860893321</v>
      </c>
    </row>
    <row r="20" spans="1:8" s="3" customFormat="1" ht="18.75">
      <c r="A20" s="141" t="s">
        <v>16</v>
      </c>
      <c r="B20" s="141"/>
      <c r="C20" s="141"/>
      <c r="D20" s="141"/>
      <c r="E20" s="141"/>
      <c r="F20" s="141"/>
      <c r="G20" s="141"/>
      <c r="H20" s="141"/>
    </row>
    <row r="21" spans="1:8" s="3" customFormat="1" ht="80.25" customHeight="1">
      <c r="A21" s="4" t="str">
        <f>'[5]Итого УК расш (о)'!$C$27</f>
        <v>Муниципальное бюджетное учреждение дополнительного образования "Каргасокская детская школа искусств"</v>
      </c>
      <c r="B21" s="106">
        <f>'[6]Ф2 Карг нояб'!$AD$12</f>
        <v>11.5</v>
      </c>
      <c r="C21" s="53">
        <f>'[7]Итого УК расш (о)'!$F$25</f>
        <v>11.6</v>
      </c>
      <c r="D21" s="53">
        <f>F21/33998*100</f>
        <v>102.49292892820607</v>
      </c>
      <c r="E21" s="71">
        <f>'[6]Ф2 Карг нояб'!$AE$12</f>
        <v>34844.982078853049</v>
      </c>
      <c r="F21" s="53">
        <f>'[7]Итого УК расш (о)'!$Q$25</f>
        <v>34845.545977011498</v>
      </c>
      <c r="G21" s="60">
        <f>E21</f>
        <v>34844.982078853049</v>
      </c>
      <c r="H21" s="53">
        <f>F21-G21</f>
        <v>0.56389815844886471</v>
      </c>
    </row>
    <row r="22" spans="1:8" s="3" customFormat="1" ht="38.25" customHeight="1">
      <c r="A22" s="13" t="s">
        <v>17</v>
      </c>
      <c r="B22" s="72">
        <f>SUM(B21:B21)</f>
        <v>11.5</v>
      </c>
      <c r="C22" s="54">
        <f>SUM(C21:C21)</f>
        <v>11.6</v>
      </c>
      <c r="D22" s="54">
        <f>F22/33998*100</f>
        <v>102.49292892820607</v>
      </c>
      <c r="E22" s="72">
        <f t="shared" ref="E22:G22" si="0">SUM(E21:E21)</f>
        <v>34844.982078853049</v>
      </c>
      <c r="F22" s="54">
        <f t="shared" si="0"/>
        <v>34845.545977011498</v>
      </c>
      <c r="G22" s="64">
        <f t="shared" si="0"/>
        <v>34844.982078853049</v>
      </c>
      <c r="H22" s="54">
        <f>F22-G22</f>
        <v>0.56389815844886471</v>
      </c>
    </row>
    <row r="23" spans="1:8" s="17" customFormat="1" ht="18.75">
      <c r="A23" s="141" t="s">
        <v>40</v>
      </c>
      <c r="B23" s="141"/>
      <c r="C23" s="141"/>
      <c r="D23" s="141"/>
      <c r="E23" s="141"/>
      <c r="F23" s="141"/>
      <c r="G23" s="141"/>
      <c r="H23" s="141"/>
    </row>
    <row r="24" spans="1:8" s="17" customFormat="1" ht="92.25" customHeight="1">
      <c r="A24" s="4" t="str">
        <f>'[5]Итого УК расш (о)'!$C$30</f>
        <v>Муниципальное бюджетное образовательное учреждение дополнительного образования детей «Кожевниковская детская школа искусств»</v>
      </c>
      <c r="B24" s="109">
        <f>'[6]Ф2 Кож нояб'!$AD$12</f>
        <v>16</v>
      </c>
      <c r="C24" s="53">
        <f>'[7]Итого УК расш (о)'!$F$28</f>
        <v>16.5</v>
      </c>
      <c r="D24" s="53">
        <f>F24/33998*100</f>
        <v>69.059320780010239</v>
      </c>
      <c r="E24" s="71">
        <f>'[6]Ф2 Кож нояб'!$AE$12</f>
        <v>21225.924059139787</v>
      </c>
      <c r="F24" s="53">
        <f>'[7]Итого УК расш (о)'!$Q$28</f>
        <v>23478.78787878788</v>
      </c>
      <c r="G24" s="60">
        <f>E24</f>
        <v>21225.924059139787</v>
      </c>
      <c r="H24" s="53">
        <f>F24-G24</f>
        <v>2252.8638196480933</v>
      </c>
    </row>
    <row r="25" spans="1:8" s="18" customFormat="1" ht="39" customHeight="1">
      <c r="A25" s="15" t="s">
        <v>41</v>
      </c>
      <c r="B25" s="72">
        <f>B24</f>
        <v>16</v>
      </c>
      <c r="C25" s="54">
        <f>C24</f>
        <v>16.5</v>
      </c>
      <c r="D25" s="54">
        <f>F25/33998*100</f>
        <v>69.059320780010239</v>
      </c>
      <c r="E25" s="72">
        <f t="shared" ref="E25:G25" si="1">E24</f>
        <v>21225.924059139787</v>
      </c>
      <c r="F25" s="54">
        <f t="shared" si="1"/>
        <v>23478.78787878788</v>
      </c>
      <c r="G25" s="64">
        <f t="shared" si="1"/>
        <v>21225.924059139787</v>
      </c>
      <c r="H25" s="54">
        <f>F25-G25</f>
        <v>2252.8638196480933</v>
      </c>
    </row>
    <row r="26" spans="1:8" s="3" customFormat="1" ht="18.75">
      <c r="A26" s="141" t="s">
        <v>18</v>
      </c>
      <c r="B26" s="141"/>
      <c r="C26" s="141"/>
      <c r="D26" s="141"/>
      <c r="E26" s="141"/>
      <c r="F26" s="141"/>
      <c r="G26" s="141"/>
      <c r="H26" s="141"/>
    </row>
    <row r="27" spans="1:8" s="3" customFormat="1" ht="18.75" hidden="1">
      <c r="A27" s="6" t="s">
        <v>0</v>
      </c>
      <c r="B27" s="107"/>
      <c r="C27" s="6"/>
      <c r="D27" s="6"/>
      <c r="E27" s="107"/>
      <c r="F27" s="6"/>
      <c r="G27" s="6"/>
      <c r="H27" s="6"/>
    </row>
    <row r="28" spans="1:8" s="3" customFormat="1" ht="18.75" hidden="1">
      <c r="A28" s="6" t="s">
        <v>1</v>
      </c>
      <c r="B28" s="107"/>
      <c r="C28" s="6"/>
      <c r="D28" s="6"/>
      <c r="E28" s="107"/>
      <c r="F28" s="6"/>
      <c r="G28" s="6"/>
      <c r="H28" s="6"/>
    </row>
    <row r="29" spans="1:8" s="3" customFormat="1" ht="49.5" hidden="1" customHeight="1">
      <c r="A29" s="7" t="s">
        <v>2</v>
      </c>
      <c r="B29" s="108"/>
      <c r="C29" s="6"/>
      <c r="D29" s="6"/>
      <c r="E29" s="107"/>
      <c r="F29" s="6"/>
      <c r="G29" s="6"/>
      <c r="H29" s="6"/>
    </row>
    <row r="30" spans="1:8" s="3" customFormat="1" ht="96.75" customHeight="1">
      <c r="A30" s="4" t="str">
        <f>'[5]Итого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B30" s="106">
        <f>'[6]Ф2 Молч нояб'!$AD$12</f>
        <v>10.1</v>
      </c>
      <c r="C30" s="53">
        <f>'[7]Итого УК расш (о)'!$F$31</f>
        <v>10.1</v>
      </c>
      <c r="D30" s="53">
        <f>F30/33998*100</f>
        <v>101.35764149978148</v>
      </c>
      <c r="E30" s="71">
        <f>'[6]Ф2 Молч нояб'!$AE$12</f>
        <v>33127.887788778869</v>
      </c>
      <c r="F30" s="53">
        <f>'[7]Итого УК расш (о)'!$Q$31</f>
        <v>34459.570957095711</v>
      </c>
      <c r="G30" s="60">
        <f>E30</f>
        <v>33127.887788778869</v>
      </c>
      <c r="H30" s="53">
        <f>F30-G30</f>
        <v>1331.6831683168421</v>
      </c>
    </row>
    <row r="31" spans="1:8" s="3" customFormat="1" ht="39.75" customHeight="1">
      <c r="A31" s="15" t="s">
        <v>19</v>
      </c>
      <c r="B31" s="72">
        <f>SUM(B30:B30)</f>
        <v>10.1</v>
      </c>
      <c r="C31" s="54">
        <f>SUM(C30:C30)</f>
        <v>10.1</v>
      </c>
      <c r="D31" s="54">
        <f>F31/33998*100</f>
        <v>101.35764149978148</v>
      </c>
      <c r="E31" s="72">
        <f t="shared" ref="E31:G31" si="2">E30</f>
        <v>33127.887788778869</v>
      </c>
      <c r="F31" s="54">
        <f t="shared" si="2"/>
        <v>34459.570957095711</v>
      </c>
      <c r="G31" s="64">
        <f t="shared" si="2"/>
        <v>33127.887788778869</v>
      </c>
      <c r="H31" s="54">
        <f>F31-G31</f>
        <v>1331.6831683168421</v>
      </c>
    </row>
    <row r="32" spans="1:8" s="3" customFormat="1" ht="18.75">
      <c r="A32" s="141" t="s">
        <v>20</v>
      </c>
      <c r="B32" s="141"/>
      <c r="C32" s="141"/>
      <c r="D32" s="141"/>
      <c r="E32" s="141"/>
      <c r="F32" s="141"/>
      <c r="G32" s="141"/>
      <c r="H32" s="141"/>
    </row>
    <row r="33" spans="1:8" s="3" customFormat="1" ht="93.75" customHeight="1">
      <c r="A33" s="4" t="str">
        <f>'[5]Итого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B33" s="106">
        <f>'[6]Ф2 Параб нояб'!$AD$12</f>
        <v>8.6999999999999993</v>
      </c>
      <c r="C33" s="53">
        <f>'[7]Итого УК расш (о)'!$F$34</f>
        <v>8.8000000000000007</v>
      </c>
      <c r="D33" s="53">
        <f>F33/33998*100</f>
        <v>101.98349457276453</v>
      </c>
      <c r="E33" s="71">
        <f>'[6]Ф2 Параб нояб'!$AE$12</f>
        <v>31271.072796934874</v>
      </c>
      <c r="F33" s="53">
        <f>'[7]Итого УК расш (о)'!$Q$34</f>
        <v>34672.34848484848</v>
      </c>
      <c r="G33" s="60">
        <f>E33</f>
        <v>31271.072796934874</v>
      </c>
      <c r="H33" s="53">
        <f>F33-G33</f>
        <v>3401.2756879136068</v>
      </c>
    </row>
    <row r="34" spans="1:8" s="3" customFormat="1" ht="42" customHeight="1">
      <c r="A34" s="13" t="s">
        <v>21</v>
      </c>
      <c r="B34" s="72">
        <f>SUM(B33:B33)</f>
        <v>8.6999999999999993</v>
      </c>
      <c r="C34" s="54">
        <f>SUM(C33:C33)</f>
        <v>8.8000000000000007</v>
      </c>
      <c r="D34" s="54">
        <f>F34/33998*100</f>
        <v>101.98349457276453</v>
      </c>
      <c r="E34" s="72">
        <f>E33</f>
        <v>31271.072796934874</v>
      </c>
      <c r="F34" s="54">
        <f>F33</f>
        <v>34672.34848484848</v>
      </c>
      <c r="G34" s="64">
        <f>G33</f>
        <v>31271.072796934874</v>
      </c>
      <c r="H34" s="54">
        <f>F34-G34</f>
        <v>3401.2756879136068</v>
      </c>
    </row>
    <row r="35" spans="1:8" s="3" customFormat="1" ht="18.75">
      <c r="A35" s="141" t="s">
        <v>22</v>
      </c>
      <c r="B35" s="141"/>
      <c r="C35" s="141"/>
      <c r="D35" s="141"/>
      <c r="E35" s="141"/>
      <c r="F35" s="141"/>
      <c r="G35" s="141"/>
      <c r="H35" s="141"/>
    </row>
    <row r="36" spans="1:8" s="3" customFormat="1" ht="18.75" hidden="1">
      <c r="A36" s="6" t="s">
        <v>0</v>
      </c>
      <c r="B36" s="107"/>
      <c r="C36" s="6"/>
      <c r="D36" s="6"/>
      <c r="E36" s="107"/>
      <c r="F36" s="6"/>
      <c r="G36" s="6"/>
      <c r="H36" s="6"/>
    </row>
    <row r="37" spans="1:8" s="3" customFormat="1" ht="18.75" hidden="1">
      <c r="A37" s="6" t="s">
        <v>1</v>
      </c>
      <c r="B37" s="107"/>
      <c r="C37" s="6"/>
      <c r="D37" s="6"/>
      <c r="E37" s="107"/>
      <c r="F37" s="6"/>
      <c r="G37" s="6"/>
      <c r="H37" s="6"/>
    </row>
    <row r="38" spans="1:8" s="3" customFormat="1" ht="49.5" hidden="1" customHeight="1">
      <c r="A38" s="7" t="s">
        <v>2</v>
      </c>
      <c r="B38" s="108"/>
      <c r="C38" s="6"/>
      <c r="D38" s="6"/>
      <c r="E38" s="107"/>
      <c r="F38" s="6"/>
      <c r="G38" s="6"/>
      <c r="H38" s="6"/>
    </row>
    <row r="39" spans="1:8" s="3" customFormat="1" ht="94.5" customHeight="1">
      <c r="A39" s="4" t="str">
        <f>'[5]Итого УК расш (о)'!$C$40</f>
        <v>Муниципальное автономное образовательное учреждение дополнительного образования детей «Первомайская детская школа искусств"</v>
      </c>
      <c r="B39" s="106">
        <f>'[6]Ф2 Перв нояб'!$AD$14</f>
        <v>7.5</v>
      </c>
      <c r="C39" s="53">
        <f>'[7]Итого УК расш (о)'!$F$40</f>
        <v>7</v>
      </c>
      <c r="D39" s="53">
        <f>F39/33998*100</f>
        <v>94.735964860678095</v>
      </c>
      <c r="E39" s="71">
        <f>'[6]Ф2 Перв нояб'!$AE$14</f>
        <v>31550.804988662127</v>
      </c>
      <c r="F39" s="53">
        <f>'[7]Итого УК расш (о)'!$Q$40</f>
        <v>32208.333333333336</v>
      </c>
      <c r="G39" s="60">
        <f>E39</f>
        <v>31550.804988662127</v>
      </c>
      <c r="H39" s="53">
        <f>F39-G39</f>
        <v>657.5283446712092</v>
      </c>
    </row>
    <row r="40" spans="1:8" s="3" customFormat="1" ht="93.75" customHeight="1">
      <c r="A40" s="4" t="str">
        <f>'[5]Итого УК расш (о)'!$C$41</f>
        <v>Муниципальное автономное образовательное учреждение дополнительного образования детей "Комсомольская детская музыкальная школа"</v>
      </c>
      <c r="B40" s="109">
        <f>'[6]Ф2 Перв нояб'!$AD$15</f>
        <v>2</v>
      </c>
      <c r="C40" s="53">
        <f>'[7]Итого УК расш (о)'!$F$41</f>
        <v>2</v>
      </c>
      <c r="D40" s="53">
        <f t="shared" ref="D40:D44" si="3">F40/33998*100</f>
        <v>95.973782771535596</v>
      </c>
      <c r="E40" s="71">
        <f>'[6]Ф2 Перв нояб'!$AE$15</f>
        <v>35119.047619047618</v>
      </c>
      <c r="F40" s="53">
        <f>'[7]Итого УК расш (о)'!$Q$41</f>
        <v>32629.166666666672</v>
      </c>
      <c r="G40" s="60">
        <f>E40</f>
        <v>35119.047619047618</v>
      </c>
      <c r="H40" s="53">
        <f t="shared" ref="H40" si="4">F40-G40</f>
        <v>-2489.8809523809468</v>
      </c>
    </row>
    <row r="41" spans="1:8" s="3" customFormat="1" ht="39" customHeight="1">
      <c r="A41" s="16" t="s">
        <v>23</v>
      </c>
      <c r="B41" s="72">
        <f>SUM(B39:B40)</f>
        <v>9.5</v>
      </c>
      <c r="C41" s="54">
        <f>SUM(C39:C40)</f>
        <v>9</v>
      </c>
      <c r="D41" s="54">
        <f t="shared" si="3"/>
        <v>95.011035507535311</v>
      </c>
      <c r="E41" s="72">
        <f>(E39*B39+B40*E40)/B41</f>
        <v>32302.013963480123</v>
      </c>
      <c r="F41" s="54">
        <f>(C39*F39+C40*F40)/C41</f>
        <v>32301.851851851854</v>
      </c>
      <c r="G41" s="64">
        <f>(G39*B39+B40*G40)/B41</f>
        <v>32302.013963480123</v>
      </c>
      <c r="H41" s="54">
        <f>F41-G41</f>
        <v>-0.16211162826948566</v>
      </c>
    </row>
    <row r="42" spans="1:8" s="3" customFormat="1" ht="18.75">
      <c r="A42" s="141" t="s">
        <v>24</v>
      </c>
      <c r="B42" s="141"/>
      <c r="C42" s="141"/>
      <c r="D42" s="141"/>
      <c r="E42" s="141"/>
      <c r="F42" s="141"/>
      <c r="G42" s="141"/>
      <c r="H42" s="141"/>
    </row>
    <row r="43" spans="1:8" s="3" customFormat="1" ht="94.5" customHeight="1">
      <c r="A43" s="4" t="str">
        <f>'[5]Итого УК расш (о)'!$C$44</f>
        <v>Муниципальное казённое образовательное учреждение дополнительного образования детей Тегульдетская детская школа искусств</v>
      </c>
      <c r="B43" s="109">
        <f>'[6]Ф2 Тег нояб'!$AD$13</f>
        <v>3</v>
      </c>
      <c r="C43" s="53">
        <f>'[7]Свод Образов'!$G$22</f>
        <v>3.3</v>
      </c>
      <c r="D43" s="53">
        <f t="shared" si="3"/>
        <v>116.85922107123355</v>
      </c>
      <c r="E43" s="71">
        <f>'[6]Ф2 Тег нояб'!$AE$12</f>
        <v>35833.333333333336</v>
      </c>
      <c r="F43" s="53">
        <f>'[7]Свод Образов'!$GY$22</f>
        <v>39729.797979797979</v>
      </c>
      <c r="G43" s="60">
        <f>E43</f>
        <v>35833.333333333336</v>
      </c>
      <c r="H43" s="53">
        <f>F43-G43</f>
        <v>3896.464646464643</v>
      </c>
    </row>
    <row r="44" spans="1:8" s="3" customFormat="1" ht="46.5" customHeight="1">
      <c r="A44" s="13" t="s">
        <v>25</v>
      </c>
      <c r="B44" s="72">
        <f>SUM(B43:B43)</f>
        <v>3</v>
      </c>
      <c r="C44" s="54">
        <f>SUM(C43:C43)</f>
        <v>3.3</v>
      </c>
      <c r="D44" s="54">
        <f t="shared" si="3"/>
        <v>116.85922107123355</v>
      </c>
      <c r="E44" s="72">
        <f>E43</f>
        <v>35833.333333333336</v>
      </c>
      <c r="F44" s="54">
        <f>F43</f>
        <v>39729.797979797979</v>
      </c>
      <c r="G44" s="64">
        <f>G43</f>
        <v>35833.333333333336</v>
      </c>
      <c r="H44" s="54">
        <f>F44-G44</f>
        <v>3896.464646464643</v>
      </c>
    </row>
    <row r="45" spans="1:8" s="3" customFormat="1" ht="18.75">
      <c r="A45" s="141" t="s">
        <v>26</v>
      </c>
      <c r="B45" s="141"/>
      <c r="C45" s="141"/>
      <c r="D45" s="141"/>
      <c r="E45" s="141"/>
      <c r="F45" s="141"/>
      <c r="G45" s="141"/>
      <c r="H45" s="141"/>
    </row>
    <row r="46" spans="1:8" s="3" customFormat="1" ht="18.75" hidden="1">
      <c r="A46" s="6" t="s">
        <v>0</v>
      </c>
      <c r="B46" s="107"/>
      <c r="C46" s="6"/>
      <c r="D46" s="6"/>
      <c r="E46" s="107"/>
      <c r="F46" s="6"/>
      <c r="G46" s="6"/>
      <c r="H46" s="6"/>
    </row>
    <row r="47" spans="1:8" s="3" customFormat="1" ht="18.75" hidden="1">
      <c r="A47" s="6" t="s">
        <v>1</v>
      </c>
      <c r="B47" s="107"/>
      <c r="C47" s="6"/>
      <c r="D47" s="6"/>
      <c r="E47" s="107"/>
      <c r="F47" s="6"/>
      <c r="G47" s="6"/>
      <c r="H47" s="6"/>
    </row>
    <row r="48" spans="1:8" s="3" customFormat="1" ht="49.5" hidden="1" customHeight="1">
      <c r="A48" s="7" t="s">
        <v>2</v>
      </c>
      <c r="B48" s="108"/>
      <c r="C48" s="6"/>
      <c r="D48" s="6"/>
      <c r="E48" s="107"/>
      <c r="F48" s="6"/>
      <c r="G48" s="6"/>
      <c r="H48" s="6"/>
    </row>
    <row r="49" spans="1:8" s="3" customFormat="1" ht="95.25" customHeight="1">
      <c r="A49" s="7" t="str">
        <f>'[5]Итого УК расш (о)'!$C$49</f>
        <v>Муниципальное бюджетное образовательное учреждение дополнительного образования детей "Детская школа искусств п.Зональная Станция"</v>
      </c>
      <c r="B49" s="106">
        <f>'[6]Ф2 Том нояб'!$AD$14</f>
        <v>8.6</v>
      </c>
      <c r="C49" s="53">
        <f>'[7]Итого УК расш (о)'!$F$49</f>
        <v>9.3000000000000007</v>
      </c>
      <c r="D49" s="53">
        <f t="shared" ref="D49:D57" si="5">F49/33998*100</f>
        <v>67.550884819073246</v>
      </c>
      <c r="E49" s="71">
        <f>'[6]Ф2 Том нояб'!$AE$14</f>
        <v>22929.192374624268</v>
      </c>
      <c r="F49" s="53">
        <f>'[7]Итого УК расш (о)'!$Q$49</f>
        <v>22965.949820788526</v>
      </c>
      <c r="G49" s="60">
        <f>E49</f>
        <v>22929.192374624268</v>
      </c>
      <c r="H49" s="53">
        <f>F49-G49</f>
        <v>36.757446164257999</v>
      </c>
    </row>
    <row r="50" spans="1:8" s="3" customFormat="1" ht="82.5" customHeight="1">
      <c r="A50" s="7" t="str">
        <f>'[5]Итого УК расш (о)'!$C$48</f>
        <v>Муниципальное бюджетное образовательное учреждение дополнительного образования детей "Детская школа искусств д.Кисловка"</v>
      </c>
      <c r="B50" s="106">
        <f>'[6]Ф2 Том нояб'!$AD$15</f>
        <v>4.3</v>
      </c>
      <c r="C50" s="53">
        <f>'[7]Итого УК расш (о)'!$F$48</f>
        <v>5</v>
      </c>
      <c r="D50" s="53">
        <f t="shared" si="5"/>
        <v>69.9158774045532</v>
      </c>
      <c r="E50" s="71">
        <f>'[6]Ф2 Том нояб'!$AE$15</f>
        <v>22897.261113747827</v>
      </c>
      <c r="F50" s="53">
        <f>'[7]Итого УК расш (о)'!$Q$48</f>
        <v>23770</v>
      </c>
      <c r="G50" s="60">
        <f t="shared" ref="G50:G52" si="6">E50</f>
        <v>22897.261113747827</v>
      </c>
      <c r="H50" s="53">
        <f t="shared" ref="H50:H52" si="7">F50-G50</f>
        <v>872.73888625217296</v>
      </c>
    </row>
    <row r="51" spans="1:8" s="3" customFormat="1" ht="97.5" customHeight="1">
      <c r="A51" s="7" t="str">
        <f>'[5]Итого УК расш (о)'!$C$51</f>
        <v>Муниципальное бюджетное образовательное учреждение дополнительного образования детей "Детская школа искусств п.Молодежный"</v>
      </c>
      <c r="B51" s="106">
        <f>'[6]Ф2 Том нояб'!$AD$16</f>
        <v>12.2</v>
      </c>
      <c r="C51" s="53">
        <f>'[7]Итого УК расш (о)'!$F$51</f>
        <v>11</v>
      </c>
      <c r="D51" s="53">
        <f t="shared" si="5"/>
        <v>70.463146673511972</v>
      </c>
      <c r="E51" s="71">
        <f>'[6]Ф2 Том нояб'!$AE$16</f>
        <v>22500.678878108625</v>
      </c>
      <c r="F51" s="53">
        <f>'[7]Итого УК расш (о)'!$Q$51</f>
        <v>23956.060606060604</v>
      </c>
      <c r="G51" s="60">
        <f t="shared" si="6"/>
        <v>22500.678878108625</v>
      </c>
      <c r="H51" s="53">
        <f t="shared" si="7"/>
        <v>1455.381727951979</v>
      </c>
    </row>
    <row r="52" spans="1:8" s="3" customFormat="1" ht="82.5" customHeight="1">
      <c r="A52" s="7" t="str">
        <f>'[5]Итого УК расш (о)'!$C$50</f>
        <v>Муниципальное бюджетное образовательное учреждение дополнительного образования детей "Детская школа искусств п.Мирный"</v>
      </c>
      <c r="B52" s="106">
        <f>'[6]Ф2 Том нояб'!$AD$17</f>
        <v>10.9</v>
      </c>
      <c r="C52" s="53">
        <f>'[7]Итого УК расш (о)'!$F$50</f>
        <v>11</v>
      </c>
      <c r="D52" s="53">
        <f t="shared" si="5"/>
        <v>66.70401289202394</v>
      </c>
      <c r="E52" s="71">
        <f>'[6]Ф2 Том нояб'!$AE$17</f>
        <v>22592.454596517509</v>
      </c>
      <c r="F52" s="53">
        <f>'[7]Итого УК расш (о)'!$Q$50</f>
        <v>22678.0303030303</v>
      </c>
      <c r="G52" s="60">
        <f t="shared" si="6"/>
        <v>22592.454596517509</v>
      </c>
      <c r="H52" s="53">
        <f t="shared" si="7"/>
        <v>85.57570651279093</v>
      </c>
    </row>
    <row r="53" spans="1:8" s="3" customFormat="1" ht="42.75" customHeight="1">
      <c r="A53" s="13" t="s">
        <v>27</v>
      </c>
      <c r="B53" s="72">
        <f>SUM(B49:B52)</f>
        <v>36</v>
      </c>
      <c r="C53" s="54">
        <f>SUM(C49:C52)</f>
        <v>36.299999999999997</v>
      </c>
      <c r="D53" s="54">
        <f>F53/33998*100</f>
        <v>68.502517109119637</v>
      </c>
      <c r="E53" s="72">
        <f>(B49*E49+E50*B50+B51*E51+E52*B52)/B53</f>
        <v>22678.203184051399</v>
      </c>
      <c r="F53" s="54">
        <f>(C49*F49+C50*F50+C51*F51+C52*F52)/C53</f>
        <v>23289.485766758495</v>
      </c>
      <c r="G53" s="64">
        <f>(G49*B49+B50*G50+G51*B51+B52*G52)/B53</f>
        <v>22678.203184051399</v>
      </c>
      <c r="H53" s="54">
        <f>F53-G53</f>
        <v>611.28258270709557</v>
      </c>
    </row>
    <row r="54" spans="1:8" s="3" customFormat="1" ht="18.75">
      <c r="A54" s="141" t="s">
        <v>28</v>
      </c>
      <c r="B54" s="141"/>
      <c r="C54" s="141"/>
      <c r="D54" s="141"/>
      <c r="E54" s="141"/>
      <c r="F54" s="141"/>
      <c r="G54" s="141"/>
      <c r="H54" s="141"/>
    </row>
    <row r="55" spans="1:8" s="3" customFormat="1" ht="93" customHeight="1">
      <c r="A55" s="4" t="str">
        <f>'[5]Итого УК расш (о)'!$C$55</f>
        <v>Муниципальное бюджетное образовательное учреждение дополнительного образования детей "Подгорнская детская музыкальная школа"</v>
      </c>
      <c r="B55" s="106">
        <f>'[6]Ф2 Чаин нояб'!$AD$15</f>
        <v>4.5999999999999996</v>
      </c>
      <c r="C55" s="29">
        <f>'[7]Итого УК расш (о)'!$F$55</f>
        <v>5</v>
      </c>
      <c r="D55" s="53">
        <f t="shared" si="5"/>
        <v>121.91893640802398</v>
      </c>
      <c r="E55" s="71">
        <f>'[6]Ф2 Чаин нояб'!$AE$15</f>
        <v>46195.785747679169</v>
      </c>
      <c r="F55" s="53">
        <f>'[7]Итого УК расш (о)'!$Q$55</f>
        <v>41449.999999999993</v>
      </c>
      <c r="G55" s="60">
        <f>E55</f>
        <v>46195.785747679169</v>
      </c>
      <c r="H55" s="53">
        <f>F55-G55</f>
        <v>-4745.785747679176</v>
      </c>
    </row>
    <row r="56" spans="1:8" s="3" customFormat="1" ht="93" customHeight="1">
      <c r="A56" s="4" t="str">
        <f>'[5]Итого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B56" s="106">
        <f>'[6]Ф2 Чаин нояб'!$AD$14</f>
        <v>4.2</v>
      </c>
      <c r="C56" s="29">
        <f>'[7]Итого УК расш (о)'!$F$56</f>
        <v>4</v>
      </c>
      <c r="D56" s="53">
        <f t="shared" si="5"/>
        <v>98.510696707649458</v>
      </c>
      <c r="E56" s="71">
        <f>'[6]Ф2 Чаин нояб'!$AE$14</f>
        <v>39249.841286955612</v>
      </c>
      <c r="F56" s="53">
        <f>'[7]Итого УК расш (о)'!$Q$56</f>
        <v>33491.666666666664</v>
      </c>
      <c r="G56" s="60">
        <f>E56</f>
        <v>39249.841286955612</v>
      </c>
      <c r="H56" s="53">
        <f t="shared" ref="H56" si="8">F56-G56</f>
        <v>-5758.1746202889481</v>
      </c>
    </row>
    <row r="57" spans="1:8" s="3" customFormat="1" ht="39.75" customHeight="1">
      <c r="A57" s="13" t="s">
        <v>29</v>
      </c>
      <c r="B57" s="72">
        <f>SUM(B55:B56)</f>
        <v>8.8000000000000007</v>
      </c>
      <c r="C57" s="56">
        <f>SUM(C55:C56)</f>
        <v>9</v>
      </c>
      <c r="D57" s="54">
        <f t="shared" si="5"/>
        <v>111.51527431896864</v>
      </c>
      <c r="E57" s="72">
        <f>(E55*B55+B56*E56)/B57</f>
        <v>42880.67589142474</v>
      </c>
      <c r="F57" s="56">
        <f>(C55*F55+C56*F56)/C57</f>
        <v>37912.962962962956</v>
      </c>
      <c r="G57" s="90">
        <f>(G55*B55+B56*G56)/B57</f>
        <v>42880.67589142474</v>
      </c>
      <c r="H57" s="54">
        <f>F57-G57</f>
        <v>-4967.712928461784</v>
      </c>
    </row>
    <row r="58" spans="1:8" s="3" customFormat="1" ht="18.75">
      <c r="A58" s="142" t="s">
        <v>30</v>
      </c>
      <c r="B58" s="142"/>
      <c r="C58" s="142"/>
      <c r="D58" s="142"/>
      <c r="E58" s="142"/>
      <c r="F58" s="142"/>
      <c r="G58" s="142"/>
      <c r="H58" s="142"/>
    </row>
    <row r="59" spans="1:8" s="3" customFormat="1" ht="18.75" hidden="1">
      <c r="A59" s="6" t="s">
        <v>0</v>
      </c>
      <c r="B59" s="107"/>
      <c r="C59" s="6"/>
      <c r="D59" s="6"/>
      <c r="E59" s="107"/>
      <c r="F59" s="6"/>
      <c r="G59" s="6"/>
      <c r="H59" s="6"/>
    </row>
    <row r="60" spans="1:8" s="3" customFormat="1" ht="18.75" hidden="1">
      <c r="A60" s="6" t="s">
        <v>1</v>
      </c>
      <c r="B60" s="107"/>
      <c r="C60" s="6"/>
      <c r="D60" s="6"/>
      <c r="E60" s="107"/>
      <c r="F60" s="6"/>
      <c r="G60" s="6"/>
      <c r="H60" s="6"/>
    </row>
    <row r="61" spans="1:8" s="3" customFormat="1" ht="49.5" hidden="1" customHeight="1">
      <c r="A61" s="7" t="s">
        <v>2</v>
      </c>
      <c r="B61" s="108"/>
      <c r="C61" s="6"/>
      <c r="D61" s="6"/>
      <c r="E61" s="107"/>
      <c r="F61" s="6"/>
      <c r="G61" s="6"/>
      <c r="H61" s="6"/>
    </row>
    <row r="62" spans="1:8" s="3" customFormat="1" ht="75">
      <c r="A62" s="4" t="str">
        <f>'[5]Итого УК расш (о)'!$C$59</f>
        <v>Муниципальное бюджетное образовательное учреждение дополнительного образования детей "Детская школа искусств"</v>
      </c>
      <c r="B62" s="106">
        <f>'[6]Ф2 Шег нояб'!$AD$12</f>
        <v>10.9</v>
      </c>
      <c r="C62" s="53">
        <f>'[7]Итого УК расш (о)'!$F$57</f>
        <v>9.1</v>
      </c>
      <c r="D62" s="53">
        <f>F62/33998*100</f>
        <v>62.0780968154343</v>
      </c>
      <c r="E62" s="71">
        <f>'[6]Ф2 Шег нояб'!$AE$12</f>
        <v>18759.174311926599</v>
      </c>
      <c r="F62" s="53">
        <f>'[7]Итого УК расш (о)'!$Q$57</f>
        <v>21105.311355311354</v>
      </c>
      <c r="G62" s="60">
        <f>E62</f>
        <v>18759.174311926599</v>
      </c>
      <c r="H62" s="53">
        <f>F62-G62</f>
        <v>2346.1370433847551</v>
      </c>
    </row>
    <row r="63" spans="1:8" s="3" customFormat="1" ht="41.25" customHeight="1">
      <c r="A63" s="15" t="s">
        <v>77</v>
      </c>
      <c r="B63" s="72">
        <f>SUM(B62:B62)</f>
        <v>10.9</v>
      </c>
      <c r="C63" s="54">
        <f>SUM(C62:C62)</f>
        <v>9.1</v>
      </c>
      <c r="D63" s="54">
        <f t="shared" ref="D63:D66" si="9">F63/33998*100</f>
        <v>62.0780968154343</v>
      </c>
      <c r="E63" s="72">
        <f t="shared" ref="E63:G63" si="10">SUM(E62:E62)</f>
        <v>18759.174311926599</v>
      </c>
      <c r="F63" s="54">
        <f t="shared" si="10"/>
        <v>21105.311355311354</v>
      </c>
      <c r="G63" s="64">
        <f t="shared" si="10"/>
        <v>18759.174311926599</v>
      </c>
      <c r="H63" s="54">
        <f>F63-G63</f>
        <v>2346.1370433847551</v>
      </c>
    </row>
    <row r="64" spans="1:8" s="73" customFormat="1" ht="18.75">
      <c r="A64" s="142" t="s">
        <v>31</v>
      </c>
      <c r="B64" s="142"/>
      <c r="C64" s="142"/>
      <c r="D64" s="142"/>
      <c r="E64" s="142"/>
      <c r="F64" s="142"/>
      <c r="G64" s="142"/>
      <c r="H64" s="142"/>
    </row>
    <row r="65" spans="1:8" s="73" customFormat="1" ht="78.75" customHeight="1">
      <c r="A65" s="31" t="str">
        <f>'[5]Итого УК расш (о)'!$C$21</f>
        <v>Муниципальное автономное образовательное учреждение дополнительного образования детей «Асиновская детская школа искусств»</v>
      </c>
      <c r="B65" s="110">
        <f>'[6]Ф2 Асин нояб'!$AD$12</f>
        <v>19</v>
      </c>
      <c r="C65" s="75">
        <f>'[7]Итого УК расш (о)'!$F$19</f>
        <v>19</v>
      </c>
      <c r="D65" s="53">
        <f t="shared" si="9"/>
        <v>71.587028339128295</v>
      </c>
      <c r="E65" s="75">
        <f>'[6]Ф2 Асин нояб'!$AE$12</f>
        <v>24338.180272108842</v>
      </c>
      <c r="F65" s="75">
        <f>'[7]Итого УК расш (о)'!$Q$19</f>
        <v>24338.15789473684</v>
      </c>
      <c r="G65" s="91">
        <f>E65</f>
        <v>24338.180272108842</v>
      </c>
      <c r="H65" s="75">
        <f>F65-G65</f>
        <v>-2.2377372002665652E-2</v>
      </c>
    </row>
    <row r="66" spans="1:8" s="73" customFormat="1" ht="42.75" customHeight="1">
      <c r="A66" s="74" t="s">
        <v>32</v>
      </c>
      <c r="B66" s="76">
        <f>SUM(B65:B65)</f>
        <v>19</v>
      </c>
      <c r="C66" s="76">
        <f>SUM(C65:C65)</f>
        <v>19</v>
      </c>
      <c r="D66" s="54">
        <f t="shared" si="9"/>
        <v>71.587028339128295</v>
      </c>
      <c r="E66" s="76">
        <f t="shared" ref="E66:G66" si="11">E65</f>
        <v>24338.180272108842</v>
      </c>
      <c r="F66" s="76">
        <f t="shared" si="11"/>
        <v>24338.15789473684</v>
      </c>
      <c r="G66" s="92">
        <f t="shared" si="11"/>
        <v>24338.180272108842</v>
      </c>
      <c r="H66" s="76">
        <f>F66-G66</f>
        <v>-2.2377372002665652E-2</v>
      </c>
    </row>
    <row r="67" spans="1:8" s="3" customFormat="1" ht="18.75">
      <c r="A67" s="141" t="s">
        <v>34</v>
      </c>
      <c r="B67" s="141"/>
      <c r="C67" s="141"/>
      <c r="D67" s="141"/>
      <c r="E67" s="141"/>
      <c r="F67" s="141"/>
      <c r="G67" s="141"/>
      <c r="H67" s="141"/>
    </row>
    <row r="68" spans="1:8" s="3" customFormat="1" ht="18.75" hidden="1">
      <c r="A68" s="6" t="s">
        <v>0</v>
      </c>
      <c r="B68" s="107"/>
      <c r="C68" s="6"/>
      <c r="D68" s="6"/>
      <c r="E68" s="107"/>
      <c r="F68" s="6"/>
      <c r="G68" s="6"/>
      <c r="H68" s="6"/>
    </row>
    <row r="69" spans="1:8" s="3" customFormat="1" ht="18.75" hidden="1">
      <c r="A69" s="6" t="s">
        <v>1</v>
      </c>
      <c r="B69" s="107"/>
      <c r="C69" s="6"/>
      <c r="D69" s="6"/>
      <c r="E69" s="107"/>
      <c r="F69" s="6"/>
      <c r="G69" s="6"/>
      <c r="H69" s="6"/>
    </row>
    <row r="70" spans="1:8" s="3" customFormat="1" ht="49.5" hidden="1" customHeight="1">
      <c r="A70" s="7" t="s">
        <v>2</v>
      </c>
      <c r="B70" s="108"/>
      <c r="C70" s="6"/>
      <c r="D70" s="6"/>
      <c r="E70" s="107"/>
      <c r="F70" s="6"/>
      <c r="G70" s="6"/>
      <c r="H70" s="6"/>
    </row>
    <row r="71" spans="1:8" s="17" customFormat="1" ht="93.75">
      <c r="A71" s="4" t="str">
        <f>'[5]Итого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B71" s="109">
        <f>'[6]Ф2 Томск нояб'!$AD$14</f>
        <v>52</v>
      </c>
      <c r="C71" s="53">
        <f>'[7]Итого УК расш (о)'!$F$67</f>
        <v>47.6</v>
      </c>
      <c r="D71" s="53">
        <f t="shared" ref="D71:D83" si="12">F71/33998*100</f>
        <v>72.885425127165988</v>
      </c>
      <c r="E71" s="71">
        <f>'[6]Ф2 Томск нояб'!$AE$14</f>
        <v>23738.621794871804</v>
      </c>
      <c r="F71" s="53">
        <f>'[7]Итого УК расш (о)'!$Q$67</f>
        <v>24779.586834733895</v>
      </c>
      <c r="G71" s="60">
        <f>E71</f>
        <v>23738.621794871804</v>
      </c>
      <c r="H71" s="53">
        <f>F71-G71</f>
        <v>1040.9650398620906</v>
      </c>
    </row>
    <row r="72" spans="1:8" s="17" customFormat="1" ht="75.75" customHeight="1">
      <c r="A72" s="4" t="str">
        <f>'[5]Итого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B72" s="106">
        <f>'[6]Ф2 Томск нояб'!$AD$15</f>
        <v>29.1</v>
      </c>
      <c r="C72" s="53">
        <f>'[7]Итого УК расш (о)'!$F$68</f>
        <v>27.8</v>
      </c>
      <c r="D72" s="53">
        <f t="shared" si="12"/>
        <v>72.226176938324642</v>
      </c>
      <c r="E72" s="71">
        <f>'[6]Ф2 Томск нояб'!$AE$15</f>
        <v>23571.878579610537</v>
      </c>
      <c r="F72" s="53">
        <f>'[7]Итого УК расш (о)'!$Q$68</f>
        <v>24555.455635491609</v>
      </c>
      <c r="G72" s="60">
        <f t="shared" ref="G72:G79" si="13">E72</f>
        <v>23571.878579610537</v>
      </c>
      <c r="H72" s="53">
        <f t="shared" ref="H72:H79" si="14">F72-G72</f>
        <v>983.57705588107274</v>
      </c>
    </row>
    <row r="73" spans="1:8" s="17" customFormat="1" ht="98.25" customHeight="1">
      <c r="A73" s="4" t="str">
        <f>'[5]Итого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B73" s="106">
        <f>'[6]Ф2 Томск нояб'!$AD$16</f>
        <v>46.2</v>
      </c>
      <c r="C73" s="53">
        <f>'[7]Итого УК расш (о)'!$F$66</f>
        <v>45.1</v>
      </c>
      <c r="D73" s="53">
        <f t="shared" si="12"/>
        <v>74.122876755456289</v>
      </c>
      <c r="E73" s="71">
        <f>'[6]Ф2 Томск нояб'!$AE$16</f>
        <v>25561.327561327558</v>
      </c>
      <c r="F73" s="53">
        <f>'[7]Итого УК расш (о)'!$Q$66</f>
        <v>25200.295639320029</v>
      </c>
      <c r="G73" s="60">
        <f t="shared" si="13"/>
        <v>25561.327561327558</v>
      </c>
      <c r="H73" s="53">
        <f t="shared" si="14"/>
        <v>-361.03192200752892</v>
      </c>
    </row>
    <row r="74" spans="1:8" s="17" customFormat="1" ht="95.25" customHeight="1">
      <c r="A74" s="4" t="str">
        <f>'[5]Итого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B74" s="106">
        <f>'[6]Ф2 Томск нояб'!$AD$17</f>
        <v>23.3</v>
      </c>
      <c r="C74" s="53">
        <f>'[7]Итого УК расш (о)'!$F$65</f>
        <v>22.3</v>
      </c>
      <c r="D74" s="53">
        <f t="shared" si="12"/>
        <v>71.629993886037965</v>
      </c>
      <c r="E74" s="71">
        <f>'[6]Ф2 Томск нояб'!$AE$17</f>
        <v>25013.590844062946</v>
      </c>
      <c r="F74" s="53">
        <f>'[7]Итого УК расш (о)'!$Q$65</f>
        <v>24352.765321375187</v>
      </c>
      <c r="G74" s="60">
        <f t="shared" si="13"/>
        <v>25013.590844062946</v>
      </c>
      <c r="H74" s="53">
        <f t="shared" si="14"/>
        <v>-660.82552268775908</v>
      </c>
    </row>
    <row r="75" spans="1:8" s="17" customFormat="1" ht="95.25" customHeight="1">
      <c r="A75" s="4" t="str">
        <f>'[5]Итого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B75" s="106">
        <f>'[6]Ф2 Томск нояб'!$AD$18</f>
        <v>21.7</v>
      </c>
      <c r="C75" s="53">
        <f>'[7]Итого УК расш (о)'!$F$69</f>
        <v>31.2</v>
      </c>
      <c r="D75" s="53">
        <f t="shared" si="12"/>
        <v>73.386041310625117</v>
      </c>
      <c r="E75" s="71">
        <f>'[6]Ф2 Томск нояб'!$AE$18</f>
        <v>26050.691244239639</v>
      </c>
      <c r="F75" s="53">
        <f>'[7]Итого УК расш (о)'!$Q$69</f>
        <v>24949.786324786328</v>
      </c>
      <c r="G75" s="60">
        <f t="shared" si="13"/>
        <v>26050.691244239639</v>
      </c>
      <c r="H75" s="53">
        <f t="shared" si="14"/>
        <v>-1100.9049194533109</v>
      </c>
    </row>
    <row r="76" spans="1:8" s="17" customFormat="1" ht="93.75" customHeight="1">
      <c r="A76" s="4" t="str">
        <f>'[5]Итого УК расш (о)'!$C$70</f>
        <v>Муниципальное бюджетное образовательное учреждение дополнительного образования детей «Детская школа искусств № 7» Города Томска</v>
      </c>
      <c r="B76" s="109">
        <f>'[6]Ф2 Томск нояб'!$AD$19</f>
        <v>10</v>
      </c>
      <c r="C76" s="53">
        <f>'[7]Итого УК расш (о)'!$F$70</f>
        <v>3.2</v>
      </c>
      <c r="D76" s="53">
        <f t="shared" si="12"/>
        <v>90.645650724552411</v>
      </c>
      <c r="E76" s="71">
        <f>'[6]Ф2 Томск нояб'!$AE$19</f>
        <v>28089.166666666668</v>
      </c>
      <c r="F76" s="53">
        <f>'[7]Итого УК расш (о)'!$Q$70</f>
        <v>30817.708333333332</v>
      </c>
      <c r="G76" s="60">
        <f t="shared" si="13"/>
        <v>28089.166666666668</v>
      </c>
      <c r="H76" s="53">
        <f t="shared" si="14"/>
        <v>2728.5416666666642</v>
      </c>
    </row>
    <row r="77" spans="1:8" s="17" customFormat="1" ht="95.25" customHeight="1">
      <c r="A77" s="4" t="str">
        <f>'[5]Итого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B77" s="106">
        <f>'[6]Ф2 Томск нояб'!$AD$20</f>
        <v>7.7</v>
      </c>
      <c r="C77" s="53">
        <f>'[7]Итого УК расш (о)'!$F$71</f>
        <v>10.1</v>
      </c>
      <c r="D77" s="53">
        <f t="shared" si="12"/>
        <v>74.142878138628603</v>
      </c>
      <c r="E77" s="71">
        <f>'[6]Ф2 Томск нояб'!$AE$20</f>
        <v>27512.987012987011</v>
      </c>
      <c r="F77" s="53">
        <f>'[7]Итого УК расш (о)'!$Q$71</f>
        <v>25207.095709570953</v>
      </c>
      <c r="G77" s="60">
        <f t="shared" si="13"/>
        <v>27512.987012987011</v>
      </c>
      <c r="H77" s="53">
        <f t="shared" si="14"/>
        <v>-2305.8913034160578</v>
      </c>
    </row>
    <row r="78" spans="1:8" s="17" customFormat="1" ht="95.25" customHeight="1">
      <c r="A78" s="4" t="str">
        <f>'[5]Итого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B78" s="106">
        <f>'[6]Ф2 Томск нояб'!$AD$21</f>
        <v>15.5</v>
      </c>
      <c r="C78" s="53">
        <f>'[7]Итого УК расш (о)'!$F$63</f>
        <v>17.2</v>
      </c>
      <c r="D78" s="53">
        <f t="shared" si="12"/>
        <v>84.579473667169665</v>
      </c>
      <c r="E78" s="71">
        <f>'[6]Ф2 Томск нояб'!$AE$21</f>
        <v>28546.77419354839</v>
      </c>
      <c r="F78" s="53">
        <f>'[7]Итого УК расш (о)'!$Q$63</f>
        <v>28755.329457364343</v>
      </c>
      <c r="G78" s="60">
        <f t="shared" si="13"/>
        <v>28546.77419354839</v>
      </c>
      <c r="H78" s="53">
        <f t="shared" si="14"/>
        <v>208.55526381595337</v>
      </c>
    </row>
    <row r="79" spans="1:8" s="17" customFormat="1" ht="102" customHeight="1">
      <c r="A79" s="4" t="str">
        <f>'[5]Итого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B79" s="106">
        <f>'[6]Ф2 Томск нояб'!$AD$22</f>
        <v>15.9</v>
      </c>
      <c r="C79" s="53">
        <f>'[7]Итого УК расш (о)'!$F$64</f>
        <v>16.899999999999999</v>
      </c>
      <c r="D79" s="53">
        <f t="shared" si="12"/>
        <v>79.755822740704204</v>
      </c>
      <c r="E79" s="71">
        <f>'[6]Ф2 Томск нояб'!$AE$22</f>
        <v>27775.681341719075</v>
      </c>
      <c r="F79" s="53">
        <f>'[7]Итого УК расш (о)'!$Q$64</f>
        <v>27115.384615384617</v>
      </c>
      <c r="G79" s="60">
        <f t="shared" si="13"/>
        <v>27775.681341719075</v>
      </c>
      <c r="H79" s="53">
        <f t="shared" si="14"/>
        <v>-660.29672633445807</v>
      </c>
    </row>
    <row r="80" spans="1:8" s="18" customFormat="1" ht="37.5">
      <c r="A80" s="13" t="s">
        <v>33</v>
      </c>
      <c r="B80" s="72">
        <f>SUM(B71:B79)</f>
        <v>221.39999999999998</v>
      </c>
      <c r="C80" s="54">
        <f>SUM(C71:C79)</f>
        <v>221.39999999999998</v>
      </c>
      <c r="D80" s="54">
        <f t="shared" si="12"/>
        <v>74.745792918119662</v>
      </c>
      <c r="E80" s="72">
        <f>(E71*B71+B72*E72+E73*B73+B74*E74+E75*B75+B76*E76+E77*B77+B78*E78+E79*B79)/B80</f>
        <v>25412.14995483289</v>
      </c>
      <c r="F80" s="54">
        <f>(C71*F71+C72*F72+C73*F73+C74*F74+C75*F75+C76*F76+C77*F77+C78*F78+C79*F79)/C80</f>
        <v>25412.074676302323</v>
      </c>
      <c r="G80" s="64">
        <f>(G71*B71+B72*G72+G73*B73+B74*G74+G75*B75+B76*G76+G77*B77+B78*G78+G79*B79)/B80</f>
        <v>25412.14995483289</v>
      </c>
      <c r="H80" s="54">
        <v>0</v>
      </c>
    </row>
    <row r="81" spans="1:8" s="3" customFormat="1" ht="18.75">
      <c r="A81" s="141" t="s">
        <v>35</v>
      </c>
      <c r="B81" s="141"/>
      <c r="C81" s="141"/>
      <c r="D81" s="141"/>
      <c r="E81" s="141"/>
      <c r="F81" s="141"/>
      <c r="G81" s="141"/>
      <c r="H81" s="141"/>
    </row>
    <row r="82" spans="1:8" s="3" customFormat="1" ht="76.5" customHeight="1">
      <c r="A82" s="7" t="str">
        <f>'[5]Итого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82" s="106">
        <f>'[6]Ф2 Стр нояб'!$AD$12</f>
        <v>27.5</v>
      </c>
      <c r="C82" s="53">
        <f>'[7]Итого УК расш (о)'!$F$72</f>
        <v>27.5</v>
      </c>
      <c r="D82" s="53">
        <f t="shared" si="12"/>
        <v>116.61737677973927</v>
      </c>
      <c r="E82" s="71">
        <f>'[6]Ф2 Стр нояб'!$AE$12</f>
        <v>39647.272727272728</v>
      </c>
      <c r="F82" s="53">
        <f>'[7]Итого УК расш (о)'!$Q$72</f>
        <v>39647.57575757576</v>
      </c>
      <c r="G82" s="60">
        <f>E82</f>
        <v>39647.272727272728</v>
      </c>
      <c r="H82" s="53">
        <f>F82-G82</f>
        <v>0.30303030303184642</v>
      </c>
    </row>
    <row r="83" spans="1:8" s="3" customFormat="1" ht="35.25" customHeight="1">
      <c r="A83" s="13" t="s">
        <v>36</v>
      </c>
      <c r="B83" s="72">
        <f>SUM(B82:B82)</f>
        <v>27.5</v>
      </c>
      <c r="C83" s="54">
        <f>SUM(C82:C82)</f>
        <v>27.5</v>
      </c>
      <c r="D83" s="54">
        <f t="shared" si="12"/>
        <v>116.61737677973927</v>
      </c>
      <c r="E83" s="72">
        <f t="shared" ref="E83:G83" si="15">E82</f>
        <v>39647.272727272728</v>
      </c>
      <c r="F83" s="54">
        <f t="shared" si="15"/>
        <v>39647.57575757576</v>
      </c>
      <c r="G83" s="64">
        <f t="shared" si="15"/>
        <v>39647.272727272728</v>
      </c>
      <c r="H83" s="54">
        <f>F83-G83</f>
        <v>0.30303030303184642</v>
      </c>
    </row>
    <row r="84" spans="1:8" s="3" customFormat="1" ht="18.75">
      <c r="A84" s="141" t="s">
        <v>37</v>
      </c>
      <c r="B84" s="141"/>
      <c r="C84" s="141"/>
      <c r="D84" s="141"/>
      <c r="E84" s="141"/>
      <c r="F84" s="141"/>
      <c r="G84" s="141"/>
      <c r="H84" s="141"/>
    </row>
    <row r="85" spans="1:8" s="3" customFormat="1" ht="18.75" hidden="1">
      <c r="A85" s="6" t="s">
        <v>0</v>
      </c>
      <c r="B85" s="107"/>
      <c r="C85" s="6"/>
      <c r="D85" s="6"/>
      <c r="E85" s="107"/>
      <c r="F85" s="6"/>
      <c r="G85" s="6"/>
      <c r="H85" s="6"/>
    </row>
    <row r="86" spans="1:8" s="3" customFormat="1" ht="18.75" hidden="1">
      <c r="A86" s="6" t="s">
        <v>1</v>
      </c>
      <c r="B86" s="107"/>
      <c r="C86" s="6"/>
      <c r="D86" s="6"/>
      <c r="E86" s="107"/>
      <c r="F86" s="6"/>
      <c r="G86" s="6"/>
      <c r="H86" s="6"/>
    </row>
    <row r="87" spans="1:8" s="3" customFormat="1" ht="49.5" hidden="1" customHeight="1">
      <c r="A87" s="7" t="s">
        <v>2</v>
      </c>
      <c r="B87" s="108"/>
      <c r="C87" s="6"/>
      <c r="D87" s="6"/>
      <c r="E87" s="107"/>
      <c r="F87" s="6"/>
      <c r="G87" s="6"/>
      <c r="H87" s="6"/>
    </row>
    <row r="88" spans="1:8" s="3" customFormat="1" ht="76.5" customHeight="1">
      <c r="A88" s="7" t="str">
        <f>'[5]Итого УК расш (о)'!$C$78</f>
        <v>Муниципальное автономное учреждение дополнительного образования ЗАТО Северск "Детская школа искусств»</v>
      </c>
      <c r="B88" s="106">
        <f>'[6]Ф2 Сев нояб (2)'!$AD$17</f>
        <v>98.6</v>
      </c>
      <c r="C88" s="53">
        <f>'[7]Итого УК расш (о)'!$F$78</f>
        <v>98.4</v>
      </c>
      <c r="D88" s="53">
        <f t="shared" ref="D88:D92" si="16">F88/33998*100</f>
        <v>79.45305367078025</v>
      </c>
      <c r="E88" s="71">
        <f>'[6]Ф2 Сев нояб (2)'!$AE$17</f>
        <v>27012.44</v>
      </c>
      <c r="F88" s="53">
        <f>'[7]Итого УК расш (о)'!$Q$78</f>
        <v>27012.449186991867</v>
      </c>
      <c r="G88" s="60">
        <f>E88</f>
        <v>27012.44</v>
      </c>
      <c r="H88" s="53">
        <f>F88-G88</f>
        <v>9.1869918687734753E-3</v>
      </c>
    </row>
    <row r="89" spans="1:8" s="3" customFormat="1" ht="80.25" customHeight="1">
      <c r="A89" s="7" t="str">
        <f>'[5]Итого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B89" s="109">
        <f>'[6]Ф2 Сев нояб (2)'!$AD$16</f>
        <v>21</v>
      </c>
      <c r="C89" s="53">
        <f>'[7]Итого УК расш (о)'!$F$79</f>
        <v>21</v>
      </c>
      <c r="D89" s="53">
        <f t="shared" si="16"/>
        <v>77.17890968376291</v>
      </c>
      <c r="E89" s="71">
        <f>'[6]Ф2 Сев нояб (2)'!$AE$16</f>
        <v>26234</v>
      </c>
      <c r="F89" s="53">
        <f>'[7]Итого УК расш (о)'!$Q$79</f>
        <v>26239.285714285714</v>
      </c>
      <c r="G89" s="60">
        <f t="shared" ref="G89:G90" si="17">E89</f>
        <v>26234</v>
      </c>
      <c r="H89" s="53">
        <f t="shared" ref="H89:H90" si="18">F89-G89</f>
        <v>5.285714285713766</v>
      </c>
    </row>
    <row r="90" spans="1:8" s="3" customFormat="1" ht="87.75" customHeight="1">
      <c r="A90" s="7" t="str">
        <f>'[5]Итого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B90" s="106">
        <f>'[6]Ф2 Сев нояб (2)'!$AD$18</f>
        <v>11.3</v>
      </c>
      <c r="C90" s="53">
        <f>'[7]Итого УК расш (о)'!$F$80</f>
        <v>11.3</v>
      </c>
      <c r="D90" s="53">
        <f t="shared" si="16"/>
        <v>84.815417738437148</v>
      </c>
      <c r="E90" s="71">
        <f>'[6]Ф2 Сев нояб (2)'!$AE$18</f>
        <v>28845.13</v>
      </c>
      <c r="F90" s="53">
        <f>'[7]Итого УК расш (о)'!$Q$80</f>
        <v>28835.545722713861</v>
      </c>
      <c r="G90" s="60">
        <f t="shared" si="17"/>
        <v>28845.13</v>
      </c>
      <c r="H90" s="53">
        <f t="shared" si="18"/>
        <v>-9.5842772861396952</v>
      </c>
    </row>
    <row r="91" spans="1:8" s="3" customFormat="1" ht="37.5">
      <c r="A91" s="13" t="s">
        <v>38</v>
      </c>
      <c r="B91" s="72">
        <f>SUM(B88:B90)</f>
        <v>130.9</v>
      </c>
      <c r="C91" s="54">
        <f>SUM(C88:C90)</f>
        <v>130.70000000000002</v>
      </c>
      <c r="D91" s="54">
        <f t="shared" si="16"/>
        <v>79.551276243367525</v>
      </c>
      <c r="E91" s="72">
        <f>(E88*B88+B89*E89+E90*B90)/B91</f>
        <v>27045.764346829637</v>
      </c>
      <c r="F91" s="54">
        <f>(C88*F88+C89*F89+C90*F90)/C91</f>
        <v>27045.842897220093</v>
      </c>
      <c r="G91" s="72">
        <f>(G88*B88+B89*G89+G90*B90)/B91</f>
        <v>27045.764346829637</v>
      </c>
      <c r="H91" s="54">
        <v>0</v>
      </c>
    </row>
    <row r="92" spans="1:8" s="20" customFormat="1" ht="18.75">
      <c r="A92" s="19" t="s">
        <v>39</v>
      </c>
      <c r="B92" s="111">
        <f>B91+B83+B80+B66+B63+B57+B53+B44+B41+B34+B31+B22+B25+B19+B13</f>
        <v>534</v>
      </c>
      <c r="C92" s="93">
        <f>C91+C83+C80+C66+C63+C57+C53+C44+C41+C34+C31+C25+C22+C13+C19</f>
        <v>532.80000000000007</v>
      </c>
      <c r="D92" s="54">
        <f t="shared" si="16"/>
        <v>80.694857823291841</v>
      </c>
      <c r="E92" s="111">
        <v>27235</v>
      </c>
      <c r="F92" s="93">
        <f>(F91*C91+C83*F83+F80*C80+C66*F66+F63*C63+C57*F57+F53*C53+C44*F44+F41*C41+C34*F34+F31*C31+C25*F25+F22*C22+C19*F19+F13*C13)/C92</f>
        <v>27434.637762762763</v>
      </c>
      <c r="G92" s="94">
        <v>27235</v>
      </c>
      <c r="H92" s="54">
        <f>F92-G92</f>
        <v>199.63776276276258</v>
      </c>
    </row>
    <row r="93" spans="1:8">
      <c r="A93" s="1" t="s">
        <v>97</v>
      </c>
      <c r="B93" s="112"/>
      <c r="C93" s="1"/>
      <c r="D93" s="1"/>
      <c r="E93" s="112"/>
      <c r="F93" s="241"/>
      <c r="G93" s="1"/>
    </row>
    <row r="94" spans="1:8">
      <c r="A94" s="1" t="s">
        <v>7</v>
      </c>
      <c r="B94" s="112"/>
      <c r="C94" s="1"/>
      <c r="D94" s="1"/>
      <c r="E94" s="112"/>
      <c r="F94" s="1"/>
      <c r="G94" s="1"/>
    </row>
    <row r="95" spans="1:8">
      <c r="F95" s="81"/>
    </row>
  </sheetData>
  <mergeCells count="26">
    <mergeCell ref="A67:H67"/>
    <mergeCell ref="A81:H81"/>
    <mergeCell ref="A84:H84"/>
    <mergeCell ref="A23:H23"/>
    <mergeCell ref="A26:H26"/>
    <mergeCell ref="A32:H32"/>
    <mergeCell ref="A35:H35"/>
    <mergeCell ref="A42:H42"/>
    <mergeCell ref="A45:H45"/>
    <mergeCell ref="A64:H64"/>
    <mergeCell ref="G1:H1"/>
    <mergeCell ref="G2:H2"/>
    <mergeCell ref="A54:H54"/>
    <mergeCell ref="A58:H58"/>
    <mergeCell ref="A4:H4"/>
    <mergeCell ref="A7:A8"/>
    <mergeCell ref="C7:C8"/>
    <mergeCell ref="D7:D8"/>
    <mergeCell ref="E7:F7"/>
    <mergeCell ref="G7:G8"/>
    <mergeCell ref="H7:H8"/>
    <mergeCell ref="A10:H10"/>
    <mergeCell ref="A11:H11"/>
    <mergeCell ref="A14:H14"/>
    <mergeCell ref="A20:H20"/>
    <mergeCell ref="B7:B8"/>
  </mergeCells>
  <pageMargins left="0.11811023622047245" right="0.11811023622047245" top="0.15748031496062992" bottom="0.15748031496062992" header="0.31496062992125984" footer="0.31496062992125984"/>
  <pageSetup paperSize="9" scale="53" orientation="landscape" r:id="rId1"/>
  <rowBreaks count="3" manualBreakCount="3">
    <brk id="31" max="7" man="1"/>
    <brk id="53" max="7" man="1"/>
    <brk id="75" max="7" man="1"/>
  </rowBreaks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E256"/>
  <sheetViews>
    <sheetView tabSelected="1" topLeftCell="A175" workbookViewId="0">
      <selection activeCell="C198" sqref="C198"/>
    </sheetView>
  </sheetViews>
  <sheetFormatPr defaultRowHeight="15"/>
  <cols>
    <col min="1" max="1" width="69.5703125" customWidth="1"/>
    <col min="2" max="2" width="26.7109375" customWidth="1"/>
    <col min="3" max="3" width="22.42578125" customWidth="1"/>
    <col min="4" max="4" width="28.140625" customWidth="1"/>
    <col min="5" max="5" width="10.42578125" bestFit="1" customWidth="1"/>
  </cols>
  <sheetData>
    <row r="1" spans="1:5">
      <c r="D1" s="131" t="s">
        <v>278</v>
      </c>
    </row>
    <row r="2" spans="1:5">
      <c r="B2" s="133" t="s">
        <v>98</v>
      </c>
      <c r="C2" s="133"/>
      <c r="D2" s="133"/>
    </row>
    <row r="3" spans="1:5">
      <c r="D3" s="131"/>
    </row>
    <row r="4" spans="1:5" ht="18.75">
      <c r="A4" s="144" t="s">
        <v>199</v>
      </c>
      <c r="B4" s="144"/>
      <c r="C4" s="144"/>
      <c r="D4" s="144"/>
      <c r="E4" s="145"/>
    </row>
    <row r="5" spans="1:5" ht="18.75">
      <c r="A5" s="144" t="s">
        <v>275</v>
      </c>
      <c r="B5" s="144"/>
      <c r="C5" s="144"/>
      <c r="D5" s="144"/>
    </row>
    <row r="6" spans="1:5" ht="18.75">
      <c r="A6" s="3"/>
      <c r="B6" s="3"/>
      <c r="D6" s="131"/>
    </row>
    <row r="7" spans="1:5" s="2" customFormat="1" ht="94.5" customHeight="1">
      <c r="A7" s="4" t="s">
        <v>10</v>
      </c>
      <c r="B7" s="132" t="s">
        <v>200</v>
      </c>
      <c r="C7" s="132" t="s">
        <v>201</v>
      </c>
      <c r="D7" s="132" t="s">
        <v>202</v>
      </c>
    </row>
    <row r="8" spans="1:5" s="3" customFormat="1" ht="18.75">
      <c r="A8" s="5">
        <v>1</v>
      </c>
      <c r="B8" s="5">
        <v>2</v>
      </c>
      <c r="C8" s="5">
        <v>3</v>
      </c>
      <c r="D8" s="5">
        <v>4</v>
      </c>
    </row>
    <row r="9" spans="1:5" s="3" customFormat="1" ht="18.75" hidden="1">
      <c r="A9" s="207" t="s">
        <v>221</v>
      </c>
      <c r="B9" s="208"/>
      <c r="C9" s="208"/>
      <c r="D9" s="209"/>
    </row>
    <row r="10" spans="1:5" s="3" customFormat="1" ht="18.75" hidden="1">
      <c r="A10" s="6" t="s">
        <v>222</v>
      </c>
      <c r="B10" s="6"/>
      <c r="C10" s="6"/>
      <c r="D10" s="6"/>
    </row>
    <row r="11" spans="1:5" s="3" customFormat="1" ht="18.75" hidden="1">
      <c r="A11" s="154" t="s">
        <v>205</v>
      </c>
      <c r="B11" s="154"/>
      <c r="C11" s="154"/>
      <c r="D11" s="6"/>
    </row>
    <row r="12" spans="1:5" s="3" customFormat="1" ht="18.75" hidden="1">
      <c r="A12" s="154" t="s">
        <v>206</v>
      </c>
      <c r="B12" s="154"/>
      <c r="C12" s="154"/>
      <c r="D12" s="6"/>
    </row>
    <row r="13" spans="1:5" s="3" customFormat="1" ht="18.75" hidden="1">
      <c r="A13" s="154" t="s">
        <v>223</v>
      </c>
      <c r="B13" s="154"/>
      <c r="C13" s="154"/>
      <c r="D13" s="6"/>
    </row>
    <row r="14" spans="1:5" s="3" customFormat="1" ht="18.75" hidden="1">
      <c r="A14" s="6" t="s">
        <v>224</v>
      </c>
      <c r="B14" s="6"/>
      <c r="C14" s="6"/>
      <c r="D14" s="6"/>
    </row>
    <row r="15" spans="1:5" s="3" customFormat="1" ht="18.75" hidden="1">
      <c r="A15" s="154" t="s">
        <v>205</v>
      </c>
      <c r="B15" s="154"/>
      <c r="C15" s="154"/>
      <c r="D15" s="6"/>
    </row>
    <row r="16" spans="1:5" s="3" customFormat="1" ht="18.75" hidden="1">
      <c r="A16" s="154" t="s">
        <v>206</v>
      </c>
      <c r="B16" s="154"/>
      <c r="C16" s="154"/>
      <c r="D16" s="6"/>
    </row>
    <row r="17" spans="1:4" s="3" customFormat="1" ht="18.75" hidden="1">
      <c r="A17" s="154" t="s">
        <v>223</v>
      </c>
      <c r="B17" s="154"/>
      <c r="C17" s="154"/>
      <c r="D17" s="6"/>
    </row>
    <row r="18" spans="1:4" s="3" customFormat="1" ht="18.75" hidden="1">
      <c r="A18" s="6" t="s">
        <v>225</v>
      </c>
      <c r="B18" s="6"/>
      <c r="C18" s="6"/>
      <c r="D18" s="6"/>
    </row>
    <row r="19" spans="1:4" s="3" customFormat="1" ht="18.75" hidden="1">
      <c r="A19" s="154" t="s">
        <v>205</v>
      </c>
      <c r="B19" s="154"/>
      <c r="C19" s="154"/>
      <c r="D19" s="6"/>
    </row>
    <row r="20" spans="1:4" s="3" customFormat="1" ht="18.75" hidden="1">
      <c r="A20" s="154" t="s">
        <v>206</v>
      </c>
      <c r="B20" s="154"/>
      <c r="C20" s="154"/>
      <c r="D20" s="6"/>
    </row>
    <row r="21" spans="1:4" s="3" customFormat="1" ht="18.75" hidden="1">
      <c r="A21" s="154" t="s">
        <v>223</v>
      </c>
      <c r="B21" s="154"/>
      <c r="C21" s="154"/>
      <c r="D21" s="6"/>
    </row>
    <row r="22" spans="1:4" s="3" customFormat="1" ht="18.75" hidden="1">
      <c r="A22" s="6" t="s">
        <v>226</v>
      </c>
      <c r="B22" s="6"/>
      <c r="C22" s="6"/>
      <c r="D22" s="6"/>
    </row>
    <row r="23" spans="1:4" s="3" customFormat="1" ht="18.75">
      <c r="A23" s="141" t="s">
        <v>244</v>
      </c>
      <c r="B23" s="141"/>
      <c r="C23" s="141"/>
      <c r="D23" s="141"/>
    </row>
    <row r="24" spans="1:4" s="3" customFormat="1" ht="19.5">
      <c r="A24" s="210" t="s">
        <v>12</v>
      </c>
      <c r="B24" s="211"/>
      <c r="C24" s="211"/>
      <c r="D24" s="212"/>
    </row>
    <row r="25" spans="1:4" s="3" customFormat="1" ht="56.25">
      <c r="A25" s="177" t="str">
        <f>'[7]Итого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B25" s="54"/>
      <c r="C25" s="175"/>
      <c r="D25" s="174">
        <f>(C28+C30)/C26</f>
        <v>0.14632661628883292</v>
      </c>
    </row>
    <row r="26" spans="1:4" s="3" customFormat="1" ht="18.75">
      <c r="A26" s="6" t="s">
        <v>203</v>
      </c>
      <c r="B26" s="53">
        <f>B28+B29+B30</f>
        <v>9</v>
      </c>
      <c r="C26" s="175">
        <f>SUM(C28:C30)</f>
        <v>4764</v>
      </c>
      <c r="D26" s="174"/>
    </row>
    <row r="27" spans="1:4" s="3" customFormat="1" ht="18.75">
      <c r="A27" s="6" t="s">
        <v>204</v>
      </c>
      <c r="B27" s="53"/>
      <c r="C27" s="175"/>
      <c r="D27" s="174"/>
    </row>
    <row r="28" spans="1:4" s="3" customFormat="1" ht="18.75">
      <c r="A28" s="154" t="s">
        <v>205</v>
      </c>
      <c r="B28" s="155">
        <f>'[10]Прил 2 ДОП'!$C$6</f>
        <v>1</v>
      </c>
      <c r="C28" s="186">
        <f>'[10]Прил 2 ДОП'!$D$6</f>
        <v>697.1</v>
      </c>
      <c r="D28" s="174"/>
    </row>
    <row r="29" spans="1:4" s="3" customFormat="1" ht="18.75">
      <c r="A29" s="154" t="s">
        <v>206</v>
      </c>
      <c r="B29" s="155">
        <f>'[10]Прил 2 ДОП'!$C$7</f>
        <v>8</v>
      </c>
      <c r="C29" s="186">
        <f>'[10]Прил 2 ДОП'!$D$7</f>
        <v>4066.9</v>
      </c>
      <c r="D29" s="174"/>
    </row>
    <row r="30" spans="1:4" s="3" customFormat="1" ht="18.75">
      <c r="A30" s="154" t="s">
        <v>207</v>
      </c>
      <c r="B30" s="155">
        <f>'[10]Прил 2 ДОП'!$C$8</f>
        <v>0</v>
      </c>
      <c r="C30" s="186">
        <v>0</v>
      </c>
      <c r="D30" s="174"/>
    </row>
    <row r="31" spans="1:4" s="3" customFormat="1" ht="19.5">
      <c r="A31" s="213" t="s">
        <v>14</v>
      </c>
      <c r="B31" s="213"/>
      <c r="C31" s="213"/>
      <c r="D31" s="213"/>
    </row>
    <row r="32" spans="1:4" s="3" customFormat="1" ht="56.25">
      <c r="A32" s="177" t="str">
        <f>'[7]Итого УК расш (о)'!$C$24</f>
        <v>Муниципальное автономное образовательное учреждение дополнительного образования детей «Зырянская детская школа искусств»</v>
      </c>
      <c r="B32" s="54"/>
      <c r="C32" s="53"/>
      <c r="D32" s="152">
        <f>(C35+C37)/C33</f>
        <v>0.22411767089428258</v>
      </c>
    </row>
    <row r="33" spans="1:4" s="3" customFormat="1" ht="18.75">
      <c r="A33" s="6" t="s">
        <v>203</v>
      </c>
      <c r="B33" s="53">
        <f>B35+B37+B36</f>
        <v>17.5</v>
      </c>
      <c r="C33" s="53">
        <f>SUM(C35:C37)</f>
        <v>4935.8</v>
      </c>
      <c r="D33" s="153"/>
    </row>
    <row r="34" spans="1:4" s="3" customFormat="1" ht="18.75">
      <c r="A34" s="6" t="s">
        <v>204</v>
      </c>
      <c r="B34" s="53"/>
      <c r="C34" s="53"/>
      <c r="D34" s="153"/>
    </row>
    <row r="35" spans="1:4" s="3" customFormat="1" ht="18.75">
      <c r="A35" s="154" t="s">
        <v>205</v>
      </c>
      <c r="B35" s="155">
        <f>'[10]Прил 2 ДОП'!$C$10</f>
        <v>1</v>
      </c>
      <c r="C35" s="155">
        <f>'[10]Прил 2 ДОП'!$D$10</f>
        <v>582.1</v>
      </c>
      <c r="D35" s="153"/>
    </row>
    <row r="36" spans="1:4" s="3" customFormat="1" ht="18.75">
      <c r="A36" s="154" t="s">
        <v>206</v>
      </c>
      <c r="B36" s="155">
        <f>'[10]Прил 2 ДОП'!$C$11</f>
        <v>12.5</v>
      </c>
      <c r="C36" s="155">
        <f>'[10]Прил 2 ДОП'!$D$11</f>
        <v>3829.6</v>
      </c>
      <c r="D36" s="153"/>
    </row>
    <row r="37" spans="1:4" s="3" customFormat="1" ht="18.75">
      <c r="A37" s="214" t="s">
        <v>207</v>
      </c>
      <c r="B37" s="233">
        <f>'[10]Прил 2 ДОП'!$C$12</f>
        <v>4</v>
      </c>
      <c r="C37" s="233">
        <f>'[10]Прил 2 ДОП'!$D$12</f>
        <v>524.1</v>
      </c>
      <c r="D37" s="153"/>
    </row>
    <row r="38" spans="1:4" s="3" customFormat="1" ht="19.5">
      <c r="A38" s="213" t="s">
        <v>16</v>
      </c>
      <c r="B38" s="213"/>
      <c r="C38" s="213"/>
      <c r="D38" s="213"/>
    </row>
    <row r="39" spans="1:4" s="3" customFormat="1" ht="56.25">
      <c r="A39" s="215" t="s">
        <v>247</v>
      </c>
      <c r="B39" s="56"/>
      <c r="C39" s="175"/>
      <c r="D39" s="174">
        <f>(C42+C44)/C40</f>
        <v>0.31946685373553141</v>
      </c>
    </row>
    <row r="40" spans="1:4" s="3" customFormat="1" ht="18.75">
      <c r="A40" s="6" t="s">
        <v>203</v>
      </c>
      <c r="B40" s="55">
        <f>B42+B43+B44</f>
        <v>17.600000000000001</v>
      </c>
      <c r="C40" s="175">
        <f>SUM(C42:C44)</f>
        <v>7127.5</v>
      </c>
      <c r="D40" s="174"/>
    </row>
    <row r="41" spans="1:4" s="3" customFormat="1" ht="18.75">
      <c r="A41" s="6" t="s">
        <v>204</v>
      </c>
      <c r="B41" s="175"/>
      <c r="C41" s="175"/>
      <c r="D41" s="174"/>
    </row>
    <row r="42" spans="1:4" s="3" customFormat="1" ht="18.75">
      <c r="A42" s="154" t="s">
        <v>205</v>
      </c>
      <c r="B42" s="186">
        <f>'[10]Прил 2 ДОП'!$C$14</f>
        <v>2</v>
      </c>
      <c r="C42" s="186">
        <f>'[10]Прил 2 ДОП'!$D$14</f>
        <v>1431.6</v>
      </c>
      <c r="D42" s="174"/>
    </row>
    <row r="43" spans="1:4" s="3" customFormat="1" ht="18.75">
      <c r="A43" s="154" t="s">
        <v>206</v>
      </c>
      <c r="B43" s="186">
        <f>'[10]Прил 2 ДОП'!$C$15</f>
        <v>11.6</v>
      </c>
      <c r="C43" s="186">
        <f>'[10]Прил 2 ДОП'!$D$15</f>
        <v>4850.5</v>
      </c>
      <c r="D43" s="174"/>
    </row>
    <row r="44" spans="1:4" s="3" customFormat="1" ht="18.75">
      <c r="A44" s="154" t="s">
        <v>207</v>
      </c>
      <c r="B44" s="186">
        <f>'[10]Прил 2 ДОП'!$C$16</f>
        <v>4</v>
      </c>
      <c r="C44" s="186">
        <f>'[10]Прил 2 ДОП'!$D$16</f>
        <v>845.4</v>
      </c>
      <c r="D44" s="174"/>
    </row>
    <row r="45" spans="1:4" s="3" customFormat="1" ht="19.5">
      <c r="A45" s="213" t="s">
        <v>40</v>
      </c>
      <c r="B45" s="213"/>
      <c r="C45" s="213"/>
      <c r="D45" s="213"/>
    </row>
    <row r="46" spans="1:4" s="3" customFormat="1" ht="56.25">
      <c r="A46" s="187" t="str">
        <f>'[7]Итого УК расш (о)'!$C$30</f>
        <v>Муниципальное бюджетное образовательное учреждение дополнительного образования детей «Кожевниковская детская школа искусств»</v>
      </c>
      <c r="B46" s="93"/>
      <c r="C46" s="175"/>
      <c r="D46" s="174">
        <f>(C49+C51)/C47</f>
        <v>0.29967912505084288</v>
      </c>
    </row>
    <row r="47" spans="1:4" s="3" customFormat="1" ht="18.75">
      <c r="A47" s="6" t="s">
        <v>203</v>
      </c>
      <c r="B47" s="235">
        <f>B49+B50+B51</f>
        <v>31.2</v>
      </c>
      <c r="C47" s="175">
        <f>SUM(C49:C51)</f>
        <v>6638.1</v>
      </c>
      <c r="D47" s="174"/>
    </row>
    <row r="48" spans="1:4" s="3" customFormat="1" ht="18.75">
      <c r="A48" s="6" t="s">
        <v>204</v>
      </c>
      <c r="B48" s="53"/>
      <c r="C48" s="175"/>
      <c r="D48" s="174"/>
    </row>
    <row r="49" spans="1:4" s="3" customFormat="1" ht="18.75">
      <c r="A49" s="154" t="s">
        <v>205</v>
      </c>
      <c r="B49" s="155">
        <f>'[10]Прил 2 ДОП'!$C$18</f>
        <v>1.7</v>
      </c>
      <c r="C49" s="186">
        <f>'[10]Прил 2 ДОП'!$D$18</f>
        <v>680.6</v>
      </c>
      <c r="D49" s="174"/>
    </row>
    <row r="50" spans="1:4" s="3" customFormat="1" ht="18.75">
      <c r="A50" s="154" t="s">
        <v>206</v>
      </c>
      <c r="B50" s="155">
        <f>'[10]Прил 2 ДОП'!$C$19</f>
        <v>16.5</v>
      </c>
      <c r="C50" s="186">
        <f>'[10]Прил 2 ДОП'!$D$19</f>
        <v>4648.8</v>
      </c>
      <c r="D50" s="174"/>
    </row>
    <row r="51" spans="1:4" s="3" customFormat="1" ht="18.75">
      <c r="A51" s="154" t="s">
        <v>207</v>
      </c>
      <c r="B51" s="155">
        <f>'[10]Прил 2 ДОП'!$C$20</f>
        <v>13</v>
      </c>
      <c r="C51" s="186">
        <f>'[10]Прил 2 ДОП'!$D$20</f>
        <v>1308.7</v>
      </c>
      <c r="D51" s="174"/>
    </row>
    <row r="52" spans="1:4" s="3" customFormat="1" ht="19.5">
      <c r="A52" s="213" t="s">
        <v>18</v>
      </c>
      <c r="B52" s="213"/>
      <c r="C52" s="213"/>
      <c r="D52" s="213"/>
    </row>
    <row r="53" spans="1:4" s="3" customFormat="1" ht="56.25">
      <c r="A53" s="177" t="str">
        <f>'[7]Итого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B53" s="54"/>
      <c r="C53" s="175"/>
      <c r="D53" s="174">
        <f>(C56+C58)/C54</f>
        <v>0.22189101071262227</v>
      </c>
    </row>
    <row r="54" spans="1:4" s="3" customFormat="1" ht="18.75">
      <c r="A54" s="6" t="s">
        <v>216</v>
      </c>
      <c r="B54" s="53">
        <f>B56+B57+B58</f>
        <v>14.9</v>
      </c>
      <c r="C54" s="175">
        <f>SUM(C56:C58)</f>
        <v>5367.5</v>
      </c>
      <c r="D54" s="174"/>
    </row>
    <row r="55" spans="1:4" s="3" customFormat="1" ht="18.75">
      <c r="A55" s="6" t="s">
        <v>204</v>
      </c>
      <c r="B55" s="53"/>
      <c r="C55" s="175"/>
      <c r="D55" s="174"/>
    </row>
    <row r="56" spans="1:4" s="3" customFormat="1" ht="18.75">
      <c r="A56" s="154" t="s">
        <v>205</v>
      </c>
      <c r="B56" s="155">
        <f>'[10]Прил 2 ДОП'!$C$22</f>
        <v>1</v>
      </c>
      <c r="C56" s="186">
        <f>'[10]Прил 2 ДОП'!$D$22</f>
        <v>607.70000000000005</v>
      </c>
      <c r="D56" s="174"/>
    </row>
    <row r="57" spans="1:4" s="3" customFormat="1" ht="18.75">
      <c r="A57" s="154" t="s">
        <v>206</v>
      </c>
      <c r="B57" s="155">
        <f>'[10]Прил 2 ДОП'!$C$23</f>
        <v>10.1</v>
      </c>
      <c r="C57" s="186">
        <f>'[10]Прил 2 ДОП'!$D$23</f>
        <v>4176.5</v>
      </c>
      <c r="D57" s="174"/>
    </row>
    <row r="58" spans="1:4" s="3" customFormat="1" ht="18.75">
      <c r="A58" s="154" t="s">
        <v>207</v>
      </c>
      <c r="B58" s="186">
        <f>'[10]Прил 2 ДОП'!$C$24</f>
        <v>3.8000000000000003</v>
      </c>
      <c r="C58" s="186">
        <f>'[10]Прил 2 ДОП'!$D$24</f>
        <v>583.30000000000007</v>
      </c>
      <c r="D58" s="174"/>
    </row>
    <row r="59" spans="1:4" s="3" customFormat="1" ht="19.5">
      <c r="A59" s="213" t="s">
        <v>20</v>
      </c>
      <c r="B59" s="213"/>
      <c r="C59" s="213"/>
      <c r="D59" s="213"/>
    </row>
    <row r="60" spans="1:4" s="3" customFormat="1" ht="56.25">
      <c r="A60" s="177" t="str">
        <f>'[7]Итого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B60" s="185"/>
      <c r="C60" s="175"/>
      <c r="D60" s="174">
        <f>(C63+C65)/C61</f>
        <v>0.32035194535194539</v>
      </c>
    </row>
    <row r="61" spans="1:4" s="3" customFormat="1" ht="18.75">
      <c r="A61" s="6" t="s">
        <v>216</v>
      </c>
      <c r="B61" s="175">
        <f>B63+B64+B65</f>
        <v>16.600000000000001</v>
      </c>
      <c r="C61" s="175">
        <f>SUM(C63:C65)</f>
        <v>5387.2</v>
      </c>
      <c r="D61" s="174"/>
    </row>
    <row r="62" spans="1:4" s="3" customFormat="1" ht="18.75">
      <c r="A62" s="6" t="s">
        <v>204</v>
      </c>
      <c r="B62" s="175"/>
      <c r="C62" s="175"/>
      <c r="D62" s="174"/>
    </row>
    <row r="63" spans="1:4" s="3" customFormat="1" ht="18.75">
      <c r="A63" s="154" t="s">
        <v>205</v>
      </c>
      <c r="B63" s="186">
        <f>'[10]Прил 2 ДОП'!$C$26</f>
        <v>2</v>
      </c>
      <c r="C63" s="186">
        <f>'[10]Прил 2 ДОП'!$D$26</f>
        <v>907.6</v>
      </c>
      <c r="D63" s="174"/>
    </row>
    <row r="64" spans="1:4" s="3" customFormat="1" ht="18.75">
      <c r="A64" s="154" t="s">
        <v>206</v>
      </c>
      <c r="B64" s="186">
        <f>'[10]Прил 2 ДОП'!$C$27</f>
        <v>8.8000000000000007</v>
      </c>
      <c r="C64" s="186">
        <f>'[10]Прил 2 ДОП'!$D$27</f>
        <v>3661.3999999999996</v>
      </c>
      <c r="D64" s="174"/>
    </row>
    <row r="65" spans="1:4" s="3" customFormat="1" ht="18.75">
      <c r="A65" s="154" t="s">
        <v>207</v>
      </c>
      <c r="B65" s="186">
        <f>'[10]Прил 2 ДОП'!$C$28</f>
        <v>5.8</v>
      </c>
      <c r="C65" s="186">
        <f>'[10]Прил 2 ДОП'!$D$28</f>
        <v>818.2</v>
      </c>
      <c r="D65" s="174"/>
    </row>
    <row r="66" spans="1:4" s="3" customFormat="1" ht="19.5">
      <c r="A66" s="213" t="s">
        <v>22</v>
      </c>
      <c r="B66" s="213"/>
      <c r="C66" s="213"/>
      <c r="D66" s="213"/>
    </row>
    <row r="67" spans="1:4" s="3" customFormat="1" ht="56.25">
      <c r="A67" s="215" t="str">
        <f>'[7]Итого УК расш (о)'!$C$40</f>
        <v>Муниципальное автономное образовательное учреждение дополнительного образования детей «Первомайская детская школа искусств"</v>
      </c>
      <c r="B67" s="185"/>
      <c r="C67" s="175"/>
      <c r="D67" s="152">
        <f>(C70+C72)/C68</f>
        <v>0.2394512692210384</v>
      </c>
    </row>
    <row r="68" spans="1:4" s="3" customFormat="1" ht="18.75">
      <c r="A68" s="6" t="s">
        <v>216</v>
      </c>
      <c r="B68" s="175">
        <f>B70+B71+B72</f>
        <v>12.5</v>
      </c>
      <c r="C68" s="175">
        <f>SUM(C70:C72)</f>
        <v>3557.3</v>
      </c>
      <c r="D68" s="153"/>
    </row>
    <row r="69" spans="1:4" s="3" customFormat="1" ht="18.75">
      <c r="A69" s="6" t="s">
        <v>204</v>
      </c>
      <c r="B69" s="175"/>
      <c r="C69" s="175"/>
      <c r="D69" s="153"/>
    </row>
    <row r="70" spans="1:4" s="3" customFormat="1" ht="18.75">
      <c r="A70" s="154" t="s">
        <v>205</v>
      </c>
      <c r="B70" s="186">
        <v>1</v>
      </c>
      <c r="C70" s="186">
        <v>442.8</v>
      </c>
      <c r="D70" s="153"/>
    </row>
    <row r="71" spans="1:4" s="3" customFormat="1" ht="18.75">
      <c r="A71" s="154" t="s">
        <v>206</v>
      </c>
      <c r="B71" s="186">
        <v>7</v>
      </c>
      <c r="C71" s="186">
        <v>2705.5</v>
      </c>
      <c r="D71" s="153"/>
    </row>
    <row r="72" spans="1:4" s="3" customFormat="1" ht="18.75">
      <c r="A72" s="154" t="s">
        <v>207</v>
      </c>
      <c r="B72" s="186">
        <v>4.5</v>
      </c>
      <c r="C72" s="186">
        <v>409</v>
      </c>
      <c r="D72" s="153"/>
    </row>
    <row r="73" spans="1:4" s="3" customFormat="1" ht="56.25">
      <c r="A73" s="177" t="str">
        <f>'[7]Итого УК расш (о)'!$C$41</f>
        <v>Муниципальное автономное образовательное учреждение дополнительного образования детей "Комсомольская детская музыкальная школа"</v>
      </c>
      <c r="B73" s="185"/>
      <c r="C73" s="175"/>
      <c r="D73" s="152">
        <f>(C76+C78)/C74</f>
        <v>0</v>
      </c>
    </row>
    <row r="74" spans="1:4" s="3" customFormat="1" ht="18.75">
      <c r="A74" s="6" t="s">
        <v>216</v>
      </c>
      <c r="B74" s="175">
        <f>B76+B77+B78</f>
        <v>2</v>
      </c>
      <c r="C74" s="175">
        <f>SUM(C76:C78)</f>
        <v>783.1</v>
      </c>
      <c r="D74" s="153"/>
    </row>
    <row r="75" spans="1:4" s="3" customFormat="1" ht="18.75">
      <c r="A75" s="6" t="s">
        <v>204</v>
      </c>
      <c r="B75" s="175"/>
      <c r="C75" s="175"/>
      <c r="D75" s="153"/>
    </row>
    <row r="76" spans="1:4" s="3" customFormat="1" ht="18.75">
      <c r="A76" s="154" t="s">
        <v>205</v>
      </c>
      <c r="B76" s="186">
        <v>0</v>
      </c>
      <c r="C76" s="186">
        <v>0</v>
      </c>
      <c r="D76" s="153"/>
    </row>
    <row r="77" spans="1:4" s="3" customFormat="1" ht="18.75">
      <c r="A77" s="154" t="s">
        <v>206</v>
      </c>
      <c r="B77" s="186">
        <v>2</v>
      </c>
      <c r="C77" s="186">
        <v>783.1</v>
      </c>
      <c r="D77" s="153"/>
    </row>
    <row r="78" spans="1:4" s="3" customFormat="1" ht="18.75">
      <c r="A78" s="154" t="s">
        <v>207</v>
      </c>
      <c r="B78" s="186">
        <v>0</v>
      </c>
      <c r="C78" s="186">
        <v>0</v>
      </c>
      <c r="D78" s="153"/>
    </row>
    <row r="79" spans="1:4" s="3" customFormat="1" ht="39">
      <c r="A79" s="182" t="s">
        <v>23</v>
      </c>
      <c r="B79" s="69"/>
      <c r="C79" s="175"/>
      <c r="D79" s="240">
        <f>(C82+C84)/C80</f>
        <v>0.1962491936227076</v>
      </c>
    </row>
    <row r="80" spans="1:4" s="3" customFormat="1" ht="18.75">
      <c r="A80" s="10" t="s">
        <v>217</v>
      </c>
      <c r="B80" s="185">
        <f>B82+B83+B84</f>
        <v>14.5</v>
      </c>
      <c r="C80" s="185">
        <f>C82+C83+C84</f>
        <v>4340.3999999999996</v>
      </c>
      <c r="D80" s="240"/>
    </row>
    <row r="81" spans="1:4" s="3" customFormat="1" ht="18.75">
      <c r="A81" s="10" t="s">
        <v>204</v>
      </c>
      <c r="B81" s="185"/>
      <c r="C81" s="185"/>
      <c r="D81" s="240"/>
    </row>
    <row r="82" spans="1:4" s="3" customFormat="1" ht="19.5">
      <c r="A82" s="154" t="s">
        <v>205</v>
      </c>
      <c r="B82" s="239">
        <f>B70+B76</f>
        <v>1</v>
      </c>
      <c r="C82" s="239">
        <f>C70+C76</f>
        <v>442.8</v>
      </c>
      <c r="D82" s="240"/>
    </row>
    <row r="83" spans="1:4" s="3" customFormat="1" ht="19.5">
      <c r="A83" s="154" t="s">
        <v>206</v>
      </c>
      <c r="B83" s="239">
        <f>B77+B71</f>
        <v>9</v>
      </c>
      <c r="C83" s="239">
        <f t="shared" ref="C83" si="0">C71+C77</f>
        <v>3488.6</v>
      </c>
      <c r="D83" s="240"/>
    </row>
    <row r="84" spans="1:4" s="3" customFormat="1" ht="19.5">
      <c r="A84" s="154" t="s">
        <v>207</v>
      </c>
      <c r="B84" s="239">
        <f>B78+B72</f>
        <v>4.5</v>
      </c>
      <c r="C84" s="239">
        <f>C72+C78</f>
        <v>409</v>
      </c>
      <c r="D84" s="240"/>
    </row>
    <row r="85" spans="1:4" s="3" customFormat="1" ht="19.5">
      <c r="A85" s="210" t="s">
        <v>24</v>
      </c>
      <c r="B85" s="211"/>
      <c r="C85" s="211"/>
      <c r="D85" s="212"/>
    </row>
    <row r="86" spans="1:4" s="3" customFormat="1" ht="53.25" customHeight="1">
      <c r="A86" s="177" t="str">
        <f>'[7]Итого УК расш (о)'!$C$44</f>
        <v>Муниципальное казённое образовательное учреждение дополнительного образования детей Тегульдетская детская школа искусств</v>
      </c>
      <c r="B86" s="185"/>
      <c r="C86" s="53"/>
      <c r="D86" s="174">
        <f>(C89+C91)/C87</f>
        <v>0.47307254337196059</v>
      </c>
    </row>
    <row r="87" spans="1:4" s="3" customFormat="1" ht="18.75">
      <c r="A87" s="6" t="s">
        <v>203</v>
      </c>
      <c r="B87" s="175">
        <f>B89+B90+B91</f>
        <v>8.3000000000000007</v>
      </c>
      <c r="C87" s="53">
        <f>SUM(C89:C91)</f>
        <v>2985.8</v>
      </c>
      <c r="D87" s="174"/>
    </row>
    <row r="88" spans="1:4" s="3" customFormat="1" ht="18.75">
      <c r="A88" s="6" t="s">
        <v>204</v>
      </c>
      <c r="B88" s="175"/>
      <c r="C88" s="53"/>
      <c r="D88" s="174"/>
    </row>
    <row r="89" spans="1:4" s="3" customFormat="1" ht="18.75">
      <c r="A89" s="154" t="s">
        <v>205</v>
      </c>
      <c r="B89" s="186">
        <f>'[10]Прил 2 ДОП'!$C$42</f>
        <v>1</v>
      </c>
      <c r="C89" s="155">
        <f>'[10]Прил 2 ДОП'!$D$42</f>
        <v>769.8</v>
      </c>
      <c r="D89" s="174"/>
    </row>
    <row r="90" spans="1:4" s="3" customFormat="1" ht="18.75">
      <c r="A90" s="154" t="s">
        <v>206</v>
      </c>
      <c r="B90" s="186">
        <f>'[10]Прил 2 ДОП'!$C$43</f>
        <v>3.3</v>
      </c>
      <c r="C90" s="155">
        <f>'[10]Прил 2 ДОП'!$D$43</f>
        <v>1573.3</v>
      </c>
      <c r="D90" s="174"/>
    </row>
    <row r="91" spans="1:4" s="3" customFormat="1" ht="18.75">
      <c r="A91" s="154" t="s">
        <v>207</v>
      </c>
      <c r="B91" s="186">
        <f>'[10]Прил 2 ДОП'!$C$44</f>
        <v>4</v>
      </c>
      <c r="C91" s="155">
        <f>'[10]Прил 2 ДОП'!$D$44</f>
        <v>642.70000000000005</v>
      </c>
      <c r="D91" s="174"/>
    </row>
    <row r="92" spans="1:4" s="3" customFormat="1" ht="19.5">
      <c r="A92" s="213" t="s">
        <v>26</v>
      </c>
      <c r="B92" s="213"/>
      <c r="C92" s="213"/>
      <c r="D92" s="213"/>
    </row>
    <row r="93" spans="1:4" s="3" customFormat="1" ht="56.25">
      <c r="A93" s="176" t="s">
        <v>254</v>
      </c>
      <c r="B93" s="56"/>
      <c r="C93" s="53"/>
      <c r="D93" s="174">
        <f>(C96+C98)/C94</f>
        <v>0.30148261201351795</v>
      </c>
    </row>
    <row r="94" spans="1:4" s="3" customFormat="1" ht="18.75">
      <c r="A94" s="6" t="s">
        <v>216</v>
      </c>
      <c r="B94" s="175">
        <f>B96+B97+B98</f>
        <v>16.3</v>
      </c>
      <c r="C94" s="53">
        <f>SUM(C96:C98)</f>
        <v>3669.2000000000003</v>
      </c>
      <c r="D94" s="174"/>
    </row>
    <row r="95" spans="1:4" s="3" customFormat="1" ht="18.75">
      <c r="A95" s="6" t="s">
        <v>204</v>
      </c>
      <c r="B95" s="175"/>
      <c r="C95" s="53"/>
      <c r="D95" s="174"/>
    </row>
    <row r="96" spans="1:4" s="3" customFormat="1" ht="18.75">
      <c r="A96" s="154" t="s">
        <v>205</v>
      </c>
      <c r="B96" s="186">
        <v>2</v>
      </c>
      <c r="C96" s="155">
        <v>660.4</v>
      </c>
      <c r="D96" s="174"/>
    </row>
    <row r="97" spans="1:4" s="3" customFormat="1" ht="18.75">
      <c r="A97" s="154" t="s">
        <v>206</v>
      </c>
      <c r="B97" s="186">
        <v>9.3000000000000007</v>
      </c>
      <c r="C97" s="155">
        <v>2563</v>
      </c>
      <c r="D97" s="174"/>
    </row>
    <row r="98" spans="1:4" s="3" customFormat="1" ht="18.75">
      <c r="A98" s="154" t="s">
        <v>207</v>
      </c>
      <c r="B98" s="186">
        <v>5</v>
      </c>
      <c r="C98" s="155">
        <v>445.8</v>
      </c>
      <c r="D98" s="174"/>
    </row>
    <row r="99" spans="1:4" s="3" customFormat="1" ht="56.25">
      <c r="A99" s="176" t="s">
        <v>255</v>
      </c>
      <c r="B99" s="56"/>
      <c r="C99" s="53"/>
      <c r="D99" s="152">
        <f>(C102+C104)/C100</f>
        <v>0.38055941626129253</v>
      </c>
    </row>
    <row r="100" spans="1:4" s="3" customFormat="1" ht="18.75">
      <c r="A100" s="6" t="s">
        <v>203</v>
      </c>
      <c r="B100" s="175">
        <f>B102+B103+B104</f>
        <v>9</v>
      </c>
      <c r="C100" s="53">
        <f>SUM(C102:C104)</f>
        <v>2302.4</v>
      </c>
      <c r="D100" s="153"/>
    </row>
    <row r="101" spans="1:4" s="3" customFormat="1" ht="18.75">
      <c r="A101" s="6" t="s">
        <v>204</v>
      </c>
      <c r="B101" s="175"/>
      <c r="C101" s="53"/>
      <c r="D101" s="153"/>
    </row>
    <row r="102" spans="1:4" s="3" customFormat="1" ht="18.75">
      <c r="A102" s="154" t="s">
        <v>205</v>
      </c>
      <c r="B102" s="186">
        <v>1</v>
      </c>
      <c r="C102" s="155">
        <v>595.29999999999995</v>
      </c>
      <c r="D102" s="153"/>
    </row>
    <row r="103" spans="1:4" s="3" customFormat="1" ht="18.75">
      <c r="A103" s="154" t="s">
        <v>206</v>
      </c>
      <c r="B103" s="186">
        <v>5</v>
      </c>
      <c r="C103" s="155">
        <v>1426.2</v>
      </c>
      <c r="D103" s="153"/>
    </row>
    <row r="104" spans="1:4" s="3" customFormat="1" ht="18.75">
      <c r="A104" s="154" t="s">
        <v>207</v>
      </c>
      <c r="B104" s="186">
        <v>3</v>
      </c>
      <c r="C104" s="155">
        <v>280.89999999999998</v>
      </c>
      <c r="D104" s="153"/>
    </row>
    <row r="105" spans="1:4" s="3" customFormat="1" ht="56.25">
      <c r="A105" s="176" t="s">
        <v>256</v>
      </c>
      <c r="B105" s="56"/>
      <c r="C105" s="53"/>
      <c r="D105" s="152">
        <f>(C108+C110)/C106</f>
        <v>0.39231700520783291</v>
      </c>
    </row>
    <row r="106" spans="1:4" s="3" customFormat="1" ht="18.75">
      <c r="A106" s="6" t="s">
        <v>216</v>
      </c>
      <c r="B106" s="175">
        <f>B108+B109+B110</f>
        <v>22</v>
      </c>
      <c r="C106" s="53">
        <f>SUM(C108:C110)</f>
        <v>5203.7</v>
      </c>
      <c r="D106" s="153"/>
    </row>
    <row r="107" spans="1:4" s="3" customFormat="1" ht="18.75">
      <c r="A107" s="6" t="s">
        <v>204</v>
      </c>
      <c r="B107" s="175"/>
      <c r="C107" s="53"/>
      <c r="D107" s="153"/>
    </row>
    <row r="108" spans="1:4" s="3" customFormat="1" ht="18.75">
      <c r="A108" s="154" t="s">
        <v>205</v>
      </c>
      <c r="B108" s="186">
        <v>4</v>
      </c>
      <c r="C108" s="155">
        <v>1184.2</v>
      </c>
      <c r="D108" s="153"/>
    </row>
    <row r="109" spans="1:4" s="3" customFormat="1" ht="18.75">
      <c r="A109" s="154" t="s">
        <v>206</v>
      </c>
      <c r="B109" s="186">
        <v>11</v>
      </c>
      <c r="C109" s="155">
        <v>3162.2</v>
      </c>
      <c r="D109" s="153"/>
    </row>
    <row r="110" spans="1:4" s="3" customFormat="1" ht="18.75">
      <c r="A110" s="154" t="s">
        <v>207</v>
      </c>
      <c r="B110" s="186">
        <v>7</v>
      </c>
      <c r="C110" s="155">
        <v>857.3</v>
      </c>
      <c r="D110" s="153"/>
    </row>
    <row r="111" spans="1:4" s="3" customFormat="1" ht="56.25">
      <c r="A111" s="176" t="s">
        <v>257</v>
      </c>
      <c r="B111" s="56"/>
      <c r="C111" s="53"/>
      <c r="D111" s="152">
        <f>(C114+C116)/C112</f>
        <v>0.27860516676306146</v>
      </c>
    </row>
    <row r="112" spans="1:4" s="3" customFormat="1" ht="18.75">
      <c r="A112" s="6" t="s">
        <v>216</v>
      </c>
      <c r="B112" s="175">
        <f>B114+B115+B116</f>
        <v>15</v>
      </c>
      <c r="C112" s="53">
        <f>SUM(C114:C116)</f>
        <v>4149.6000000000004</v>
      </c>
      <c r="D112" s="153"/>
    </row>
    <row r="113" spans="1:4" s="3" customFormat="1" ht="18.75">
      <c r="A113" s="6" t="s">
        <v>204</v>
      </c>
      <c r="B113" s="175"/>
      <c r="C113" s="53"/>
      <c r="D113" s="153"/>
    </row>
    <row r="114" spans="1:4" s="3" customFormat="1" ht="18.75">
      <c r="A114" s="154" t="s">
        <v>205</v>
      </c>
      <c r="B114" s="186">
        <v>2</v>
      </c>
      <c r="C114" s="155">
        <v>923.6</v>
      </c>
      <c r="D114" s="153"/>
    </row>
    <row r="115" spans="1:4" s="3" customFormat="1" ht="18.75">
      <c r="A115" s="154" t="s">
        <v>206</v>
      </c>
      <c r="B115" s="186">
        <v>11</v>
      </c>
      <c r="C115" s="155">
        <v>2993.5</v>
      </c>
      <c r="D115" s="153"/>
    </row>
    <row r="116" spans="1:4" s="3" customFormat="1" ht="18.75">
      <c r="A116" s="154" t="s">
        <v>207</v>
      </c>
      <c r="B116" s="186">
        <v>2</v>
      </c>
      <c r="C116" s="155">
        <v>232.5</v>
      </c>
      <c r="D116" s="153"/>
    </row>
    <row r="117" spans="1:4" s="3" customFormat="1" ht="39">
      <c r="A117" s="49" t="s">
        <v>27</v>
      </c>
      <c r="B117" s="69"/>
      <c r="C117" s="53"/>
      <c r="D117" s="240">
        <f>(C120+C122)/C118</f>
        <v>0.3380119935529759</v>
      </c>
    </row>
    <row r="118" spans="1:4" s="3" customFormat="1" ht="18.75">
      <c r="A118" s="10" t="s">
        <v>217</v>
      </c>
      <c r="B118" s="185">
        <f>B120+B121+B122</f>
        <v>62.3</v>
      </c>
      <c r="C118" s="54">
        <f>C120+C121+C122</f>
        <v>15324.9</v>
      </c>
      <c r="D118" s="240"/>
    </row>
    <row r="119" spans="1:4" s="3" customFormat="1" ht="18.75">
      <c r="A119" s="10" t="s">
        <v>204</v>
      </c>
      <c r="B119" s="185"/>
      <c r="C119" s="54"/>
      <c r="D119" s="240"/>
    </row>
    <row r="120" spans="1:4" s="3" customFormat="1" ht="19.5">
      <c r="A120" s="154" t="s">
        <v>205</v>
      </c>
      <c r="B120" s="239">
        <f>B114+B108+B102+B96</f>
        <v>9</v>
      </c>
      <c r="C120" s="77">
        <f>C114+C108+C102+C96</f>
        <v>3363.5000000000005</v>
      </c>
      <c r="D120" s="240"/>
    </row>
    <row r="121" spans="1:4" s="3" customFormat="1" ht="19.5">
      <c r="A121" s="154" t="s">
        <v>206</v>
      </c>
      <c r="B121" s="239">
        <f>B115+B109+B103+B97</f>
        <v>36.299999999999997</v>
      </c>
      <c r="C121" s="77">
        <f t="shared" ref="C121:C122" si="1">C115+C109+C103+C97</f>
        <v>10144.9</v>
      </c>
      <c r="D121" s="240"/>
    </row>
    <row r="122" spans="1:4" s="3" customFormat="1" ht="19.5">
      <c r="A122" s="154" t="s">
        <v>207</v>
      </c>
      <c r="B122" s="239">
        <f t="shared" ref="B121:B122" si="2">B116+B110+B104+B98</f>
        <v>17</v>
      </c>
      <c r="C122" s="77">
        <f t="shared" si="1"/>
        <v>1816.4999999999998</v>
      </c>
      <c r="D122" s="240"/>
    </row>
    <row r="123" spans="1:4" s="3" customFormat="1" ht="19.5">
      <c r="A123" s="210" t="s">
        <v>28</v>
      </c>
      <c r="B123" s="211"/>
      <c r="C123" s="211"/>
      <c r="D123" s="212"/>
    </row>
    <row r="124" spans="1:4" s="3" customFormat="1" ht="56.25">
      <c r="A124" s="177" t="str">
        <f>'[7]Итого УК расш (о)'!$C$55</f>
        <v>Муниципальное бюджетное образовательное учреждение дополнительного образования детей "Подгорнская детская музыкальная школа"</v>
      </c>
      <c r="B124" s="54"/>
      <c r="C124" s="175"/>
      <c r="D124" s="152">
        <f>(C127+C129)/C125</f>
        <v>0.23126854599406532</v>
      </c>
    </row>
    <row r="125" spans="1:4" s="3" customFormat="1" ht="18.75">
      <c r="A125" s="6" t="s">
        <v>216</v>
      </c>
      <c r="B125" s="53">
        <f>B127+B128+B129</f>
        <v>7</v>
      </c>
      <c r="C125" s="175">
        <f>SUM(C127:C129)</f>
        <v>3235.2</v>
      </c>
      <c r="D125" s="153"/>
    </row>
    <row r="126" spans="1:4" s="3" customFormat="1" ht="18.75">
      <c r="A126" s="6" t="s">
        <v>204</v>
      </c>
      <c r="B126" s="53"/>
      <c r="C126" s="175"/>
      <c r="D126" s="153"/>
    </row>
    <row r="127" spans="1:4" s="3" customFormat="1" ht="18.75">
      <c r="A127" s="154" t="s">
        <v>205</v>
      </c>
      <c r="B127" s="155">
        <v>1</v>
      </c>
      <c r="C127" s="186">
        <v>591</v>
      </c>
      <c r="D127" s="153"/>
    </row>
    <row r="128" spans="1:4" s="3" customFormat="1" ht="18.75">
      <c r="A128" s="154" t="s">
        <v>206</v>
      </c>
      <c r="B128" s="155">
        <v>5</v>
      </c>
      <c r="C128" s="186">
        <v>2487</v>
      </c>
      <c r="D128" s="153"/>
    </row>
    <row r="129" spans="1:4" s="3" customFormat="1" ht="18.75">
      <c r="A129" s="154" t="s">
        <v>207</v>
      </c>
      <c r="B129" s="155">
        <v>1</v>
      </c>
      <c r="C129" s="186">
        <v>157.19999999999999</v>
      </c>
      <c r="D129" s="153"/>
    </row>
    <row r="130" spans="1:4" s="3" customFormat="1" ht="56.25">
      <c r="A130" s="177" t="str">
        <f>'[7]Итого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B130" s="54"/>
      <c r="C130" s="175"/>
      <c r="D130" s="152">
        <f>(C133+C135)/C131</f>
        <v>0.33443736027159066</v>
      </c>
    </row>
    <row r="131" spans="1:4" s="3" customFormat="1" ht="18.75">
      <c r="A131" s="6" t="s">
        <v>216</v>
      </c>
      <c r="B131" s="53">
        <f>B133+B134+B135</f>
        <v>6</v>
      </c>
      <c r="C131" s="175">
        <f>SUM(C133:C135)</f>
        <v>2415.3999999999996</v>
      </c>
      <c r="D131" s="153"/>
    </row>
    <row r="132" spans="1:4" s="3" customFormat="1" ht="18.75">
      <c r="A132" s="6" t="s">
        <v>204</v>
      </c>
      <c r="B132" s="53"/>
      <c r="C132" s="175"/>
      <c r="D132" s="153"/>
    </row>
    <row r="133" spans="1:4" s="3" customFormat="1" ht="18.75">
      <c r="A133" s="154" t="s">
        <v>205</v>
      </c>
      <c r="B133" s="155">
        <v>1</v>
      </c>
      <c r="C133" s="186">
        <v>653.6</v>
      </c>
      <c r="D133" s="153"/>
    </row>
    <row r="134" spans="1:4" s="3" customFormat="1" ht="18.75">
      <c r="A134" s="154" t="s">
        <v>206</v>
      </c>
      <c r="B134" s="155">
        <v>4</v>
      </c>
      <c r="C134" s="186">
        <v>1607.6</v>
      </c>
      <c r="D134" s="153"/>
    </row>
    <row r="135" spans="1:4" s="3" customFormat="1" ht="18.75">
      <c r="A135" s="154" t="s">
        <v>207</v>
      </c>
      <c r="B135" s="155">
        <v>1</v>
      </c>
      <c r="C135" s="186">
        <v>154.19999999999999</v>
      </c>
      <c r="D135" s="153"/>
    </row>
    <row r="136" spans="1:4" s="3" customFormat="1" ht="39">
      <c r="A136" s="49" t="s">
        <v>29</v>
      </c>
      <c r="B136" s="69"/>
      <c r="C136" s="175"/>
      <c r="D136" s="240">
        <f>(C139+C141)/C137</f>
        <v>0.27536898736417376</v>
      </c>
    </row>
    <row r="137" spans="1:4" s="3" customFormat="1" ht="18.75">
      <c r="A137" s="10" t="s">
        <v>217</v>
      </c>
      <c r="B137" s="54">
        <f>B139+B140+B141</f>
        <v>13</v>
      </c>
      <c r="C137" s="185">
        <f>C139+C140+C141</f>
        <v>5650.5999999999995</v>
      </c>
      <c r="D137" s="240"/>
    </row>
    <row r="138" spans="1:4" s="3" customFormat="1" ht="18.75">
      <c r="A138" s="10" t="s">
        <v>204</v>
      </c>
      <c r="B138" s="54"/>
      <c r="C138" s="185"/>
      <c r="D138" s="240"/>
    </row>
    <row r="139" spans="1:4" s="3" customFormat="1" ht="19.5">
      <c r="A139" s="154" t="s">
        <v>205</v>
      </c>
      <c r="B139" s="77">
        <f>B127+B133</f>
        <v>2</v>
      </c>
      <c r="C139" s="239">
        <f>C133+C127</f>
        <v>1244.5999999999999</v>
      </c>
      <c r="D139" s="240"/>
    </row>
    <row r="140" spans="1:4" s="3" customFormat="1" ht="19.5">
      <c r="A140" s="154" t="s">
        <v>206</v>
      </c>
      <c r="B140" s="77">
        <f t="shared" ref="B140:B141" si="3">B128+B134</f>
        <v>9</v>
      </c>
      <c r="C140" s="239">
        <f t="shared" ref="C140:C141" si="4">C134+C128</f>
        <v>4094.6</v>
      </c>
      <c r="D140" s="240"/>
    </row>
    <row r="141" spans="1:4" s="3" customFormat="1" ht="19.5">
      <c r="A141" s="154" t="s">
        <v>207</v>
      </c>
      <c r="B141" s="77">
        <f t="shared" si="3"/>
        <v>2</v>
      </c>
      <c r="C141" s="239">
        <f t="shared" si="4"/>
        <v>311.39999999999998</v>
      </c>
      <c r="D141" s="240"/>
    </row>
    <row r="142" spans="1:4" s="3" customFormat="1" ht="19.5">
      <c r="A142" s="210" t="s">
        <v>30</v>
      </c>
      <c r="B142" s="211"/>
      <c r="C142" s="211"/>
      <c r="D142" s="212"/>
    </row>
    <row r="143" spans="1:4" s="3" customFormat="1" ht="56.25">
      <c r="A143" s="177" t="str">
        <f>'[7]Итого УК расш (о)'!$C$59</f>
        <v>Муниципальное бюджетное образовательное учреждение дополнительного образования детей "Детская школа искусств"</v>
      </c>
      <c r="B143" s="54"/>
      <c r="C143" s="175"/>
      <c r="D143" s="174">
        <f>(C146+C148)/C144</f>
        <v>0.22051611594006834</v>
      </c>
    </row>
    <row r="144" spans="1:4" s="3" customFormat="1" ht="18.75">
      <c r="A144" s="6" t="s">
        <v>203</v>
      </c>
      <c r="B144" s="53">
        <f>B146+B147+B148</f>
        <v>12.399999999999999</v>
      </c>
      <c r="C144" s="175">
        <f>SUM(C146:C148)</f>
        <v>2956.7</v>
      </c>
      <c r="D144" s="174"/>
    </row>
    <row r="145" spans="1:4" s="3" customFormat="1" ht="18.75">
      <c r="A145" s="6" t="s">
        <v>204</v>
      </c>
      <c r="B145" s="53"/>
      <c r="C145" s="175"/>
      <c r="D145" s="174"/>
    </row>
    <row r="146" spans="1:4" s="3" customFormat="1" ht="18.75">
      <c r="A146" s="154" t="s">
        <v>205</v>
      </c>
      <c r="B146" s="155">
        <f>'[10]Прил 2 ДОП'!$C$78</f>
        <v>1</v>
      </c>
      <c r="C146" s="186">
        <f>'[10]Прил 2 ДОП'!$D$78</f>
        <v>402.5</v>
      </c>
      <c r="D146" s="174"/>
    </row>
    <row r="147" spans="1:4" s="3" customFormat="1" ht="18.75">
      <c r="A147" s="154" t="s">
        <v>206</v>
      </c>
      <c r="B147" s="155">
        <f>'[10]Прил 2 ДОП'!$C$79</f>
        <v>9.1</v>
      </c>
      <c r="C147" s="186">
        <f>'[10]Прил 2 ДОП'!$D$79</f>
        <v>2304.6999999999998</v>
      </c>
      <c r="D147" s="174"/>
    </row>
    <row r="148" spans="1:4" s="3" customFormat="1" ht="18.75">
      <c r="A148" s="154" t="s">
        <v>207</v>
      </c>
      <c r="B148" s="155">
        <f>'[10]Прил 2 ДОП'!$C$80</f>
        <v>2.2999999999999998</v>
      </c>
      <c r="C148" s="186">
        <f>'[10]Прил 2 ДОП'!$D$80</f>
        <v>249.5</v>
      </c>
      <c r="D148" s="174"/>
    </row>
    <row r="149" spans="1:4" s="3" customFormat="1" ht="19.5">
      <c r="A149" s="213" t="s">
        <v>31</v>
      </c>
      <c r="B149" s="213"/>
      <c r="C149" s="213"/>
      <c r="D149" s="213"/>
    </row>
    <row r="150" spans="1:4" s="3" customFormat="1" ht="56.25">
      <c r="A150" s="206" t="str">
        <f>'[7]Итого УК расш (о)'!$C$21</f>
        <v>Муниципальное автономное образовательное учреждение дополнительного образования детей «Асиновская детская школа искусств»</v>
      </c>
      <c r="B150" s="76"/>
      <c r="C150" s="175"/>
      <c r="D150" s="174">
        <f>(C153+C155)/C151</f>
        <v>0.37005755542689783</v>
      </c>
    </row>
    <row r="151" spans="1:4" s="3" customFormat="1" ht="18.75">
      <c r="A151" s="6" t="s">
        <v>216</v>
      </c>
      <c r="B151" s="53">
        <f>B153+B154+B155</f>
        <v>32</v>
      </c>
      <c r="C151" s="175">
        <f>SUM(C153:C155)</f>
        <v>8808.9</v>
      </c>
      <c r="D151" s="174"/>
    </row>
    <row r="152" spans="1:4" s="3" customFormat="1" ht="18.75">
      <c r="A152" s="6" t="s">
        <v>204</v>
      </c>
      <c r="B152" s="53"/>
      <c r="C152" s="175"/>
      <c r="D152" s="174"/>
    </row>
    <row r="153" spans="1:4" s="3" customFormat="1" ht="18.75">
      <c r="A153" s="154" t="s">
        <v>205</v>
      </c>
      <c r="B153" s="155">
        <f>'[10]Прил 2 ДОП'!$C$82</f>
        <v>3</v>
      </c>
      <c r="C153" s="186">
        <f>'[10]Прил 2 ДОП'!$D$82</f>
        <v>1483</v>
      </c>
      <c r="D153" s="174"/>
    </row>
    <row r="154" spans="1:4" s="3" customFormat="1" ht="18.75">
      <c r="A154" s="154" t="s">
        <v>206</v>
      </c>
      <c r="B154" s="155">
        <f>'[10]Прил 2 ДОП'!$C$83</f>
        <v>19</v>
      </c>
      <c r="C154" s="186">
        <f>'[10]Прил 2 ДОП'!$D$83</f>
        <v>5549.0999999999995</v>
      </c>
      <c r="D154" s="174"/>
    </row>
    <row r="155" spans="1:4" s="3" customFormat="1" ht="18.75">
      <c r="A155" s="154" t="s">
        <v>207</v>
      </c>
      <c r="B155" s="155">
        <f>'[10]Прил 2 ДОП'!$C$84</f>
        <v>10</v>
      </c>
      <c r="C155" s="186">
        <f>'[10]Прил 2 ДОП'!$D$84</f>
        <v>1776.8000000000002</v>
      </c>
      <c r="D155" s="174"/>
    </row>
    <row r="156" spans="1:4" s="3" customFormat="1" ht="19.5">
      <c r="A156" s="213" t="s">
        <v>34</v>
      </c>
      <c r="B156" s="213"/>
      <c r="C156" s="213"/>
      <c r="D156" s="213"/>
    </row>
    <row r="157" spans="1:4" s="3" customFormat="1" ht="75">
      <c r="A157" s="187" t="str">
        <f>'[7]Итого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B157" s="93"/>
      <c r="C157" s="175"/>
      <c r="D157" s="152">
        <f>(C160+C162)/C158</f>
        <v>0.20310670209890999</v>
      </c>
    </row>
    <row r="158" spans="1:4" s="3" customFormat="1" ht="18.75">
      <c r="A158" s="6" t="s">
        <v>216</v>
      </c>
      <c r="B158" s="53">
        <f>B160+B161+B162</f>
        <v>59.900000000000006</v>
      </c>
      <c r="C158" s="175">
        <f>SUM(C160:C162)</f>
        <v>17761.600000000002</v>
      </c>
      <c r="D158" s="153"/>
    </row>
    <row r="159" spans="1:4" s="3" customFormat="1" ht="18.75">
      <c r="A159" s="6" t="s">
        <v>204</v>
      </c>
      <c r="B159" s="53"/>
      <c r="C159" s="175"/>
      <c r="D159" s="153"/>
    </row>
    <row r="160" spans="1:4" s="3" customFormat="1" ht="18.75">
      <c r="A160" s="154" t="s">
        <v>205</v>
      </c>
      <c r="B160" s="155">
        <v>2</v>
      </c>
      <c r="C160" s="186">
        <v>1358.7</v>
      </c>
      <c r="D160" s="153"/>
    </row>
    <row r="161" spans="1:4" s="3" customFormat="1" ht="18.75">
      <c r="A161" s="154" t="s">
        <v>206</v>
      </c>
      <c r="B161" s="155">
        <v>47.6</v>
      </c>
      <c r="C161" s="186">
        <v>14154.1</v>
      </c>
      <c r="D161" s="153"/>
    </row>
    <row r="162" spans="1:4" s="3" customFormat="1" ht="18.75">
      <c r="A162" s="154" t="s">
        <v>207</v>
      </c>
      <c r="B162" s="155">
        <v>10.3</v>
      </c>
      <c r="C162" s="186">
        <v>2248.8000000000002</v>
      </c>
      <c r="D162" s="153"/>
    </row>
    <row r="163" spans="1:4" s="3" customFormat="1" ht="55.5" customHeight="1">
      <c r="A163" s="187" t="str">
        <f>'[7]Итого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B163" s="93"/>
      <c r="C163" s="175"/>
      <c r="D163" s="152">
        <f>(C166+C168)/C164</f>
        <v>0.2154671263707322</v>
      </c>
    </row>
    <row r="164" spans="1:4" s="3" customFormat="1" ht="18.75">
      <c r="A164" s="6" t="s">
        <v>203</v>
      </c>
      <c r="B164" s="53">
        <f>B166+B167+B168</f>
        <v>38.700000000000003</v>
      </c>
      <c r="C164" s="175">
        <f>SUM(C166:C168)</f>
        <v>10441.5</v>
      </c>
      <c r="D164" s="153"/>
    </row>
    <row r="165" spans="1:4" s="3" customFormat="1" ht="18.75">
      <c r="A165" s="6" t="s">
        <v>204</v>
      </c>
      <c r="B165" s="53"/>
      <c r="C165" s="175"/>
      <c r="D165" s="153"/>
    </row>
    <row r="166" spans="1:4" s="3" customFormat="1" ht="18.75">
      <c r="A166" s="154" t="s">
        <v>205</v>
      </c>
      <c r="B166" s="155">
        <v>2.7</v>
      </c>
      <c r="C166" s="186">
        <v>1203.4000000000001</v>
      </c>
      <c r="D166" s="153"/>
    </row>
    <row r="167" spans="1:4" s="3" customFormat="1" ht="18.75">
      <c r="A167" s="154" t="s">
        <v>206</v>
      </c>
      <c r="B167" s="155">
        <v>27.8</v>
      </c>
      <c r="C167" s="186">
        <v>8191.7</v>
      </c>
      <c r="D167" s="153"/>
    </row>
    <row r="168" spans="1:4" s="3" customFormat="1" ht="18.75">
      <c r="A168" s="154" t="s">
        <v>207</v>
      </c>
      <c r="B168" s="155">
        <v>8.1999999999999993</v>
      </c>
      <c r="C168" s="186">
        <v>1046.4000000000001</v>
      </c>
      <c r="D168" s="153"/>
    </row>
    <row r="169" spans="1:4" s="3" customFormat="1" ht="56.25">
      <c r="A169" s="187" t="str">
        <f>'[7]Итого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B169" s="93"/>
      <c r="C169" s="175"/>
      <c r="D169" s="152">
        <f>(C172+C174)/C170</f>
        <v>0.31959390356456885</v>
      </c>
    </row>
    <row r="170" spans="1:4" s="3" customFormat="1" ht="18.75">
      <c r="A170" s="6" t="s">
        <v>216</v>
      </c>
      <c r="B170" s="53">
        <f>B172+B173+B174</f>
        <v>74.400000000000006</v>
      </c>
      <c r="C170" s="175">
        <f>SUM(C172:C174)</f>
        <v>20044.5</v>
      </c>
      <c r="D170" s="153"/>
    </row>
    <row r="171" spans="1:4" s="3" customFormat="1" ht="18.75">
      <c r="A171" s="6" t="s">
        <v>204</v>
      </c>
      <c r="B171" s="53"/>
      <c r="C171" s="175"/>
      <c r="D171" s="153"/>
    </row>
    <row r="172" spans="1:4" s="3" customFormat="1" ht="18.75">
      <c r="A172" s="154" t="s">
        <v>205</v>
      </c>
      <c r="B172" s="155">
        <v>3.3</v>
      </c>
      <c r="C172" s="186">
        <v>1803.5</v>
      </c>
      <c r="D172" s="153"/>
    </row>
    <row r="173" spans="1:4" s="3" customFormat="1" ht="18.75">
      <c r="A173" s="154" t="s">
        <v>206</v>
      </c>
      <c r="B173" s="155">
        <v>45.1</v>
      </c>
      <c r="C173" s="186">
        <v>13638.4</v>
      </c>
      <c r="D173" s="153"/>
    </row>
    <row r="174" spans="1:4" s="3" customFormat="1" ht="18.75">
      <c r="A174" s="154" t="s">
        <v>207</v>
      </c>
      <c r="B174" s="155">
        <v>26</v>
      </c>
      <c r="C174" s="186">
        <v>4602.6000000000004</v>
      </c>
      <c r="D174" s="153"/>
    </row>
    <row r="175" spans="1:4" s="3" customFormat="1" ht="56.25">
      <c r="A175" s="187" t="str">
        <f>'[7]Итого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B175" s="93"/>
      <c r="C175" s="175"/>
      <c r="D175" s="152">
        <f>(C178+C180)/C176</f>
        <v>0.34235516131310995</v>
      </c>
    </row>
    <row r="176" spans="1:4" s="3" customFormat="1" ht="18.75">
      <c r="A176" s="6" t="s">
        <v>216</v>
      </c>
      <c r="B176" s="53">
        <f>B178+B179+B180</f>
        <v>34.5</v>
      </c>
      <c r="C176" s="175">
        <f>SUM(C178:C180)</f>
        <v>9909.2999999999993</v>
      </c>
      <c r="D176" s="153"/>
    </row>
    <row r="177" spans="1:4" s="3" customFormat="1" ht="18.75">
      <c r="A177" s="6" t="s">
        <v>204</v>
      </c>
      <c r="B177" s="53"/>
      <c r="C177" s="175"/>
      <c r="D177" s="153"/>
    </row>
    <row r="178" spans="1:4" s="3" customFormat="1" ht="18.75">
      <c r="A178" s="154" t="s">
        <v>205</v>
      </c>
      <c r="B178" s="155">
        <v>3</v>
      </c>
      <c r="C178" s="186">
        <v>1637.7</v>
      </c>
      <c r="D178" s="153"/>
    </row>
    <row r="179" spans="1:4" s="3" customFormat="1" ht="18.75">
      <c r="A179" s="154" t="s">
        <v>206</v>
      </c>
      <c r="B179" s="155">
        <v>22.3</v>
      </c>
      <c r="C179" s="186">
        <v>6516.8</v>
      </c>
      <c r="D179" s="153"/>
    </row>
    <row r="180" spans="1:4" s="3" customFormat="1" ht="18.75">
      <c r="A180" s="154" t="s">
        <v>207</v>
      </c>
      <c r="B180" s="155">
        <v>9.1999999999999993</v>
      </c>
      <c r="C180" s="186">
        <v>1754.8</v>
      </c>
      <c r="D180" s="153"/>
    </row>
    <row r="181" spans="1:4" s="3" customFormat="1" ht="56.25">
      <c r="A181" s="187" t="str">
        <f>'[7]Итого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B181" s="93"/>
      <c r="C181" s="175"/>
      <c r="D181" s="152">
        <f>(C184+C186)/C182</f>
        <v>0.26848712185877505</v>
      </c>
    </row>
    <row r="182" spans="1:4" s="3" customFormat="1" ht="18.75">
      <c r="A182" s="6" t="s">
        <v>216</v>
      </c>
      <c r="B182" s="53">
        <f>B184+B185+B186</f>
        <v>43.4</v>
      </c>
      <c r="C182" s="175">
        <f>SUM(C184:C186)</f>
        <v>12769.7</v>
      </c>
      <c r="D182" s="153"/>
    </row>
    <row r="183" spans="1:4" s="3" customFormat="1" ht="18.75">
      <c r="A183" s="6" t="s">
        <v>204</v>
      </c>
      <c r="B183" s="53"/>
      <c r="C183" s="175"/>
      <c r="D183" s="153"/>
    </row>
    <row r="184" spans="1:4" s="3" customFormat="1" ht="18.75">
      <c r="A184" s="154" t="s">
        <v>205</v>
      </c>
      <c r="B184" s="155">
        <v>2.2000000000000002</v>
      </c>
      <c r="C184" s="186">
        <v>1409.8</v>
      </c>
      <c r="D184" s="153"/>
    </row>
    <row r="185" spans="1:4" s="3" customFormat="1" ht="18.75">
      <c r="A185" s="154" t="s">
        <v>206</v>
      </c>
      <c r="B185" s="155">
        <v>31.2</v>
      </c>
      <c r="C185" s="186">
        <v>9341.2000000000007</v>
      </c>
      <c r="D185" s="153"/>
    </row>
    <row r="186" spans="1:4" s="3" customFormat="1" ht="18.75">
      <c r="A186" s="154" t="s">
        <v>207</v>
      </c>
      <c r="B186" s="155">
        <v>10</v>
      </c>
      <c r="C186" s="186">
        <v>2018.7</v>
      </c>
      <c r="D186" s="153"/>
    </row>
    <row r="187" spans="1:4" s="3" customFormat="1" ht="56.25">
      <c r="A187" s="187" t="str">
        <f>'[7]Итого УК расш (о)'!$C$70</f>
        <v>Муниципальное бюджетное образовательное учреждение дополнительного образования детей «Детская школа искусств № 7» Города Томска</v>
      </c>
      <c r="B187" s="93"/>
      <c r="C187" s="175"/>
      <c r="D187" s="152">
        <f>(C190+C192)/C188</f>
        <v>0.4009617818273854</v>
      </c>
    </row>
    <row r="188" spans="1:4" s="3" customFormat="1" ht="18.75">
      <c r="A188" s="6" t="s">
        <v>203</v>
      </c>
      <c r="B188" s="53">
        <f>B190+B191+B192</f>
        <v>6</v>
      </c>
      <c r="C188" s="175">
        <f>SUM(C190:C192)</f>
        <v>1975.5</v>
      </c>
      <c r="D188" s="153"/>
    </row>
    <row r="189" spans="1:4" s="3" customFormat="1" ht="18.75">
      <c r="A189" s="6" t="s">
        <v>204</v>
      </c>
      <c r="B189" s="53"/>
      <c r="C189" s="175"/>
      <c r="D189" s="153"/>
    </row>
    <row r="190" spans="1:4" s="3" customFormat="1" ht="18.75">
      <c r="A190" s="154" t="s">
        <v>205</v>
      </c>
      <c r="B190" s="155">
        <v>0.7</v>
      </c>
      <c r="C190" s="186">
        <v>397.2</v>
      </c>
      <c r="D190" s="153"/>
    </row>
    <row r="191" spans="1:4" s="3" customFormat="1" ht="18.75">
      <c r="A191" s="154" t="s">
        <v>206</v>
      </c>
      <c r="B191" s="155">
        <v>3.2</v>
      </c>
      <c r="C191" s="186">
        <v>1183.4000000000001</v>
      </c>
      <c r="D191" s="153"/>
    </row>
    <row r="192" spans="1:4" s="3" customFormat="1" ht="18.75">
      <c r="A192" s="154" t="s">
        <v>207</v>
      </c>
      <c r="B192" s="155">
        <v>2.1</v>
      </c>
      <c r="C192" s="186">
        <v>394.9</v>
      </c>
      <c r="D192" s="153"/>
    </row>
    <row r="193" spans="1:4" s="3" customFormat="1" ht="56.25">
      <c r="A193" s="187" t="str">
        <f>'[7]Итого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B193" s="93"/>
      <c r="C193" s="175"/>
      <c r="D193" s="152">
        <f>(C196+C198)/C194</f>
        <v>0.40137160772019198</v>
      </c>
    </row>
    <row r="194" spans="1:4" s="3" customFormat="1" ht="18.75">
      <c r="A194" s="6" t="s">
        <v>203</v>
      </c>
      <c r="B194" s="53">
        <f>B196+B197+B198</f>
        <v>18.8</v>
      </c>
      <c r="C194" s="175">
        <f>SUM(C196:C198)</f>
        <v>5103.5</v>
      </c>
      <c r="D194" s="153"/>
    </row>
    <row r="195" spans="1:4" s="3" customFormat="1" ht="18.75">
      <c r="A195" s="6" t="s">
        <v>204</v>
      </c>
      <c r="B195" s="53"/>
      <c r="C195" s="175"/>
      <c r="D195" s="153"/>
    </row>
    <row r="196" spans="1:4" s="3" customFormat="1" ht="18.75">
      <c r="A196" s="154" t="s">
        <v>205</v>
      </c>
      <c r="B196" s="155">
        <v>2</v>
      </c>
      <c r="C196" s="186">
        <v>992.3</v>
      </c>
      <c r="D196" s="153"/>
    </row>
    <row r="197" spans="1:4" s="3" customFormat="1" ht="18.75">
      <c r="A197" s="154" t="s">
        <v>206</v>
      </c>
      <c r="B197" s="155">
        <v>10.1</v>
      </c>
      <c r="C197" s="186">
        <v>3055.1</v>
      </c>
      <c r="D197" s="153"/>
    </row>
    <row r="198" spans="1:4" s="3" customFormat="1" ht="18.75">
      <c r="A198" s="154" t="s">
        <v>207</v>
      </c>
      <c r="B198" s="155">
        <v>6.7</v>
      </c>
      <c r="C198" s="186">
        <v>1056.0999999999999</v>
      </c>
      <c r="D198" s="153"/>
    </row>
    <row r="199" spans="1:4" s="3" customFormat="1" ht="54.75" customHeight="1">
      <c r="A199" s="187" t="str">
        <f>'[7]Итого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B199" s="93"/>
      <c r="C199" s="175"/>
      <c r="D199" s="152">
        <f>(C202+C204)/C200</f>
        <v>0.42007191573352093</v>
      </c>
    </row>
    <row r="200" spans="1:4" s="3" customFormat="1" ht="18.75">
      <c r="A200" s="6" t="s">
        <v>216</v>
      </c>
      <c r="B200" s="71">
        <f>B202+B204+B203</f>
        <v>31.799999999999997</v>
      </c>
      <c r="C200" s="236">
        <f>SUM(C202:C204)</f>
        <v>10234.200000000001</v>
      </c>
      <c r="D200" s="153"/>
    </row>
    <row r="201" spans="1:4" s="3" customFormat="1" ht="18.75">
      <c r="A201" s="6" t="s">
        <v>204</v>
      </c>
      <c r="B201" s="71"/>
      <c r="C201" s="236"/>
      <c r="D201" s="153"/>
    </row>
    <row r="202" spans="1:4" s="3" customFormat="1" ht="18.75">
      <c r="A202" s="154" t="s">
        <v>205</v>
      </c>
      <c r="B202" s="237">
        <v>4</v>
      </c>
      <c r="C202" s="238">
        <f>2122.6+200</f>
        <v>2322.6</v>
      </c>
      <c r="D202" s="153"/>
    </row>
    <row r="203" spans="1:4" s="3" customFormat="1" ht="18.75">
      <c r="A203" s="154" t="s">
        <v>206</v>
      </c>
      <c r="B203" s="237">
        <v>17.2</v>
      </c>
      <c r="C203" s="238">
        <v>5935.1</v>
      </c>
      <c r="D203" s="153"/>
    </row>
    <row r="204" spans="1:4" s="3" customFormat="1" ht="18.75">
      <c r="A204" s="154" t="s">
        <v>207</v>
      </c>
      <c r="B204" s="237">
        <v>10.6</v>
      </c>
      <c r="C204" s="238">
        <v>1976.5</v>
      </c>
      <c r="D204" s="153"/>
    </row>
    <row r="205" spans="1:4" s="3" customFormat="1" ht="54" customHeight="1">
      <c r="A205" s="187" t="str">
        <f>'[7]Итого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B205" s="93"/>
      <c r="C205" s="175"/>
      <c r="D205" s="152">
        <f>(C208+C210)/C206</f>
        <v>0.39563458917659478</v>
      </c>
    </row>
    <row r="206" spans="1:4" s="3" customFormat="1" ht="18.75">
      <c r="A206" s="6" t="s">
        <v>216</v>
      </c>
      <c r="B206" s="53">
        <f>B208+B209+B210</f>
        <v>30.9</v>
      </c>
      <c r="C206" s="175">
        <f>SUM(C208:C210)</f>
        <v>9098.7999999999993</v>
      </c>
      <c r="D206" s="153"/>
    </row>
    <row r="207" spans="1:4" s="3" customFormat="1" ht="18.75">
      <c r="A207" s="6" t="s">
        <v>204</v>
      </c>
      <c r="B207" s="53"/>
      <c r="C207" s="175"/>
      <c r="D207" s="153"/>
    </row>
    <row r="208" spans="1:4" s="3" customFormat="1" ht="18.75">
      <c r="A208" s="154" t="s">
        <v>205</v>
      </c>
      <c r="B208" s="155">
        <v>3</v>
      </c>
      <c r="C208" s="186">
        <v>1711.8</v>
      </c>
      <c r="D208" s="153"/>
    </row>
    <row r="209" spans="1:4" s="3" customFormat="1" ht="18.75">
      <c r="A209" s="154" t="s">
        <v>206</v>
      </c>
      <c r="B209" s="155">
        <v>16.899999999999999</v>
      </c>
      <c r="C209" s="186">
        <v>5499</v>
      </c>
      <c r="D209" s="153"/>
    </row>
    <row r="210" spans="1:4" s="3" customFormat="1" ht="18.75">
      <c r="A210" s="154" t="s">
        <v>207</v>
      </c>
      <c r="B210" s="155">
        <v>11</v>
      </c>
      <c r="C210" s="186">
        <v>1888</v>
      </c>
      <c r="D210" s="153"/>
    </row>
    <row r="211" spans="1:4" s="3" customFormat="1" ht="19.5">
      <c r="A211" s="218" t="s">
        <v>33</v>
      </c>
      <c r="B211" s="234"/>
      <c r="C211" s="175"/>
      <c r="D211" s="240">
        <f>(C214+C216)/C212</f>
        <v>0.30639232534677918</v>
      </c>
    </row>
    <row r="212" spans="1:4" s="3" customFormat="1" ht="18.75">
      <c r="A212" s="10" t="s">
        <v>217</v>
      </c>
      <c r="B212" s="54">
        <f>B214+B215+B216</f>
        <v>338.40000000000003</v>
      </c>
      <c r="C212" s="185">
        <f>C214+C215+C216</f>
        <v>97338.6</v>
      </c>
      <c r="D212" s="240"/>
    </row>
    <row r="213" spans="1:4" s="3" customFormat="1" ht="18.75">
      <c r="A213" s="10" t="s">
        <v>204</v>
      </c>
      <c r="B213" s="54"/>
      <c r="C213" s="185"/>
      <c r="D213" s="240"/>
    </row>
    <row r="214" spans="1:4" s="3" customFormat="1" ht="19.5">
      <c r="A214" s="154" t="s">
        <v>205</v>
      </c>
      <c r="B214" s="77">
        <f>B208+B202+B196+B190+B184+B178+B172+B166+B160</f>
        <v>22.9</v>
      </c>
      <c r="C214" s="239">
        <f>C208+C202+C196+C190+C184+C178+C172+C166+C160</f>
        <v>12837</v>
      </c>
      <c r="D214" s="240"/>
    </row>
    <row r="215" spans="1:4" s="3" customFormat="1" ht="19.5">
      <c r="A215" s="154" t="s">
        <v>206</v>
      </c>
      <c r="B215" s="77">
        <f t="shared" ref="B215:B216" si="5">B209+B203+B197+B191+B185+B179+B173+B167+B161</f>
        <v>221.4</v>
      </c>
      <c r="C215" s="239">
        <f t="shared" ref="C215:C216" si="6">C209+C203+C197+C191+C185+C179+C173+C167+C161</f>
        <v>67514.8</v>
      </c>
      <c r="D215" s="240"/>
    </row>
    <row r="216" spans="1:4" s="3" customFormat="1" ht="19.5">
      <c r="A216" s="154" t="s">
        <v>207</v>
      </c>
      <c r="B216" s="77">
        <f t="shared" si="5"/>
        <v>94.100000000000009</v>
      </c>
      <c r="C216" s="239">
        <f t="shared" si="6"/>
        <v>16986.8</v>
      </c>
      <c r="D216" s="240"/>
    </row>
    <row r="217" spans="1:4" s="3" customFormat="1" ht="19.5">
      <c r="A217" s="219" t="s">
        <v>35</v>
      </c>
      <c r="B217" s="220"/>
      <c r="C217" s="220"/>
      <c r="D217" s="221"/>
    </row>
    <row r="218" spans="1:4" s="3" customFormat="1" ht="56.25">
      <c r="A218" s="177" t="str">
        <f>'[7]Итого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218" s="54"/>
      <c r="C218" s="175"/>
      <c r="D218" s="174">
        <f>(C221+C223)/C219</f>
        <v>0.15423152505559287</v>
      </c>
    </row>
    <row r="219" spans="1:4" s="3" customFormat="1" ht="18.75">
      <c r="A219" s="6" t="s">
        <v>216</v>
      </c>
      <c r="B219" s="53">
        <f>B221+B222+B223</f>
        <v>32.299999999999997</v>
      </c>
      <c r="C219" s="175">
        <f>SUM(C221:C223)</f>
        <v>15469.600000000002</v>
      </c>
      <c r="D219" s="174"/>
    </row>
    <row r="220" spans="1:4" s="3" customFormat="1" ht="18.75">
      <c r="A220" s="6" t="s">
        <v>204</v>
      </c>
      <c r="B220" s="53"/>
      <c r="C220" s="175"/>
      <c r="D220" s="174"/>
    </row>
    <row r="221" spans="1:4" s="3" customFormat="1" ht="18.75">
      <c r="A221" s="154" t="s">
        <v>205</v>
      </c>
      <c r="B221" s="155">
        <f>'[10]Прил 2 ДОП'!$C$126</f>
        <v>2</v>
      </c>
      <c r="C221" s="186">
        <f>'[10]Прил 2 ДОП'!$D$126</f>
        <v>1494.6999999999998</v>
      </c>
      <c r="D221" s="174"/>
    </row>
    <row r="222" spans="1:4" s="3" customFormat="1" ht="18.75">
      <c r="A222" s="154" t="s">
        <v>206</v>
      </c>
      <c r="B222" s="155">
        <f>'[10]Прил 2 ДОП'!$C$127</f>
        <v>27.5</v>
      </c>
      <c r="C222" s="186">
        <f>'[10]Прил 2 ДОП'!$D$127</f>
        <v>13083.7</v>
      </c>
      <c r="D222" s="174"/>
    </row>
    <row r="223" spans="1:4" s="3" customFormat="1" ht="18.75">
      <c r="A223" s="154" t="s">
        <v>207</v>
      </c>
      <c r="B223" s="155">
        <f>'[10]Прил 2 ДОП'!$C$128</f>
        <v>2.8</v>
      </c>
      <c r="C223" s="186">
        <f>'[10]Прил 2 ДОП'!$D$128</f>
        <v>891.2</v>
      </c>
      <c r="D223" s="174"/>
    </row>
    <row r="224" spans="1:4" s="3" customFormat="1" ht="19.5">
      <c r="A224" s="213" t="s">
        <v>37</v>
      </c>
      <c r="B224" s="213"/>
      <c r="C224" s="213"/>
      <c r="D224" s="213"/>
    </row>
    <row r="225" spans="1:4" s="3" customFormat="1" ht="56.25">
      <c r="A225" s="177" t="str">
        <f>'[7]Итого УК расш (о)'!$C$78</f>
        <v>Муниципальное автономное учреждение дополнительного образования ЗАТО Северск "Детская школа искусств»</v>
      </c>
      <c r="B225" s="54"/>
      <c r="C225" s="175"/>
      <c r="D225" s="152">
        <f>(C228+C230)/C226</f>
        <v>0.31195397538278347</v>
      </c>
    </row>
    <row r="226" spans="1:4" s="3" customFormat="1" ht="18.75">
      <c r="A226" s="6" t="s">
        <v>216</v>
      </c>
      <c r="B226" s="53">
        <f>B228+B229+B230</f>
        <v>160.19999999999999</v>
      </c>
      <c r="C226" s="175">
        <f>SUM(C228:C230)</f>
        <v>46357.8</v>
      </c>
      <c r="D226" s="153"/>
    </row>
    <row r="227" spans="1:4" s="3" customFormat="1" ht="18.75">
      <c r="A227" s="6" t="s">
        <v>204</v>
      </c>
      <c r="B227" s="53"/>
      <c r="C227" s="175"/>
      <c r="D227" s="153"/>
    </row>
    <row r="228" spans="1:4" s="3" customFormat="1" ht="18.75">
      <c r="A228" s="154" t="s">
        <v>205</v>
      </c>
      <c r="B228" s="155">
        <v>5</v>
      </c>
      <c r="C228" s="186">
        <v>2933.2</v>
      </c>
      <c r="D228" s="153"/>
    </row>
    <row r="229" spans="1:4" s="3" customFormat="1" ht="18.75">
      <c r="A229" s="154" t="s">
        <v>206</v>
      </c>
      <c r="B229" s="155">
        <v>98.4</v>
      </c>
      <c r="C229" s="186">
        <v>31896.3</v>
      </c>
      <c r="D229" s="153"/>
    </row>
    <row r="230" spans="1:4" s="3" customFormat="1" ht="18.75">
      <c r="A230" s="154" t="s">
        <v>207</v>
      </c>
      <c r="B230" s="155">
        <v>56.8</v>
      </c>
      <c r="C230" s="186">
        <v>11528.3</v>
      </c>
      <c r="D230" s="153"/>
    </row>
    <row r="231" spans="1:4" s="3" customFormat="1" ht="56.25">
      <c r="A231" s="176" t="str">
        <f>'[7]Итого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B231" s="54"/>
      <c r="C231" s="175"/>
      <c r="D231" s="152">
        <f>(C234+C236)/C232</f>
        <v>0.46838770883246772</v>
      </c>
    </row>
    <row r="232" spans="1:4" s="3" customFormat="1" ht="18.75">
      <c r="A232" s="6" t="s">
        <v>216</v>
      </c>
      <c r="B232" s="53">
        <f>B234+B235+B236</f>
        <v>45</v>
      </c>
      <c r="C232" s="175">
        <f>SUM(C234:C236)</f>
        <v>12438.199999999999</v>
      </c>
      <c r="D232" s="153"/>
    </row>
    <row r="233" spans="1:4" s="3" customFormat="1" ht="18.75">
      <c r="A233" s="6" t="s">
        <v>204</v>
      </c>
      <c r="B233" s="53"/>
      <c r="C233" s="175"/>
      <c r="D233" s="153"/>
    </row>
    <row r="234" spans="1:4" s="3" customFormat="1" ht="18.75">
      <c r="A234" s="154" t="s">
        <v>205</v>
      </c>
      <c r="B234" s="155">
        <v>5</v>
      </c>
      <c r="C234" s="186">
        <v>2997.5</v>
      </c>
      <c r="D234" s="153"/>
    </row>
    <row r="235" spans="1:4" s="3" customFormat="1" ht="18.75">
      <c r="A235" s="154" t="s">
        <v>206</v>
      </c>
      <c r="B235" s="155">
        <v>21</v>
      </c>
      <c r="C235" s="186">
        <v>6612.3</v>
      </c>
      <c r="D235" s="153"/>
    </row>
    <row r="236" spans="1:4" s="3" customFormat="1" ht="18.75">
      <c r="A236" s="154" t="s">
        <v>207</v>
      </c>
      <c r="B236" s="155">
        <v>19</v>
      </c>
      <c r="C236" s="186">
        <v>2828.4</v>
      </c>
      <c r="D236" s="153"/>
    </row>
    <row r="237" spans="1:4" s="3" customFormat="1" ht="56.25">
      <c r="A237" s="176" t="str">
        <f>'[7]Итого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B237" s="54"/>
      <c r="C237" s="175"/>
      <c r="D237" s="152">
        <f>(C240+C242)/C238</f>
        <v>0.34923857868020308</v>
      </c>
    </row>
    <row r="238" spans="1:4" s="3" customFormat="1" ht="18.75">
      <c r="A238" s="6" t="s">
        <v>216</v>
      </c>
      <c r="B238" s="53">
        <f>B240+B241+B242</f>
        <v>20.9</v>
      </c>
      <c r="C238" s="175">
        <f>SUM(C240:C242)</f>
        <v>6008.5</v>
      </c>
      <c r="D238" s="153"/>
    </row>
    <row r="239" spans="1:4" s="3" customFormat="1" ht="18.75">
      <c r="A239" s="6" t="s">
        <v>204</v>
      </c>
      <c r="B239" s="53"/>
      <c r="C239" s="175"/>
      <c r="D239" s="153"/>
    </row>
    <row r="240" spans="1:4" s="3" customFormat="1" ht="18.75">
      <c r="A240" s="154" t="s">
        <v>205</v>
      </c>
      <c r="B240" s="155">
        <v>2</v>
      </c>
      <c r="C240" s="186">
        <v>1011.4</v>
      </c>
      <c r="D240" s="153"/>
    </row>
    <row r="241" spans="1:4" s="3" customFormat="1" ht="18.75">
      <c r="A241" s="154" t="s">
        <v>206</v>
      </c>
      <c r="B241" s="155">
        <v>11.3</v>
      </c>
      <c r="C241" s="186">
        <v>3910.1</v>
      </c>
      <c r="D241" s="153"/>
    </row>
    <row r="242" spans="1:4" s="3" customFormat="1" ht="18.75">
      <c r="A242" s="154" t="s">
        <v>207</v>
      </c>
      <c r="B242" s="155">
        <v>7.6</v>
      </c>
      <c r="C242" s="186">
        <v>1087</v>
      </c>
      <c r="D242" s="153"/>
    </row>
    <row r="243" spans="1:4" s="3" customFormat="1" ht="39">
      <c r="A243" s="49" t="s">
        <v>38</v>
      </c>
      <c r="B243" s="69"/>
      <c r="C243" s="175"/>
      <c r="D243" s="174">
        <f>(C246+C248)/C244</f>
        <v>0.34543588793988073</v>
      </c>
    </row>
    <row r="244" spans="1:4" s="3" customFormat="1" ht="18.75">
      <c r="A244" s="10" t="s">
        <v>217</v>
      </c>
      <c r="B244" s="54">
        <f>B246+B247+B248</f>
        <v>226.1</v>
      </c>
      <c r="C244" s="175">
        <f>C246+C247+C248</f>
        <v>64804.499999999993</v>
      </c>
      <c r="D244" s="174"/>
    </row>
    <row r="245" spans="1:4" s="3" customFormat="1" ht="18.75">
      <c r="A245" s="10" t="s">
        <v>204</v>
      </c>
      <c r="B245" s="54"/>
      <c r="C245" s="175"/>
      <c r="D245" s="174"/>
    </row>
    <row r="246" spans="1:4" s="3" customFormat="1" ht="18.75">
      <c r="A246" s="154" t="s">
        <v>205</v>
      </c>
      <c r="B246" s="155">
        <f>B240+B234+B228</f>
        <v>12</v>
      </c>
      <c r="C246" s="186">
        <f>C240+C234+C228</f>
        <v>6942.1</v>
      </c>
      <c r="D246" s="174"/>
    </row>
    <row r="247" spans="1:4" s="3" customFormat="1" ht="18.75">
      <c r="A247" s="154" t="s">
        <v>206</v>
      </c>
      <c r="B247" s="155">
        <f t="shared" ref="B247:B248" si="7">B241+B235+B229</f>
        <v>130.69999999999999</v>
      </c>
      <c r="C247" s="186">
        <f t="shared" ref="C247:C248" si="8">C241+C235+C229</f>
        <v>42418.7</v>
      </c>
      <c r="D247" s="174"/>
    </row>
    <row r="248" spans="1:4" s="3" customFormat="1" ht="18.75">
      <c r="A248" s="154" t="s">
        <v>207</v>
      </c>
      <c r="B248" s="155">
        <f t="shared" si="7"/>
        <v>83.4</v>
      </c>
      <c r="C248" s="186">
        <f t="shared" si="8"/>
        <v>15443.699999999999</v>
      </c>
      <c r="D248" s="174"/>
    </row>
    <row r="249" spans="1:4" s="3" customFormat="1" ht="18.75">
      <c r="A249" s="223" t="s">
        <v>39</v>
      </c>
      <c r="B249" s="232"/>
      <c r="C249" s="185"/>
      <c r="D249" s="240">
        <f>(C252+C254)/C250</f>
        <v>0.30366800171972941</v>
      </c>
    </row>
    <row r="250" spans="1:4" s="3" customFormat="1" ht="18.75">
      <c r="A250" s="10" t="s">
        <v>217</v>
      </c>
      <c r="B250" s="54">
        <f>B252+B253+B254</f>
        <v>846.10000000000014</v>
      </c>
      <c r="C250" s="185">
        <f>C252+C253+C254</f>
        <v>251900.09999999998</v>
      </c>
      <c r="D250" s="240"/>
    </row>
    <row r="251" spans="1:4" s="3" customFormat="1" ht="18.75">
      <c r="A251" s="10" t="s">
        <v>204</v>
      </c>
      <c r="B251" s="54"/>
      <c r="C251" s="185"/>
      <c r="D251" s="240"/>
    </row>
    <row r="252" spans="1:4" s="3" customFormat="1" ht="19.5">
      <c r="A252" s="154" t="s">
        <v>205</v>
      </c>
      <c r="B252" s="77">
        <f>B246+B221+B214+B153+B146+B139+B120+B89+B82+B63+B56+B49+B42+B35+B28</f>
        <v>62.6</v>
      </c>
      <c r="C252" s="239">
        <f>C28+C35+C42+C49+C56+C63+C82+C89+C120+C139+C146+C153+C214+C221+C246</f>
        <v>33886.700000000004</v>
      </c>
      <c r="D252" s="240"/>
    </row>
    <row r="253" spans="1:4" s="3" customFormat="1" ht="19.5">
      <c r="A253" s="154" t="s">
        <v>206</v>
      </c>
      <c r="B253" s="77">
        <f t="shared" ref="B253:B254" si="9">B247+B222+B215+B154+B147+B140+B121+B90+B83+B64+B57+B50+B43+B36+B29</f>
        <v>532.80000000000007</v>
      </c>
      <c r="C253" s="239">
        <f>C247+C222+C215+C154+C147+C140+C121+C90+C83+C64+C57+C50+C43+C36+C29</f>
        <v>175406.09999999998</v>
      </c>
      <c r="D253" s="240"/>
    </row>
    <row r="254" spans="1:4" s="3" customFormat="1" ht="19.5">
      <c r="A254" s="154" t="s">
        <v>207</v>
      </c>
      <c r="B254" s="77">
        <f t="shared" si="9"/>
        <v>250.70000000000005</v>
      </c>
      <c r="C254" s="239">
        <f>C248+C223+C216+C155+C148+C141+C122+C91+C84+C65+C58+C51+C44+C37+C30</f>
        <v>42607.299999999996</v>
      </c>
      <c r="D254" s="240"/>
    </row>
    <row r="255" spans="1:4" s="3" customFormat="1" ht="18.75">
      <c r="A255" s="166" t="s">
        <v>209</v>
      </c>
      <c r="B255" s="166"/>
      <c r="C255" s="166"/>
      <c r="D255" s="166"/>
    </row>
    <row r="256" spans="1:4" s="3" customFormat="1" ht="18.75">
      <c r="A256" s="167"/>
      <c r="B256" s="167"/>
      <c r="C256" s="167"/>
      <c r="D256" s="167"/>
    </row>
  </sheetData>
  <mergeCells count="57">
    <mergeCell ref="D249:D254"/>
    <mergeCell ref="A255:D256"/>
    <mergeCell ref="B2:D2"/>
    <mergeCell ref="D218:D223"/>
    <mergeCell ref="A224:D224"/>
    <mergeCell ref="D225:D230"/>
    <mergeCell ref="D231:D236"/>
    <mergeCell ref="D237:D242"/>
    <mergeCell ref="D243:D248"/>
    <mergeCell ref="D187:D192"/>
    <mergeCell ref="D193:D198"/>
    <mergeCell ref="D199:D204"/>
    <mergeCell ref="D205:D210"/>
    <mergeCell ref="D211:D216"/>
    <mergeCell ref="A217:D217"/>
    <mergeCell ref="A156:D156"/>
    <mergeCell ref="D157:D162"/>
    <mergeCell ref="D163:D168"/>
    <mergeCell ref="D169:D174"/>
    <mergeCell ref="D175:D180"/>
    <mergeCell ref="D181:D186"/>
    <mergeCell ref="D130:D135"/>
    <mergeCell ref="D136:D141"/>
    <mergeCell ref="A142:D142"/>
    <mergeCell ref="D143:D148"/>
    <mergeCell ref="A149:D149"/>
    <mergeCell ref="D150:D155"/>
    <mergeCell ref="D99:D104"/>
    <mergeCell ref="D105:D110"/>
    <mergeCell ref="D111:D116"/>
    <mergeCell ref="D117:D122"/>
    <mergeCell ref="A123:D123"/>
    <mergeCell ref="D124:D129"/>
    <mergeCell ref="D73:D78"/>
    <mergeCell ref="D79:D84"/>
    <mergeCell ref="A85:D85"/>
    <mergeCell ref="D86:D91"/>
    <mergeCell ref="A92:D92"/>
    <mergeCell ref="D93:D98"/>
    <mergeCell ref="A52:D52"/>
    <mergeCell ref="D53:D58"/>
    <mergeCell ref="A59:D59"/>
    <mergeCell ref="D60:D65"/>
    <mergeCell ref="A66:D66"/>
    <mergeCell ref="D67:D72"/>
    <mergeCell ref="A31:D31"/>
    <mergeCell ref="D32:D37"/>
    <mergeCell ref="A38:D38"/>
    <mergeCell ref="D39:D44"/>
    <mergeCell ref="A45:D45"/>
    <mergeCell ref="D46:D51"/>
    <mergeCell ref="A4:D4"/>
    <mergeCell ref="A5:D5"/>
    <mergeCell ref="A9:D9"/>
    <mergeCell ref="A23:D23"/>
    <mergeCell ref="A24:D24"/>
    <mergeCell ref="D25:D30"/>
  </mergeCells>
  <pageMargins left="0.78740157480314965" right="0.78740157480314965" top="0" bottom="0" header="0.31496062992125984" footer="0.31496062992125984"/>
  <pageSetup paperSize="9" scale="55" orientation="portrait" r:id="rId1"/>
  <rowBreaks count="1" manualBreakCount="1">
    <brk id="190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E243"/>
  <sheetViews>
    <sheetView workbookViewId="0">
      <selection activeCell="B2" sqref="B2:C2"/>
    </sheetView>
  </sheetViews>
  <sheetFormatPr defaultRowHeight="15"/>
  <cols>
    <col min="1" max="1" width="55.5703125" customWidth="1"/>
    <col min="2" max="2" width="37.5703125" customWidth="1"/>
    <col min="3" max="3" width="45.5703125" customWidth="1"/>
    <col min="4" max="4" width="9.140625" customWidth="1"/>
    <col min="5" max="5" width="9.7109375" bestFit="1" customWidth="1"/>
  </cols>
  <sheetData>
    <row r="1" spans="1:4">
      <c r="C1" s="131" t="s">
        <v>279</v>
      </c>
    </row>
    <row r="2" spans="1:4">
      <c r="B2" s="133" t="s">
        <v>98</v>
      </c>
      <c r="C2" s="133"/>
      <c r="D2" s="8"/>
    </row>
    <row r="3" spans="1:4">
      <c r="C3" s="131"/>
    </row>
    <row r="4" spans="1:4" ht="18.75">
      <c r="A4" s="144" t="s">
        <v>195</v>
      </c>
      <c r="B4" s="144"/>
      <c r="C4" s="144"/>
    </row>
    <row r="5" spans="1:4" ht="18" customHeight="1">
      <c r="A5" s="97"/>
      <c r="B5" s="97"/>
      <c r="C5" s="97"/>
    </row>
    <row r="7" spans="1:4" s="3" customFormat="1" ht="97.5" customHeight="1">
      <c r="A7" s="132" t="s">
        <v>10</v>
      </c>
      <c r="B7" s="132" t="s">
        <v>211</v>
      </c>
      <c r="C7" s="132" t="s">
        <v>212</v>
      </c>
    </row>
    <row r="8" spans="1:4" s="3" customFormat="1" ht="18.75">
      <c r="A8" s="5">
        <v>1</v>
      </c>
      <c r="B8" s="5">
        <v>2</v>
      </c>
      <c r="C8" s="5">
        <v>3</v>
      </c>
    </row>
    <row r="9" spans="1:4" s="3" customFormat="1" ht="18.75">
      <c r="A9" s="141" t="s">
        <v>244</v>
      </c>
      <c r="B9" s="141"/>
      <c r="C9" s="141"/>
    </row>
    <row r="10" spans="1:4" s="3" customFormat="1" ht="18.75">
      <c r="A10" s="134" t="s">
        <v>12</v>
      </c>
      <c r="B10" s="135"/>
      <c r="C10" s="136"/>
    </row>
    <row r="11" spans="1:4" s="3" customFormat="1" ht="18.75">
      <c r="A11" s="10" t="s">
        <v>245</v>
      </c>
      <c r="B11" s="185">
        <f>'приложение 2 ДПО'!C26/'приложение 2 ДПО'!B26/12*1000</f>
        <v>44111.111111111117</v>
      </c>
      <c r="C11" s="168" t="e">
        <f>B13/B14</f>
        <v>#DIV/0!</v>
      </c>
    </row>
    <row r="12" spans="1:4" s="3" customFormat="1" ht="18.75">
      <c r="A12" s="154" t="s">
        <v>205</v>
      </c>
      <c r="B12" s="175">
        <f>'приложение 2 ДПО'!C28/'приложение 2 ДПО'!B28/12*1000</f>
        <v>58091.666666666672</v>
      </c>
      <c r="C12" s="169"/>
    </row>
    <row r="13" spans="1:4" s="3" customFormat="1" ht="18.75">
      <c r="A13" s="154" t="s">
        <v>206</v>
      </c>
      <c r="B13" s="175">
        <f>'приложение 2 ДПО'!C29/'приложение 2 ДПО'!B29/12*1000</f>
        <v>42363.541666666672</v>
      </c>
      <c r="C13" s="169"/>
    </row>
    <row r="14" spans="1:4" s="3" customFormat="1" ht="18.75">
      <c r="A14" s="154" t="s">
        <v>213</v>
      </c>
      <c r="B14" s="175" t="e">
        <f>'приложение 2 ДПО'!C30/'приложение 2 ДПО'!B30/12*1000</f>
        <v>#DIV/0!</v>
      </c>
      <c r="C14" s="170"/>
    </row>
    <row r="15" spans="1:4" s="3" customFormat="1" ht="19.5">
      <c r="A15" s="210" t="s">
        <v>14</v>
      </c>
      <c r="B15" s="211"/>
      <c r="C15" s="212"/>
    </row>
    <row r="16" spans="1:4" s="3" customFormat="1" ht="18.75">
      <c r="A16" s="10" t="s">
        <v>246</v>
      </c>
      <c r="B16" s="56">
        <f>'приложение 2 ДПО'!C33/'приложение 2 ДПО'!B33/12*1000</f>
        <v>23503.809523809523</v>
      </c>
      <c r="C16" s="168">
        <f>B18/B19</f>
        <v>2.3382407937416518</v>
      </c>
    </row>
    <row r="17" spans="1:3" s="3" customFormat="1" ht="18.75">
      <c r="A17" s="154" t="s">
        <v>205</v>
      </c>
      <c r="B17" s="55">
        <f>'приложение 2 ДПО'!C35/'приложение 2 ДПО'!B35/12*1000</f>
        <v>48508.333333333336</v>
      </c>
      <c r="C17" s="169"/>
    </row>
    <row r="18" spans="1:3" s="3" customFormat="1" ht="18.75">
      <c r="A18" s="154" t="s">
        <v>206</v>
      </c>
      <c r="B18" s="55">
        <f>'приложение 2 ДПО'!C36/'приложение 2 ДПО'!B36/12*1000</f>
        <v>25530.666666666664</v>
      </c>
      <c r="C18" s="169"/>
    </row>
    <row r="19" spans="1:3" s="3" customFormat="1" ht="18.75">
      <c r="A19" s="154" t="s">
        <v>213</v>
      </c>
      <c r="B19" s="55">
        <f>'приложение 2 ДПО'!C37/'приложение 2 ДПО'!B37/12*1000</f>
        <v>10918.750000000002</v>
      </c>
      <c r="C19" s="170"/>
    </row>
    <row r="20" spans="1:3" s="3" customFormat="1" ht="19.5">
      <c r="A20" s="210" t="s">
        <v>16</v>
      </c>
      <c r="B20" s="211"/>
      <c r="C20" s="212"/>
    </row>
    <row r="21" spans="1:3" s="3" customFormat="1" ht="56.25">
      <c r="A21" s="215" t="s">
        <v>247</v>
      </c>
      <c r="B21" s="54">
        <f>'приложение 2 ДПО'!C40/'приложение 2 ДПО'!B40/12*1000</f>
        <v>33747.632575757569</v>
      </c>
      <c r="C21" s="168">
        <f>B23/B24</f>
        <v>1.9784554138828387</v>
      </c>
    </row>
    <row r="22" spans="1:3" s="3" customFormat="1" ht="18.75">
      <c r="A22" s="154" t="s">
        <v>205</v>
      </c>
      <c r="B22" s="53">
        <f>'приложение 2 ДПО'!C42/'приложение 2 ДПО'!B42/12*1000</f>
        <v>59650</v>
      </c>
      <c r="C22" s="169"/>
    </row>
    <row r="23" spans="1:3" s="3" customFormat="1" ht="18.75">
      <c r="A23" s="154" t="s">
        <v>206</v>
      </c>
      <c r="B23" s="53">
        <f>'приложение 2 ДПО'!C43/'приложение 2 ДПО'!B43/12*1000</f>
        <v>34845.545977011498</v>
      </c>
      <c r="C23" s="169"/>
    </row>
    <row r="24" spans="1:3" s="3" customFormat="1" ht="18.75">
      <c r="A24" s="154" t="s">
        <v>213</v>
      </c>
      <c r="B24" s="53">
        <f>'приложение 2 ДПО'!C44/'приложение 2 ДПО'!B44/12*1000</f>
        <v>17612.5</v>
      </c>
      <c r="C24" s="170"/>
    </row>
    <row r="25" spans="1:3" s="3" customFormat="1" ht="19.5">
      <c r="A25" s="210" t="s">
        <v>40</v>
      </c>
      <c r="B25" s="211"/>
      <c r="C25" s="212"/>
    </row>
    <row r="26" spans="1:3" s="3" customFormat="1" ht="18.75">
      <c r="A26" s="216" t="s">
        <v>248</v>
      </c>
      <c r="B26" s="54">
        <f>'приложение 2 ДПО'!C47/'приложение 2 ДПО'!B47/12*1000</f>
        <v>17729.967948717953</v>
      </c>
      <c r="C26" s="168">
        <f>B28/B29</f>
        <v>2.7987246191571096</v>
      </c>
    </row>
    <row r="27" spans="1:3" s="3" customFormat="1" ht="18.75">
      <c r="A27" s="154" t="s">
        <v>205</v>
      </c>
      <c r="B27" s="53">
        <f>'приложение 2 ДПО'!C49/'приложение 2 ДПО'!B49/12*1000</f>
        <v>33362.745098039217</v>
      </c>
      <c r="C27" s="169"/>
    </row>
    <row r="28" spans="1:3" s="3" customFormat="1" ht="18.75">
      <c r="A28" s="154" t="s">
        <v>206</v>
      </c>
      <c r="B28" s="53">
        <f>'приложение 2 ДПО'!C50/'приложение 2 ДПО'!B50/12*1000</f>
        <v>23478.78787878788</v>
      </c>
      <c r="C28" s="169"/>
    </row>
    <row r="29" spans="1:3" s="3" customFormat="1" ht="18.75">
      <c r="A29" s="154" t="s">
        <v>213</v>
      </c>
      <c r="B29" s="53">
        <f>'приложение 2 ДПО'!C51/'приложение 2 ДПО'!B51/12*1000</f>
        <v>8389.1025641025644</v>
      </c>
      <c r="C29" s="170"/>
    </row>
    <row r="30" spans="1:3" s="3" customFormat="1" ht="19.5">
      <c r="A30" s="210" t="s">
        <v>18</v>
      </c>
      <c r="B30" s="211"/>
      <c r="C30" s="212"/>
    </row>
    <row r="31" spans="1:3" s="3" customFormat="1" ht="18.75">
      <c r="A31" s="10" t="s">
        <v>249</v>
      </c>
      <c r="B31" s="54">
        <f>'приложение 2 ДПО'!C54/'приложение 2 ДПО'!B54/12*1000</f>
        <v>30019.574944071588</v>
      </c>
      <c r="C31" s="168">
        <f>B33/B34</f>
        <v>2.6939078272648116</v>
      </c>
    </row>
    <row r="32" spans="1:3" s="3" customFormat="1" ht="18.75">
      <c r="A32" s="154" t="s">
        <v>205</v>
      </c>
      <c r="B32" s="53">
        <f>'приложение 2 ДПО'!C56/'приложение 2 ДПО'!B56/12*1000</f>
        <v>50641.666666666672</v>
      </c>
      <c r="C32" s="169"/>
    </row>
    <row r="33" spans="1:3" s="3" customFormat="1" ht="18.75">
      <c r="A33" s="154" t="s">
        <v>206</v>
      </c>
      <c r="B33" s="53">
        <f>'приложение 2 ДПО'!C57/'приложение 2 ДПО'!B57/12*1000</f>
        <v>34459.570957095711</v>
      </c>
      <c r="C33" s="169"/>
    </row>
    <row r="34" spans="1:3" s="3" customFormat="1" ht="18.75">
      <c r="A34" s="154" t="s">
        <v>213</v>
      </c>
      <c r="B34" s="53">
        <f>'приложение 2 ДПО'!C58/'приложение 2 ДПО'!B58/12*1000</f>
        <v>12791.666666666666</v>
      </c>
      <c r="C34" s="170"/>
    </row>
    <row r="35" spans="1:3" s="3" customFormat="1" ht="19.5">
      <c r="A35" s="210" t="s">
        <v>20</v>
      </c>
      <c r="B35" s="211"/>
      <c r="C35" s="212"/>
    </row>
    <row r="36" spans="1:3" s="3" customFormat="1" ht="18.75">
      <c r="A36" s="10" t="s">
        <v>250</v>
      </c>
      <c r="B36" s="56">
        <f>'приложение 2 ДПО'!C61/'приложение 2 ДПО'!B61/12*1000</f>
        <v>27044.176706827304</v>
      </c>
      <c r="C36" s="168">
        <f>B38/B39</f>
        <v>2.949395568987355</v>
      </c>
    </row>
    <row r="37" spans="1:3" s="3" customFormat="1" ht="18.75">
      <c r="A37" s="154" t="s">
        <v>205</v>
      </c>
      <c r="B37" s="55">
        <f>'приложение 2 ДПО'!C63/'приложение 2 ДПО'!B63/12*1000</f>
        <v>37816.666666666672</v>
      </c>
      <c r="C37" s="169"/>
    </row>
    <row r="38" spans="1:3" s="3" customFormat="1" ht="18.75">
      <c r="A38" s="154" t="s">
        <v>206</v>
      </c>
      <c r="B38" s="55">
        <f>'приложение 2 ДПО'!C64/'приложение 2 ДПО'!B64/12*1000</f>
        <v>34672.34848484848</v>
      </c>
      <c r="C38" s="169"/>
    </row>
    <row r="39" spans="1:3" s="3" customFormat="1" ht="18.75">
      <c r="A39" s="154" t="s">
        <v>213</v>
      </c>
      <c r="B39" s="55">
        <f>'приложение 2 ДПО'!C65/'приложение 2 ДПО'!B65/12*1000</f>
        <v>11755.747126436783</v>
      </c>
      <c r="C39" s="170"/>
    </row>
    <row r="40" spans="1:3" s="3" customFormat="1" ht="19.5">
      <c r="A40" s="210" t="s">
        <v>22</v>
      </c>
      <c r="B40" s="211"/>
      <c r="C40" s="212"/>
    </row>
    <row r="41" spans="1:3" s="3" customFormat="1" ht="37.5">
      <c r="A41" s="215" t="s">
        <v>251</v>
      </c>
      <c r="B41" s="54">
        <f>'приложение 2 ДПО'!C68/'приложение 2 ДПО'!B68/12*1000</f>
        <v>23715.333333333332</v>
      </c>
      <c r="C41" s="168">
        <f>B43/B44</f>
        <v>4.2524449877750614</v>
      </c>
    </row>
    <row r="42" spans="1:3" s="3" customFormat="1" ht="18.75">
      <c r="A42" s="154" t="s">
        <v>205</v>
      </c>
      <c r="B42" s="53">
        <f>'приложение 2 ДПО'!C70/'приложение 2 ДПО'!B70/12*1000</f>
        <v>36900</v>
      </c>
      <c r="C42" s="169"/>
    </row>
    <row r="43" spans="1:3" s="3" customFormat="1" ht="18.75">
      <c r="A43" s="154" t="s">
        <v>206</v>
      </c>
      <c r="B43" s="53">
        <f>'приложение 2 ДПО'!C71/'приложение 2 ДПО'!B71/12*1000</f>
        <v>32208.333333333336</v>
      </c>
      <c r="C43" s="169"/>
    </row>
    <row r="44" spans="1:3" s="3" customFormat="1" ht="18.75">
      <c r="A44" s="154" t="s">
        <v>213</v>
      </c>
      <c r="B44" s="53">
        <f>'приложение 2 ДПО'!C72/'приложение 2 ДПО'!B72/12*1000</f>
        <v>7574.0740740740739</v>
      </c>
      <c r="C44" s="170"/>
    </row>
    <row r="45" spans="1:3" s="3" customFormat="1" ht="37.5">
      <c r="A45" s="177" t="s">
        <v>252</v>
      </c>
      <c r="B45" s="54">
        <f>'приложение 2 ДПО'!C74/'приложение 2 ДПО'!B74/12*1000</f>
        <v>32629.166666666672</v>
      </c>
      <c r="C45" s="168" t="e">
        <f>B47/B48</f>
        <v>#DIV/0!</v>
      </c>
    </row>
    <row r="46" spans="1:3" s="3" customFormat="1" ht="18.75">
      <c r="A46" s="154" t="s">
        <v>205</v>
      </c>
      <c r="B46" s="53" t="e">
        <f>'приложение 2 ДПО'!C76/'приложение 2 ДПО'!B76/12*1000</f>
        <v>#DIV/0!</v>
      </c>
      <c r="C46" s="169"/>
    </row>
    <row r="47" spans="1:3" s="3" customFormat="1" ht="18.75">
      <c r="A47" s="154" t="s">
        <v>206</v>
      </c>
      <c r="B47" s="53">
        <f>'приложение 2 ДПО'!C77/'приложение 2 ДПО'!B77/12*1000</f>
        <v>32629.166666666672</v>
      </c>
      <c r="C47" s="169"/>
    </row>
    <row r="48" spans="1:3" s="3" customFormat="1" ht="18.75">
      <c r="A48" s="154" t="s">
        <v>213</v>
      </c>
      <c r="B48" s="53" t="e">
        <f>'приложение 2 ДПО'!C78/'приложение 2 ДПО'!B78/12*1000</f>
        <v>#DIV/0!</v>
      </c>
      <c r="C48" s="170"/>
    </row>
    <row r="49" spans="1:3" s="3" customFormat="1" ht="39">
      <c r="A49" s="182" t="s">
        <v>23</v>
      </c>
      <c r="B49" s="54">
        <f>'приложение 2 ДПО'!C80/'приложение 2 ДПО'!B80/12*1000</f>
        <v>24944.827586206895</v>
      </c>
      <c r="C49" s="168">
        <f>B51/B52</f>
        <v>4.2647921760391201</v>
      </c>
    </row>
    <row r="50" spans="1:3" s="3" customFormat="1" ht="18.75">
      <c r="A50" s="154" t="s">
        <v>205</v>
      </c>
      <c r="B50" s="53">
        <f>'приложение 2 ДПО'!C82/'приложение 2 ДПО'!B82/12*1000</f>
        <v>36900</v>
      </c>
      <c r="C50" s="169"/>
    </row>
    <row r="51" spans="1:3" s="3" customFormat="1" ht="18.75">
      <c r="A51" s="154" t="s">
        <v>206</v>
      </c>
      <c r="B51" s="53">
        <f>'приложение 2 ДПО'!C83/'приложение 2 ДПО'!B83/12*1000</f>
        <v>32301.85185185185</v>
      </c>
      <c r="C51" s="169"/>
    </row>
    <row r="52" spans="1:3" s="3" customFormat="1" ht="18.75">
      <c r="A52" s="154" t="s">
        <v>213</v>
      </c>
      <c r="B52" s="53">
        <f>'приложение 2 ДПО'!C84/'приложение 2 ДПО'!B84/12*1000</f>
        <v>7574.0740740740739</v>
      </c>
      <c r="C52" s="170"/>
    </row>
    <row r="53" spans="1:3" s="179" customFormat="1" ht="19.5">
      <c r="A53" s="224" t="s">
        <v>24</v>
      </c>
      <c r="B53" s="225"/>
      <c r="C53" s="226"/>
    </row>
    <row r="54" spans="1:3" s="179" customFormat="1" ht="18.75">
      <c r="A54" s="181" t="s">
        <v>253</v>
      </c>
      <c r="B54" s="227">
        <f>'приложение 2 ДПО'!C87/'приложение 2 ДПО'!B87/12*1000</f>
        <v>29977.911646586344</v>
      </c>
      <c r="C54" s="190">
        <f>B56/B57</f>
        <v>2.9672169021787815</v>
      </c>
    </row>
    <row r="55" spans="1:3" s="179" customFormat="1" ht="18.75">
      <c r="A55" s="180" t="s">
        <v>205</v>
      </c>
      <c r="B55" s="228">
        <f>'приложение 2 ДПО'!C89/'приложение 2 ДПО'!B89/12*1000</f>
        <v>64149.999999999993</v>
      </c>
      <c r="C55" s="191"/>
    </row>
    <row r="56" spans="1:3" s="179" customFormat="1" ht="18.75">
      <c r="A56" s="180" t="s">
        <v>206</v>
      </c>
      <c r="B56" s="228">
        <f>'приложение 2 ДПО'!C90/'приложение 2 ДПО'!B90/12*1000</f>
        <v>39729.797979797979</v>
      </c>
      <c r="C56" s="191"/>
    </row>
    <row r="57" spans="1:3" s="179" customFormat="1" ht="18.75">
      <c r="A57" s="180" t="s">
        <v>213</v>
      </c>
      <c r="B57" s="228">
        <f>'приложение 2 ДПО'!C91/'приложение 2 ДПО'!B91/12*1000</f>
        <v>13389.583333333334</v>
      </c>
      <c r="C57" s="192"/>
    </row>
    <row r="58" spans="1:3" s="3" customFormat="1" ht="19.5">
      <c r="A58" s="210" t="s">
        <v>26</v>
      </c>
      <c r="B58" s="211"/>
      <c r="C58" s="212"/>
    </row>
    <row r="59" spans="1:3" s="3" customFormat="1" ht="93.75">
      <c r="A59" s="176" t="s">
        <v>254</v>
      </c>
      <c r="B59" s="54">
        <f>'приложение 2 ДПО'!C94/'приложение 2 ДПО'!B94/12*1000</f>
        <v>18758.691206543968</v>
      </c>
      <c r="C59" s="168">
        <f t="shared" ref="C59" si="0">B61/B62</f>
        <v>3.0909757497696537</v>
      </c>
    </row>
    <row r="60" spans="1:3" s="3" customFormat="1" ht="18.75">
      <c r="A60" s="154" t="s">
        <v>205</v>
      </c>
      <c r="B60" s="53">
        <f>'приложение 2 ДПО'!C96/'приложение 2 ДПО'!B96/12*1000</f>
        <v>27516.666666666664</v>
      </c>
      <c r="C60" s="169"/>
    </row>
    <row r="61" spans="1:3" s="3" customFormat="1" ht="18.75">
      <c r="A61" s="154" t="s">
        <v>206</v>
      </c>
      <c r="B61" s="53">
        <f>'приложение 2 ДПО'!C97/'приложение 2 ДПО'!B97/12*1000</f>
        <v>22965.949820788526</v>
      </c>
      <c r="C61" s="169"/>
    </row>
    <row r="62" spans="1:3" s="3" customFormat="1" ht="18.75">
      <c r="A62" s="154" t="s">
        <v>213</v>
      </c>
      <c r="B62" s="53">
        <f>'приложение 2 ДПО'!C98/'приложение 2 ДПО'!B98/12*1000</f>
        <v>7430</v>
      </c>
      <c r="C62" s="170"/>
    </row>
    <row r="63" spans="1:3" s="3" customFormat="1" ht="75">
      <c r="A63" s="176" t="s">
        <v>255</v>
      </c>
      <c r="B63" s="54">
        <f>'приложение 2 ДПО'!C100/'приложение 2 ДПО'!B100/12*1000</f>
        <v>21318.518518518518</v>
      </c>
      <c r="C63" s="168">
        <f t="shared" ref="C63" si="1">B65/B66</f>
        <v>3.0463510145959418</v>
      </c>
    </row>
    <row r="64" spans="1:3" s="3" customFormat="1" ht="18.75">
      <c r="A64" s="154" t="s">
        <v>205</v>
      </c>
      <c r="B64" s="53">
        <f>'приложение 2 ДПО'!C102/'приложение 2 ДПО'!B102/12*1000</f>
        <v>49608.333333333328</v>
      </c>
      <c r="C64" s="169"/>
    </row>
    <row r="65" spans="1:3" s="3" customFormat="1" ht="18.75">
      <c r="A65" s="154" t="s">
        <v>206</v>
      </c>
      <c r="B65" s="53">
        <f>'приложение 2 ДПО'!C103/'приложение 2 ДПО'!B103/12*1000</f>
        <v>23770</v>
      </c>
      <c r="C65" s="169"/>
    </row>
    <row r="66" spans="1:3" s="3" customFormat="1" ht="18.75">
      <c r="A66" s="154" t="s">
        <v>213</v>
      </c>
      <c r="B66" s="53">
        <f>'приложение 2 ДПО'!C104/'приложение 2 ДПО'!B104/12*1000</f>
        <v>7802.7777777777774</v>
      </c>
      <c r="C66" s="170"/>
    </row>
    <row r="67" spans="1:3" s="3" customFormat="1" ht="78.75" customHeight="1">
      <c r="A67" s="176" t="s">
        <v>256</v>
      </c>
      <c r="B67" s="54">
        <f>'приложение 2 ДПО'!C106/'приложение 2 ДПО'!B106/12*1000</f>
        <v>19710.984848484848</v>
      </c>
      <c r="C67" s="168">
        <f>B69/B70</f>
        <v>2.347263607732522</v>
      </c>
    </row>
    <row r="68" spans="1:3" s="3" customFormat="1" ht="18.75">
      <c r="A68" s="154" t="s">
        <v>205</v>
      </c>
      <c r="B68" s="53">
        <f>'приложение 2 ДПО'!C108/'приложение 2 ДПО'!B108/12*1000</f>
        <v>24670.833333333336</v>
      </c>
      <c r="C68" s="169"/>
    </row>
    <row r="69" spans="1:3" s="3" customFormat="1" ht="18.75">
      <c r="A69" s="154" t="s">
        <v>206</v>
      </c>
      <c r="B69" s="53">
        <f>'приложение 2 ДПО'!C109/'приложение 2 ДПО'!B109/12*1000</f>
        <v>23956.060606060604</v>
      </c>
      <c r="C69" s="169"/>
    </row>
    <row r="70" spans="1:3" s="3" customFormat="1" ht="18.75">
      <c r="A70" s="154" t="s">
        <v>213</v>
      </c>
      <c r="B70" s="53">
        <f>'приложение 2 ДПО'!C110/'приложение 2 ДПО'!B110/12*1000</f>
        <v>10205.95238095238</v>
      </c>
      <c r="C70" s="170"/>
    </row>
    <row r="71" spans="1:3" s="3" customFormat="1" ht="75">
      <c r="A71" s="176" t="s">
        <v>257</v>
      </c>
      <c r="B71" s="54">
        <f>'приложение 2 ДПО'!C112/'приложение 2 ДПО'!B112/12*1000</f>
        <v>23053.333333333339</v>
      </c>
      <c r="C71" s="168">
        <f>B73/B74</f>
        <v>2.3409579667644183</v>
      </c>
    </row>
    <row r="72" spans="1:3" s="3" customFormat="1" ht="18.75">
      <c r="A72" s="154" t="s">
        <v>205</v>
      </c>
      <c r="B72" s="53">
        <f>'приложение 2 ДПО'!C114/'приложение 2 ДПО'!B114/12*1000</f>
        <v>38483.333333333336</v>
      </c>
      <c r="C72" s="169"/>
    </row>
    <row r="73" spans="1:3" s="3" customFormat="1" ht="18.75">
      <c r="A73" s="154" t="s">
        <v>206</v>
      </c>
      <c r="B73" s="53">
        <f>'приложение 2 ДПО'!C115/'приложение 2 ДПО'!B115/12*1000</f>
        <v>22678.0303030303</v>
      </c>
      <c r="C73" s="169"/>
    </row>
    <row r="74" spans="1:3" s="3" customFormat="1" ht="18.75">
      <c r="A74" s="154" t="s">
        <v>213</v>
      </c>
      <c r="B74" s="53">
        <f>'приложение 2 ДПО'!C116/'приложение 2 ДПО'!B116/12*1000</f>
        <v>9687.5</v>
      </c>
      <c r="C74" s="170"/>
    </row>
    <row r="75" spans="1:3" s="3" customFormat="1" ht="39">
      <c r="A75" s="49" t="s">
        <v>27</v>
      </c>
      <c r="B75" s="54">
        <f>'приложение 2 ДПО'!C118/'приложение 2 ДПО'!B118/12*1000</f>
        <v>20498.796147672554</v>
      </c>
      <c r="C75" s="168">
        <f>B77/B78</f>
        <v>2.615499640197485</v>
      </c>
    </row>
    <row r="76" spans="1:3" s="3" customFormat="1" ht="18.75">
      <c r="A76" s="154" t="s">
        <v>205</v>
      </c>
      <c r="B76" s="53">
        <f>'приложение 2 ДПО'!C120/'приложение 2 ДПО'!B120/12*1000</f>
        <v>31143.518518518522</v>
      </c>
      <c r="C76" s="169"/>
    </row>
    <row r="77" spans="1:3" s="3" customFormat="1" ht="18.75">
      <c r="A77" s="154" t="s">
        <v>206</v>
      </c>
      <c r="B77" s="53">
        <f>'приложение 2 ДПО'!C121/'приложение 2 ДПО'!B121/12*1000</f>
        <v>23289.485766758491</v>
      </c>
      <c r="C77" s="169"/>
    </row>
    <row r="78" spans="1:3" s="3" customFormat="1" ht="18.75">
      <c r="A78" s="154" t="s">
        <v>213</v>
      </c>
      <c r="B78" s="53">
        <f>'приложение 2 ДПО'!C122/'приложение 2 ДПО'!B122/12*1000</f>
        <v>8904.4117647058829</v>
      </c>
      <c r="C78" s="170"/>
    </row>
    <row r="79" spans="1:3" s="3" customFormat="1" ht="19.5">
      <c r="A79" s="210" t="s">
        <v>28</v>
      </c>
      <c r="B79" s="211"/>
      <c r="C79" s="212"/>
    </row>
    <row r="80" spans="1:3" s="3" customFormat="1" ht="18.75">
      <c r="A80" s="10" t="s">
        <v>258</v>
      </c>
      <c r="B80" s="185">
        <f>'приложение 2 ДПО'!C125/'приложение 2 ДПО'!B125/12*1000</f>
        <v>38514.28571428571</v>
      </c>
      <c r="C80" s="168">
        <f t="shared" ref="C80" si="2">B82/B83</f>
        <v>3.1641221374045796</v>
      </c>
    </row>
    <row r="81" spans="1:3" s="3" customFormat="1" ht="18.75">
      <c r="A81" s="154" t="s">
        <v>205</v>
      </c>
      <c r="B81" s="175">
        <f>'приложение 2 ДПО'!C127/'приложение 2 ДПО'!B127/12*1000</f>
        <v>49250</v>
      </c>
      <c r="C81" s="169"/>
    </row>
    <row r="82" spans="1:3" s="3" customFormat="1" ht="18.75">
      <c r="A82" s="154" t="s">
        <v>206</v>
      </c>
      <c r="B82" s="175">
        <f>'приложение 2 ДПО'!C128/'приложение 2 ДПО'!B128/12*1000</f>
        <v>41449.999999999993</v>
      </c>
      <c r="C82" s="169"/>
    </row>
    <row r="83" spans="1:3" s="3" customFormat="1" ht="18.75">
      <c r="A83" s="154" t="s">
        <v>213</v>
      </c>
      <c r="B83" s="175">
        <f>'приложение 2 ДПО'!C129/'приложение 2 ДПО'!B129/12*1000</f>
        <v>13100</v>
      </c>
      <c r="C83" s="170"/>
    </row>
    <row r="84" spans="1:3" s="3" customFormat="1" ht="18.75">
      <c r="A84" s="10" t="s">
        <v>259</v>
      </c>
      <c r="B84" s="185">
        <f>'приложение 2 ДПО'!C131/'приложение 2 ДПО'!B131/12*1000</f>
        <v>33547.222222222219</v>
      </c>
      <c r="C84" s="168">
        <f t="shared" ref="C84" si="3">B86/B87</f>
        <v>2.6063553826199737</v>
      </c>
    </row>
    <row r="85" spans="1:3" s="3" customFormat="1" ht="18.75">
      <c r="A85" s="154" t="s">
        <v>205</v>
      </c>
      <c r="B85" s="175">
        <f>'приложение 2 ДПО'!C133/'приложение 2 ДПО'!B133/12*1000</f>
        <v>54466.666666666672</v>
      </c>
      <c r="C85" s="169"/>
    </row>
    <row r="86" spans="1:3" s="3" customFormat="1" ht="18.75">
      <c r="A86" s="154" t="s">
        <v>206</v>
      </c>
      <c r="B86" s="175">
        <f>'приложение 2 ДПО'!C134/'приложение 2 ДПО'!B134/12*1000</f>
        <v>33491.666666666664</v>
      </c>
      <c r="C86" s="169"/>
    </row>
    <row r="87" spans="1:3" s="3" customFormat="1" ht="18.75">
      <c r="A87" s="154" t="s">
        <v>213</v>
      </c>
      <c r="B87" s="175">
        <f>'приложение 2 ДПО'!C135/'приложение 2 ДПО'!B135/12*1000</f>
        <v>12850</v>
      </c>
      <c r="C87" s="170"/>
    </row>
    <row r="88" spans="1:3" s="3" customFormat="1" ht="39">
      <c r="A88" s="49" t="s">
        <v>29</v>
      </c>
      <c r="B88" s="54">
        <f>'приложение 2 ДПО'!C137/'приложение 2 ДПО'!B137/12*1000</f>
        <v>36221.794871794868</v>
      </c>
      <c r="C88" s="168">
        <f>B90/B91</f>
        <v>2.9220009990722895</v>
      </c>
    </row>
    <row r="89" spans="1:3" s="3" customFormat="1" ht="18.75">
      <c r="A89" s="154" t="s">
        <v>205</v>
      </c>
      <c r="B89" s="175">
        <f>'приложение 2 ДПО'!C139/'приложение 2 ДПО'!B139/12*1000</f>
        <v>51858.333333333328</v>
      </c>
      <c r="C89" s="169"/>
    </row>
    <row r="90" spans="1:3" s="3" customFormat="1" ht="18.75">
      <c r="A90" s="154" t="s">
        <v>206</v>
      </c>
      <c r="B90" s="175">
        <f>'приложение 2 ДПО'!C140/'приложение 2 ДПО'!B140/12*1000</f>
        <v>37912.962962962956</v>
      </c>
      <c r="C90" s="169"/>
    </row>
    <row r="91" spans="1:3" s="3" customFormat="1" ht="18.75">
      <c r="A91" s="154" t="s">
        <v>213</v>
      </c>
      <c r="B91" s="175">
        <f>'приложение 2 ДПО'!C141/'приложение 2 ДПО'!B141/12*1000</f>
        <v>12975</v>
      </c>
      <c r="C91" s="170"/>
    </row>
    <row r="92" spans="1:3" s="3" customFormat="1" ht="19.5">
      <c r="A92" s="210" t="s">
        <v>30</v>
      </c>
      <c r="B92" s="211"/>
      <c r="C92" s="212"/>
    </row>
    <row r="93" spans="1:3" s="3" customFormat="1" ht="18.75">
      <c r="A93" s="10" t="s">
        <v>245</v>
      </c>
      <c r="B93" s="185">
        <f>'приложение 2 ДПО'!C144/'приложение 2 ДПО'!B144/12*1000</f>
        <v>19870.295698924732</v>
      </c>
      <c r="C93" s="168">
        <f>B95/B96</f>
        <v>2.3346957651566864</v>
      </c>
    </row>
    <row r="94" spans="1:3" s="3" customFormat="1" ht="18.75">
      <c r="A94" s="154" t="s">
        <v>205</v>
      </c>
      <c r="B94" s="53">
        <f>'приложение 2 ДПО'!C146/'приложение 2 ДПО'!B146/12*1000</f>
        <v>33541.666666666664</v>
      </c>
      <c r="C94" s="169"/>
    </row>
    <row r="95" spans="1:3" s="3" customFormat="1" ht="18.75">
      <c r="A95" s="154" t="s">
        <v>206</v>
      </c>
      <c r="B95" s="53">
        <f>'приложение 2 ДПО'!C147/'приложение 2 ДПО'!B147/12*1000</f>
        <v>21105.311355311354</v>
      </c>
      <c r="C95" s="169"/>
    </row>
    <row r="96" spans="1:3" s="3" customFormat="1" ht="18.75">
      <c r="A96" s="154" t="s">
        <v>213</v>
      </c>
      <c r="B96" s="53">
        <f>'приложение 2 ДПО'!C148/'приложение 2 ДПО'!B148/12*1000</f>
        <v>9039.8550724637698</v>
      </c>
      <c r="C96" s="170"/>
    </row>
    <row r="97" spans="1:3" s="3" customFormat="1" ht="19.5">
      <c r="A97" s="210" t="s">
        <v>31</v>
      </c>
      <c r="B97" s="211"/>
      <c r="C97" s="212"/>
    </row>
    <row r="98" spans="1:3" s="3" customFormat="1" ht="37.5">
      <c r="A98" s="183" t="s">
        <v>260</v>
      </c>
      <c r="B98" s="54">
        <f>'приложение 2 ДПО'!C151/'приложение 2 ДПО'!B151/12*1000</f>
        <v>22939.843749999996</v>
      </c>
      <c r="C98" s="168">
        <f t="shared" ref="C98" si="4">B100/B101</f>
        <v>1.643729709234816</v>
      </c>
    </row>
    <row r="99" spans="1:3" s="3" customFormat="1" ht="18.75">
      <c r="A99" s="154" t="s">
        <v>205</v>
      </c>
      <c r="B99" s="53">
        <f>'приложение 2 ДПО'!C153/'приложение 2 ДПО'!B153/12*1000</f>
        <v>41194.444444444445</v>
      </c>
      <c r="C99" s="169"/>
    </row>
    <row r="100" spans="1:3" s="3" customFormat="1" ht="18.75">
      <c r="A100" s="154" t="s">
        <v>206</v>
      </c>
      <c r="B100" s="53">
        <f>'приложение 2 ДПО'!C154/'приложение 2 ДПО'!B154/12*1000</f>
        <v>24338.15789473684</v>
      </c>
      <c r="C100" s="169"/>
    </row>
    <row r="101" spans="1:3" s="3" customFormat="1" ht="18.75">
      <c r="A101" s="154" t="s">
        <v>213</v>
      </c>
      <c r="B101" s="53">
        <f>'приложение 2 ДПО'!C155/'приложение 2 ДПО'!B155/12*1000</f>
        <v>14806.666666666666</v>
      </c>
      <c r="C101" s="170"/>
    </row>
    <row r="102" spans="1:3" s="3" customFormat="1" ht="19.5">
      <c r="A102" s="210" t="s">
        <v>34</v>
      </c>
      <c r="B102" s="211"/>
      <c r="C102" s="212"/>
    </row>
    <row r="103" spans="1:3" s="3" customFormat="1" ht="18.75">
      <c r="A103" s="216" t="s">
        <v>261</v>
      </c>
      <c r="B103" s="54">
        <f>'приложение 2 ДПО'!C158/'приложение 2 ДПО'!B158/12*1000</f>
        <v>24710.072342793548</v>
      </c>
      <c r="C103" s="168">
        <f t="shared" ref="C103" si="5">B105/B106</f>
        <v>1.3619516776828127</v>
      </c>
    </row>
    <row r="104" spans="1:3" s="3" customFormat="1" ht="18.75">
      <c r="A104" s="154" t="s">
        <v>205</v>
      </c>
      <c r="B104" s="53">
        <f>'приложение 2 ДПО'!C160/'приложение 2 ДПО'!B160/12*1000</f>
        <v>56612.500000000007</v>
      </c>
      <c r="C104" s="169"/>
    </row>
    <row r="105" spans="1:3" s="3" customFormat="1" ht="18.75">
      <c r="A105" s="154" t="s">
        <v>206</v>
      </c>
      <c r="B105" s="53">
        <f>'приложение 2 ДПО'!C161/'приложение 2 ДПО'!B161/12*1000</f>
        <v>24779.586834733895</v>
      </c>
      <c r="C105" s="169"/>
    </row>
    <row r="106" spans="1:3" s="3" customFormat="1" ht="18.75">
      <c r="A106" s="154" t="s">
        <v>213</v>
      </c>
      <c r="B106" s="53">
        <f>'приложение 2 ДПО'!C162/'приложение 2 ДПО'!B162/12*1000</f>
        <v>18194.174757281555</v>
      </c>
      <c r="C106" s="170"/>
    </row>
    <row r="107" spans="1:3" s="3" customFormat="1" ht="18.75">
      <c r="A107" s="216" t="s">
        <v>262</v>
      </c>
      <c r="B107" s="54">
        <f>'приложение 2 ДПО'!C164/'приложение 2 ДПО'!B164/12*1000</f>
        <v>22483.850129198967</v>
      </c>
      <c r="C107" s="168">
        <f>B109/B110</f>
        <v>2.3091139473742106</v>
      </c>
    </row>
    <row r="108" spans="1:3" s="3" customFormat="1" ht="18.75">
      <c r="A108" s="154" t="s">
        <v>205</v>
      </c>
      <c r="B108" s="53">
        <f>'приложение 2 ДПО'!C166/'приложение 2 ДПО'!B166/12*1000</f>
        <v>37141.975308641973</v>
      </c>
      <c r="C108" s="169"/>
    </row>
    <row r="109" spans="1:3" s="3" customFormat="1" ht="18.75">
      <c r="A109" s="154" t="s">
        <v>206</v>
      </c>
      <c r="B109" s="53">
        <f>'приложение 2 ДПО'!C167/'приложение 2 ДПО'!B167/12*1000</f>
        <v>24555.455635491609</v>
      </c>
      <c r="C109" s="169"/>
    </row>
    <row r="110" spans="1:3" s="3" customFormat="1" ht="18.75">
      <c r="A110" s="154" t="s">
        <v>213</v>
      </c>
      <c r="B110" s="53">
        <f>'приложение 2 ДПО'!C168/'приложение 2 ДПО'!B168/12*1000</f>
        <v>10634.146341463416</v>
      </c>
      <c r="C110" s="170"/>
    </row>
    <row r="111" spans="1:3" s="3" customFormat="1" ht="18.75">
      <c r="A111" s="216" t="s">
        <v>263</v>
      </c>
      <c r="B111" s="54">
        <f>'приложение 2 ДПО'!C170/'приложение 2 ДПО'!B170/12*1000</f>
        <v>22451.276881720427</v>
      </c>
      <c r="C111" s="168">
        <f>B113/B114</f>
        <v>1.7082718983765368</v>
      </c>
    </row>
    <row r="112" spans="1:3" s="3" customFormat="1" ht="18.75">
      <c r="A112" s="154" t="s">
        <v>205</v>
      </c>
      <c r="B112" s="53">
        <f>'приложение 2 ДПО'!C172/'приложение 2 ДПО'!B172/12*1000</f>
        <v>45542.929292929293</v>
      </c>
      <c r="C112" s="169"/>
    </row>
    <row r="113" spans="1:3" s="3" customFormat="1" ht="18.75">
      <c r="A113" s="154" t="s">
        <v>206</v>
      </c>
      <c r="B113" s="53">
        <f>'приложение 2 ДПО'!C173/'приложение 2 ДПО'!B173/12*1000</f>
        <v>25200.295639320029</v>
      </c>
      <c r="C113" s="169"/>
    </row>
    <row r="114" spans="1:3" s="3" customFormat="1" ht="18.75">
      <c r="A114" s="154" t="s">
        <v>213</v>
      </c>
      <c r="B114" s="53">
        <f>'приложение 2 ДПО'!C174/'приложение 2 ДПО'!B174/12*1000</f>
        <v>14751.923076923078</v>
      </c>
      <c r="C114" s="170"/>
    </row>
    <row r="115" spans="1:3" s="3" customFormat="1" ht="18.75">
      <c r="A115" s="216" t="s">
        <v>264</v>
      </c>
      <c r="B115" s="54">
        <f>'приложение 2 ДПО'!C176/'приложение 2 ДПО'!B176/12*1000</f>
        <v>23935.507246376812</v>
      </c>
      <c r="C115" s="168">
        <f t="shared" ref="C115" si="6">B117/B118</f>
        <v>1.532109238363244</v>
      </c>
    </row>
    <row r="116" spans="1:3" s="3" customFormat="1" ht="18.75">
      <c r="A116" s="154" t="s">
        <v>205</v>
      </c>
      <c r="B116" s="53">
        <f>'приложение 2 ДПО'!C178/'приложение 2 ДПО'!B178/12*1000</f>
        <v>45491.666666666664</v>
      </c>
      <c r="C116" s="169"/>
    </row>
    <row r="117" spans="1:3" s="3" customFormat="1" ht="18.75">
      <c r="A117" s="154" t="s">
        <v>206</v>
      </c>
      <c r="B117" s="53">
        <f>'приложение 2 ДПО'!C179/'приложение 2 ДПО'!B179/12*1000</f>
        <v>24352.765321375187</v>
      </c>
      <c r="C117" s="169"/>
    </row>
    <row r="118" spans="1:3" s="3" customFormat="1" ht="18.75">
      <c r="A118" s="154" t="s">
        <v>213</v>
      </c>
      <c r="B118" s="53">
        <f>'приложение 2 ДПО'!C180/'приложение 2 ДПО'!B180/12*1000</f>
        <v>15894.927536231884</v>
      </c>
      <c r="C118" s="170"/>
    </row>
    <row r="119" spans="1:3" s="3" customFormat="1" ht="18.75">
      <c r="A119" s="216" t="s">
        <v>265</v>
      </c>
      <c r="B119" s="54">
        <f>'приложение 2 ДПО'!C176/'приложение 2 ДПО'!B176/12*1000</f>
        <v>23935.507246376812</v>
      </c>
      <c r="C119" s="168">
        <f t="shared" ref="C119" si="7">B121/B122</f>
        <v>1.532109238363244</v>
      </c>
    </row>
    <row r="120" spans="1:3" s="3" customFormat="1" ht="18.75">
      <c r="A120" s="154" t="s">
        <v>205</v>
      </c>
      <c r="B120" s="53">
        <f>'приложение 2 ДПО'!C178/'приложение 2 ДПО'!B178/12*1000</f>
        <v>45491.666666666664</v>
      </c>
      <c r="C120" s="169"/>
    </row>
    <row r="121" spans="1:3" s="3" customFormat="1" ht="18.75">
      <c r="A121" s="154" t="s">
        <v>206</v>
      </c>
      <c r="B121" s="53">
        <f>'приложение 2 ДПО'!C179/'приложение 2 ДПО'!B179/12*1000</f>
        <v>24352.765321375187</v>
      </c>
      <c r="C121" s="169"/>
    </row>
    <row r="122" spans="1:3" s="3" customFormat="1" ht="18.75">
      <c r="A122" s="154" t="s">
        <v>213</v>
      </c>
      <c r="B122" s="53">
        <f>'приложение 2 ДПО'!C180/'приложение 2 ДПО'!B180/12*1000</f>
        <v>15894.927536231884</v>
      </c>
      <c r="C122" s="170"/>
    </row>
    <row r="123" spans="1:3" s="3" customFormat="1" ht="18.75">
      <c r="A123" s="216" t="s">
        <v>266</v>
      </c>
      <c r="B123" s="54">
        <f>'приложение 2 ДПО'!C188/'приложение 2 ДПО'!B188/12*1000</f>
        <v>27437.5</v>
      </c>
      <c r="C123" s="168">
        <f>B125/B126</f>
        <v>1.9665896429475818</v>
      </c>
    </row>
    <row r="124" spans="1:3" s="3" customFormat="1" ht="18.75">
      <c r="A124" s="154" t="s">
        <v>205</v>
      </c>
      <c r="B124" s="53">
        <f>'приложение 2 ДПО'!C190/'приложение 2 ДПО'!B190/12*1000</f>
        <v>47285.714285714283</v>
      </c>
      <c r="C124" s="169"/>
    </row>
    <row r="125" spans="1:3" s="3" customFormat="1" ht="18.75">
      <c r="A125" s="154" t="s">
        <v>206</v>
      </c>
      <c r="B125" s="53">
        <f>'приложение 2 ДПО'!C191/'приложение 2 ДПО'!B191/12*1000</f>
        <v>30817.708333333332</v>
      </c>
      <c r="C125" s="169"/>
    </row>
    <row r="126" spans="1:3" s="3" customFormat="1" ht="18.75">
      <c r="A126" s="154" t="s">
        <v>213</v>
      </c>
      <c r="B126" s="53">
        <f>'приложение 2 ДПО'!C192/'приложение 2 ДПО'!B192/12*1000</f>
        <v>15670.634920634919</v>
      </c>
      <c r="C126" s="170"/>
    </row>
    <row r="127" spans="1:3" s="3" customFormat="1" ht="18.75">
      <c r="A127" s="216" t="s">
        <v>267</v>
      </c>
      <c r="B127" s="54">
        <f>'приложение 2 ДПО'!C194/'приложение 2 ДПО'!B194/12*1000</f>
        <v>22621.897163120564</v>
      </c>
      <c r="C127" s="168">
        <f>B129/B130</f>
        <v>1.9189948821603113</v>
      </c>
    </row>
    <row r="128" spans="1:3" s="3" customFormat="1" ht="18.75">
      <c r="A128" s="154" t="s">
        <v>205</v>
      </c>
      <c r="B128" s="53">
        <f>'приложение 2 ДПО'!C196/'приложение 2 ДПО'!B196/12*1000</f>
        <v>41345.833333333328</v>
      </c>
      <c r="C128" s="169"/>
    </row>
    <row r="129" spans="1:3" s="3" customFormat="1" ht="18.75">
      <c r="A129" s="154" t="s">
        <v>206</v>
      </c>
      <c r="B129" s="53">
        <f>'приложение 2 ДПО'!C197/'приложение 2 ДПО'!B197/12*1000</f>
        <v>25207.095709570953</v>
      </c>
      <c r="C129" s="169"/>
    </row>
    <row r="130" spans="1:3" s="3" customFormat="1" ht="18.75">
      <c r="A130" s="154" t="s">
        <v>213</v>
      </c>
      <c r="B130" s="53">
        <f>'приложение 2 ДПО'!C198/'приложение 2 ДПО'!B198/12*1000</f>
        <v>13135.572139303482</v>
      </c>
      <c r="C130" s="170"/>
    </row>
    <row r="131" spans="1:3" s="3" customFormat="1" ht="18.75">
      <c r="A131" s="216" t="s">
        <v>268</v>
      </c>
      <c r="B131" s="54">
        <f>'приложение 2 ДПО'!C200/'приложение 2 ДПО'!B200/12*1000</f>
        <v>26819.182389937112</v>
      </c>
      <c r="C131" s="168">
        <f t="shared" ref="C131" si="8">B133/B134</f>
        <v>1.8505833073497313</v>
      </c>
    </row>
    <row r="132" spans="1:3" s="3" customFormat="1" ht="18.75">
      <c r="A132" s="154" t="s">
        <v>205</v>
      </c>
      <c r="B132" s="53">
        <f>'приложение 2 ДПО'!C202/'приложение 2 ДПО'!B202/12*1000</f>
        <v>48387.499999999993</v>
      </c>
      <c r="C132" s="169"/>
    </row>
    <row r="133" spans="1:3" s="3" customFormat="1" ht="18.75">
      <c r="A133" s="154" t="s">
        <v>206</v>
      </c>
      <c r="B133" s="53">
        <f>'приложение 2 ДПО'!C203/'приложение 2 ДПО'!B203/12*1000</f>
        <v>28755.329457364343</v>
      </c>
      <c r="C133" s="169"/>
    </row>
    <row r="134" spans="1:3" s="3" customFormat="1" ht="18.75">
      <c r="A134" s="154" t="s">
        <v>213</v>
      </c>
      <c r="B134" s="53">
        <f>'приложение 2 ДПО'!C204/'приложение 2 ДПО'!B204/12*1000</f>
        <v>15538.522012578618</v>
      </c>
      <c r="C134" s="170"/>
    </row>
    <row r="135" spans="1:3" s="3" customFormat="1" ht="18.75">
      <c r="A135" s="216" t="s">
        <v>269</v>
      </c>
      <c r="B135" s="54">
        <f>'приложение 2 ДПО'!C206/'приложение 2 ДПО'!B206/12*1000</f>
        <v>24538.295577130528</v>
      </c>
      <c r="C135" s="168">
        <f t="shared" ref="C135" si="9">B137/B138</f>
        <v>1.895779009126467</v>
      </c>
    </row>
    <row r="136" spans="1:3" s="3" customFormat="1" ht="18.75">
      <c r="A136" s="154" t="s">
        <v>205</v>
      </c>
      <c r="B136" s="53">
        <f>'приложение 2 ДПО'!C208/'приложение 2 ДПО'!B208/12*1000</f>
        <v>47550.000000000007</v>
      </c>
      <c r="C136" s="169"/>
    </row>
    <row r="137" spans="1:3" s="3" customFormat="1" ht="18.75">
      <c r="A137" s="154" t="s">
        <v>206</v>
      </c>
      <c r="B137" s="53">
        <f>'приложение 2 ДПО'!C209/'приложение 2 ДПО'!B209/12*1000</f>
        <v>27115.384615384617</v>
      </c>
      <c r="C137" s="169"/>
    </row>
    <row r="138" spans="1:3" s="3" customFormat="1" ht="18.75">
      <c r="A138" s="154" t="s">
        <v>213</v>
      </c>
      <c r="B138" s="53">
        <f>'приложение 2 ДПО'!C210/'приложение 2 ДПО'!B210/12*1000</f>
        <v>14303.030303030302</v>
      </c>
      <c r="C138" s="170"/>
    </row>
    <row r="139" spans="1:3" s="179" customFormat="1" ht="39">
      <c r="A139" s="229" t="s">
        <v>33</v>
      </c>
      <c r="B139" s="84">
        <f>'приложение 2 ДПО'!C212/'приложение 2 ДПО'!B212/12*1000</f>
        <v>23970.301418439718</v>
      </c>
      <c r="C139" s="190">
        <f>B141/B142</f>
        <v>1.6892713592012965</v>
      </c>
    </row>
    <row r="140" spans="1:3" s="179" customFormat="1" ht="18.75">
      <c r="A140" s="180" t="s">
        <v>205</v>
      </c>
      <c r="B140" s="83">
        <f>'приложение 2 ДПО'!C214/'приложение 2 ДПО'!B214/12*1000</f>
        <v>46713.973799126645</v>
      </c>
      <c r="C140" s="191"/>
    </row>
    <row r="141" spans="1:3" s="179" customFormat="1" ht="18.75">
      <c r="A141" s="180" t="s">
        <v>206</v>
      </c>
      <c r="B141" s="83">
        <f>'приложение 2 ДПО'!C215/'приложение 2 ДПО'!B215/12*1000</f>
        <v>25412.07467630232</v>
      </c>
      <c r="C141" s="191"/>
    </row>
    <row r="142" spans="1:3" s="179" customFormat="1" ht="18.75">
      <c r="A142" s="180" t="s">
        <v>213</v>
      </c>
      <c r="B142" s="83">
        <f>'приложение 2 ДПО'!C216/'приложение 2 ДПО'!B216/12*1000</f>
        <v>15043.216436415159</v>
      </c>
      <c r="C142" s="192"/>
    </row>
    <row r="143" spans="1:3" s="3" customFormat="1" ht="19.5">
      <c r="A143" s="210" t="s">
        <v>35</v>
      </c>
      <c r="B143" s="211"/>
      <c r="C143" s="212"/>
    </row>
    <row r="144" spans="1:3" s="3" customFormat="1" ht="18.75">
      <c r="A144" s="10" t="s">
        <v>270</v>
      </c>
      <c r="B144" s="54">
        <f>'приложение 2 ДПО'!C219/'приложение 2 ДПО'!B219/12*1000</f>
        <v>39911.248710010332</v>
      </c>
      <c r="C144" s="168">
        <f>B146/B147</f>
        <v>1.4947919046841844</v>
      </c>
    </row>
    <row r="145" spans="1:3" s="3" customFormat="1" ht="18.75">
      <c r="A145" s="154" t="s">
        <v>205</v>
      </c>
      <c r="B145" s="53">
        <f>'приложение 2 ДПО'!C221/'приложение 2 ДПО'!B221/12*1000</f>
        <v>62279.166666666664</v>
      </c>
      <c r="C145" s="169"/>
    </row>
    <row r="146" spans="1:3" s="3" customFormat="1" ht="18.75">
      <c r="A146" s="154" t="s">
        <v>206</v>
      </c>
      <c r="B146" s="53">
        <f>'приложение 2 ДПО'!C222/'приложение 2 ДПО'!B222/12*1000</f>
        <v>39647.57575757576</v>
      </c>
      <c r="C146" s="169"/>
    </row>
    <row r="147" spans="1:3" s="3" customFormat="1" ht="18.75">
      <c r="A147" s="154" t="s">
        <v>213</v>
      </c>
      <c r="B147" s="53">
        <f>'приложение 2 ДПО'!C223/'приложение 2 ДПО'!B223/12*1000</f>
        <v>26523.80952380953</v>
      </c>
      <c r="C147" s="170"/>
    </row>
    <row r="148" spans="1:3" s="3" customFormat="1" ht="19.5">
      <c r="A148" s="210" t="s">
        <v>37</v>
      </c>
      <c r="B148" s="211"/>
      <c r="C148" s="212"/>
    </row>
    <row r="149" spans="1:3" s="3" customFormat="1" ht="18.75">
      <c r="A149" s="10" t="s">
        <v>271</v>
      </c>
      <c r="B149" s="54">
        <f>'приложение 2 ДПО'!C226/'приложение 2 ДПО'!B226/12*1000</f>
        <v>24114.5443196005</v>
      </c>
      <c r="C149" s="168">
        <f t="shared" ref="C149" si="10">B151/B152</f>
        <v>1.5970858986887622</v>
      </c>
    </row>
    <row r="150" spans="1:3" s="3" customFormat="1" ht="18.75">
      <c r="A150" s="154" t="s">
        <v>205</v>
      </c>
      <c r="B150" s="53">
        <f>'приложение 2 ДПО'!C228/'приложение 2 ДПО'!B228/12*1000</f>
        <v>48886.666666666664</v>
      </c>
      <c r="C150" s="169"/>
    </row>
    <row r="151" spans="1:3" s="3" customFormat="1" ht="18.75">
      <c r="A151" s="154" t="s">
        <v>206</v>
      </c>
      <c r="B151" s="53">
        <f>'приложение 2 ДПО'!C229/'приложение 2 ДПО'!B229/12*1000</f>
        <v>27012.449186991867</v>
      </c>
      <c r="C151" s="169"/>
    </row>
    <row r="152" spans="1:3" s="3" customFormat="1" ht="18.75">
      <c r="A152" s="154" t="s">
        <v>213</v>
      </c>
      <c r="B152" s="53">
        <f>'приложение 2 ДПО'!C230/'приложение 2 ДПО'!B230/12*1000</f>
        <v>16913.585680751174</v>
      </c>
      <c r="C152" s="170"/>
    </row>
    <row r="153" spans="1:3" s="3" customFormat="1" ht="18.75">
      <c r="A153" s="222" t="s">
        <v>272</v>
      </c>
      <c r="B153" s="54">
        <f>'приложение 2 ДПО'!C232/'приложение 2 ДПО'!B232/12*1000</f>
        <v>23033.703703703704</v>
      </c>
      <c r="C153" s="168">
        <f t="shared" ref="C153" si="11">B155/B156</f>
        <v>2.1151736468876901</v>
      </c>
    </row>
    <row r="154" spans="1:3" s="3" customFormat="1" ht="18.75">
      <c r="A154" s="154" t="s">
        <v>205</v>
      </c>
      <c r="B154" s="53">
        <f>'приложение 2 ДПО'!C234/'приложение 2 ДПО'!B234/12*1000</f>
        <v>49958.333333333336</v>
      </c>
      <c r="C154" s="169"/>
    </row>
    <row r="155" spans="1:3" s="3" customFormat="1" ht="18.75">
      <c r="A155" s="154" t="s">
        <v>206</v>
      </c>
      <c r="B155" s="53">
        <f>'приложение 2 ДПО'!C235/'приложение 2 ДПО'!B235/12*1000</f>
        <v>26239.285714285714</v>
      </c>
      <c r="C155" s="169"/>
    </row>
    <row r="156" spans="1:3" s="3" customFormat="1" ht="18.75">
      <c r="A156" s="154" t="s">
        <v>213</v>
      </c>
      <c r="B156" s="53">
        <f>'приложение 2 ДПО'!C236/'приложение 2 ДПО'!B236/12*1000</f>
        <v>12405.263157894737</v>
      </c>
      <c r="C156" s="170"/>
    </row>
    <row r="157" spans="1:3" s="3" customFormat="1" ht="18.75">
      <c r="A157" s="222" t="s">
        <v>273</v>
      </c>
      <c r="B157" s="54">
        <f>'приложение 2 ДПО'!C238/'приложение 2 ДПО'!B238/12*1000</f>
        <v>23957.336523126</v>
      </c>
      <c r="C157" s="168">
        <f t="shared" ref="C157" si="12">B159/B160</f>
        <v>2.4193208554843642</v>
      </c>
    </row>
    <row r="158" spans="1:3" s="3" customFormat="1" ht="18.75">
      <c r="A158" s="154" t="s">
        <v>205</v>
      </c>
      <c r="B158" s="53">
        <f>'приложение 2 ДПО'!C240/'приложение 2 ДПО'!B240/12*1000</f>
        <v>42141.666666666664</v>
      </c>
      <c r="C158" s="169"/>
    </row>
    <row r="159" spans="1:3" s="3" customFormat="1" ht="18.75">
      <c r="A159" s="154" t="s">
        <v>206</v>
      </c>
      <c r="B159" s="53">
        <f>'приложение 2 ДПО'!C241/'приложение 2 ДПО'!B241/12*1000</f>
        <v>28835.545722713861</v>
      </c>
      <c r="C159" s="169"/>
    </row>
    <row r="160" spans="1:3" s="3" customFormat="1" ht="18.75">
      <c r="A160" s="154" t="s">
        <v>213</v>
      </c>
      <c r="B160" s="53">
        <f>'приложение 2 ДПО'!C242/'приложение 2 ДПО'!B242/12*1000</f>
        <v>11918.859649122809</v>
      </c>
      <c r="C160" s="170"/>
    </row>
    <row r="161" spans="1:5" s="3" customFormat="1" ht="39">
      <c r="A161" s="49" t="s">
        <v>38</v>
      </c>
      <c r="B161" s="54">
        <f>'приложение 2 ДПО'!C244/'приложение 2 ДПО'!B244/12*1000</f>
        <v>23884.89606368863</v>
      </c>
      <c r="C161" s="230">
        <f>B163/B164</f>
        <v>1.7526551002374997</v>
      </c>
    </row>
    <row r="162" spans="1:5" s="3" customFormat="1" ht="18.75">
      <c r="A162" s="154" t="s">
        <v>205</v>
      </c>
      <c r="B162" s="53">
        <f>'приложение 2 ДПО'!C246/'приложение 2 ДПО'!B246/12*1000</f>
        <v>48209.027777777774</v>
      </c>
      <c r="C162" s="230"/>
    </row>
    <row r="163" spans="1:5" s="3" customFormat="1" ht="18.75">
      <c r="A163" s="154" t="s">
        <v>206</v>
      </c>
      <c r="B163" s="53">
        <f>'приложение 2 ДПО'!C247/'приложение 2 ДПО'!B247/12*1000</f>
        <v>27045.842897220096</v>
      </c>
      <c r="C163" s="230"/>
    </row>
    <row r="164" spans="1:5" s="3" customFormat="1" ht="18.75">
      <c r="A164" s="154" t="s">
        <v>213</v>
      </c>
      <c r="B164" s="53">
        <f>'приложение 2 ДПО'!C248/'приложение 2 ДПО'!B248/12*1000</f>
        <v>15431.354916067145</v>
      </c>
      <c r="C164" s="230"/>
    </row>
    <row r="165" spans="1:5" s="3" customFormat="1" ht="19.5">
      <c r="A165" s="223" t="s">
        <v>39</v>
      </c>
      <c r="B165" s="77">
        <f>'приложение 2 ДПО'!C250/'приложение 2 ДПО'!B250/12*1000</f>
        <v>24809.921995036038</v>
      </c>
      <c r="C165" s="230">
        <f>B167/B168</f>
        <v>1.9370944473246487</v>
      </c>
      <c r="D165" s="231"/>
    </row>
    <row r="166" spans="1:5" s="3" customFormat="1" ht="19.5">
      <c r="A166" s="154" t="s">
        <v>205</v>
      </c>
      <c r="B166" s="77">
        <f>'приложение 2 ДПО'!C252/'приложение 2 ДПО'!B252/12*1000</f>
        <v>45110.090521831742</v>
      </c>
      <c r="C166" s="230"/>
      <c r="E166" s="156"/>
    </row>
    <row r="167" spans="1:5" s="3" customFormat="1" ht="19.5">
      <c r="A167" s="154" t="s">
        <v>206</v>
      </c>
      <c r="B167" s="77">
        <f>'приложение 2 ДПО'!C253/'приложение 2 ДПО'!B253/12*1000</f>
        <v>27434.637762762759</v>
      </c>
      <c r="C167" s="230"/>
      <c r="E167" s="156"/>
    </row>
    <row r="168" spans="1:5" s="3" customFormat="1" ht="19.5">
      <c r="A168" s="154" t="s">
        <v>213</v>
      </c>
      <c r="B168" s="77">
        <f>'приложение 2 ДПО'!C254/'приложение 2 ДПО'!B254/12*1000</f>
        <v>14162.777556176037</v>
      </c>
      <c r="C168" s="230"/>
      <c r="E168" s="156"/>
    </row>
    <row r="169" spans="1:5" s="3" customFormat="1" ht="18.75"/>
    <row r="170" spans="1:5" s="3" customFormat="1" ht="18.75"/>
    <row r="171" spans="1:5" s="3" customFormat="1" ht="18.75"/>
    <row r="172" spans="1:5" s="3" customFormat="1" ht="18.75"/>
    <row r="173" spans="1:5" s="3" customFormat="1" ht="18.75"/>
    <row r="174" spans="1:5" s="3" customFormat="1" ht="18.75"/>
    <row r="175" spans="1:5" s="3" customFormat="1" ht="18.75"/>
    <row r="176" spans="1:5" s="3" customFormat="1" ht="18.75"/>
    <row r="177" s="3" customFormat="1" ht="18.75"/>
    <row r="178" s="3" customFormat="1" ht="18.75"/>
    <row r="179" s="3" customFormat="1" ht="18.75"/>
    <row r="180" s="3" customFormat="1" ht="18.75"/>
    <row r="181" s="3" customFormat="1" ht="18.75"/>
    <row r="182" s="3" customFormat="1" ht="18.75"/>
    <row r="183" s="3" customFormat="1" ht="18.75"/>
    <row r="184" s="3" customFormat="1" ht="18.75"/>
    <row r="185" s="3" customFormat="1" ht="18.75"/>
    <row r="186" s="3" customFormat="1" ht="18.75"/>
    <row r="187" s="3" customFormat="1" ht="18.75"/>
    <row r="188" s="3" customFormat="1" ht="18.75"/>
    <row r="189" s="3" customFormat="1" ht="18.75"/>
    <row r="190" s="3" customFormat="1" ht="18.75"/>
    <row r="191" s="3" customFormat="1" ht="18.75"/>
    <row r="192" s="3" customFormat="1" ht="18.75"/>
    <row r="193" s="3" customFormat="1" ht="18.75"/>
    <row r="194" s="3" customFormat="1" ht="18.75"/>
    <row r="195" s="3" customFormat="1" ht="18.75"/>
    <row r="196" s="3" customFormat="1" ht="18.75"/>
    <row r="197" s="3" customFormat="1" ht="18.75"/>
    <row r="198" s="3" customFormat="1" ht="18.75"/>
    <row r="199" s="3" customFormat="1" ht="18.75"/>
    <row r="200" s="3" customFormat="1" ht="18.75"/>
    <row r="201" s="3" customFormat="1" ht="18.75"/>
    <row r="202" s="3" customFormat="1" ht="18.75"/>
    <row r="203" s="3" customFormat="1" ht="18.75"/>
    <row r="204" s="3" customFormat="1" ht="18.75"/>
    <row r="205" s="3" customFormat="1" ht="18.75"/>
    <row r="206" s="3" customFormat="1" ht="18.75"/>
    <row r="207" s="3" customFormat="1" ht="18.75"/>
    <row r="208" s="3" customFormat="1" ht="18.75"/>
    <row r="209" s="3" customFormat="1" ht="18.75"/>
    <row r="210" s="3" customFormat="1" ht="18.75"/>
    <row r="211" s="3" customFormat="1" ht="18.75"/>
    <row r="212" s="3" customFormat="1" ht="18.75"/>
    <row r="213" s="3" customFormat="1" ht="18.75"/>
    <row r="214" s="3" customFormat="1" ht="18.75"/>
    <row r="215" s="3" customFormat="1" ht="18.75"/>
    <row r="216" s="3" customFormat="1" ht="18.75"/>
    <row r="217" s="3" customFormat="1" ht="18.75"/>
    <row r="218" s="3" customFormat="1" ht="18.75"/>
    <row r="219" s="3" customFormat="1" ht="18.75"/>
    <row r="220" s="3" customFormat="1" ht="18.75"/>
    <row r="221" s="3" customFormat="1" ht="18.75"/>
    <row r="222" s="3" customFormat="1" ht="18.75"/>
    <row r="223" s="3" customFormat="1" ht="18.75"/>
    <row r="224" s="3" customFormat="1" ht="18.75"/>
    <row r="225" s="3" customFormat="1" ht="18.75"/>
    <row r="226" s="3" customFormat="1" ht="18.75"/>
    <row r="227" s="3" customFormat="1" ht="18.75"/>
    <row r="228" s="3" customFormat="1" ht="18.75"/>
    <row r="229" s="3" customFormat="1" ht="18.75"/>
    <row r="230" s="3" customFormat="1" ht="18.75"/>
    <row r="231" s="3" customFormat="1" ht="18.75"/>
    <row r="232" s="3" customFormat="1" ht="18.75"/>
    <row r="233" s="3" customFormat="1" ht="18.75"/>
    <row r="234" s="3" customFormat="1" ht="18.75"/>
    <row r="235" s="3" customFormat="1" ht="18.75"/>
    <row r="236" s="3" customFormat="1" ht="18.75"/>
    <row r="237" s="3" customFormat="1" ht="18.75"/>
    <row r="238" s="3" customFormat="1" ht="18.75"/>
    <row r="239" s="3" customFormat="1" ht="18.75"/>
    <row r="240" s="3" customFormat="1" ht="18.75"/>
    <row r="241" s="3" customFormat="1" ht="18.75"/>
    <row r="242" s="3" customFormat="1" ht="18.75"/>
    <row r="243" s="3" customFormat="1" ht="18.75"/>
  </sheetData>
  <mergeCells count="54">
    <mergeCell ref="B2:C2"/>
    <mergeCell ref="A148:C148"/>
    <mergeCell ref="C149:C152"/>
    <mergeCell ref="C153:C156"/>
    <mergeCell ref="C157:C160"/>
    <mergeCell ref="C161:C164"/>
    <mergeCell ref="C165:C168"/>
    <mergeCell ref="C127:C130"/>
    <mergeCell ref="C131:C134"/>
    <mergeCell ref="C135:C138"/>
    <mergeCell ref="C139:C142"/>
    <mergeCell ref="A143:C143"/>
    <mergeCell ref="C144:C147"/>
    <mergeCell ref="C103:C106"/>
    <mergeCell ref="C107:C110"/>
    <mergeCell ref="C111:C114"/>
    <mergeCell ref="C115:C118"/>
    <mergeCell ref="C119:C122"/>
    <mergeCell ref="C123:C126"/>
    <mergeCell ref="C88:C91"/>
    <mergeCell ref="A92:C92"/>
    <mergeCell ref="C93:C96"/>
    <mergeCell ref="A97:C97"/>
    <mergeCell ref="C98:C101"/>
    <mergeCell ref="A102:C102"/>
    <mergeCell ref="C67:C70"/>
    <mergeCell ref="C71:C74"/>
    <mergeCell ref="C75:C78"/>
    <mergeCell ref="A79:C79"/>
    <mergeCell ref="C80:C83"/>
    <mergeCell ref="C84:C87"/>
    <mergeCell ref="C49:C52"/>
    <mergeCell ref="A53:C53"/>
    <mergeCell ref="C54:C57"/>
    <mergeCell ref="A58:C58"/>
    <mergeCell ref="C59:C62"/>
    <mergeCell ref="C63:C66"/>
    <mergeCell ref="C31:C34"/>
    <mergeCell ref="A35:C35"/>
    <mergeCell ref="C36:C39"/>
    <mergeCell ref="A40:C40"/>
    <mergeCell ref="C41:C44"/>
    <mergeCell ref="C45:C48"/>
    <mergeCell ref="C16:C19"/>
    <mergeCell ref="A20:C20"/>
    <mergeCell ref="C21:C24"/>
    <mergeCell ref="A25:C25"/>
    <mergeCell ref="C26:C29"/>
    <mergeCell ref="A30:C30"/>
    <mergeCell ref="A4:C4"/>
    <mergeCell ref="A9:C9"/>
    <mergeCell ref="A10:C10"/>
    <mergeCell ref="C11:C14"/>
    <mergeCell ref="A15:C15"/>
  </mergeCells>
  <pageMargins left="0" right="0" top="0" bottom="0" header="0.31496062992125984" footer="0.31496062992125984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H7" sqref="H7:H8"/>
    </sheetView>
  </sheetViews>
  <sheetFormatPr defaultRowHeight="15"/>
  <cols>
    <col min="1" max="1" width="50.140625" customWidth="1"/>
    <col min="2" max="2" width="34.42578125" customWidth="1"/>
    <col min="3" max="3" width="33.28515625" customWidth="1"/>
    <col min="4" max="4" width="30.85546875" customWidth="1"/>
    <col min="5" max="5" width="24.5703125" customWidth="1"/>
    <col min="6" max="6" width="25.5703125" customWidth="1"/>
    <col min="7" max="7" width="23.7109375" customWidth="1"/>
    <col min="8" max="8" width="21.140625" customWidth="1"/>
  </cols>
  <sheetData>
    <row r="1" spans="1:9">
      <c r="E1" s="1"/>
      <c r="F1" s="88"/>
      <c r="G1" s="133" t="s">
        <v>282</v>
      </c>
      <c r="H1" s="133"/>
    </row>
    <row r="2" spans="1:9">
      <c r="E2" s="1"/>
      <c r="F2" s="133" t="s">
        <v>93</v>
      </c>
      <c r="G2" s="133"/>
      <c r="H2" s="133"/>
    </row>
    <row r="4" spans="1:9" ht="20.25">
      <c r="A4" s="137" t="s">
        <v>196</v>
      </c>
      <c r="B4" s="137"/>
      <c r="C4" s="137"/>
      <c r="D4" s="137"/>
      <c r="E4" s="137"/>
      <c r="F4" s="137"/>
      <c r="G4" s="137"/>
      <c r="H4" s="137"/>
    </row>
    <row r="5" spans="1:9" ht="18.75">
      <c r="A5" s="87"/>
      <c r="B5" s="97"/>
      <c r="C5" s="87"/>
      <c r="D5" s="87"/>
      <c r="E5" s="87"/>
    </row>
    <row r="6" spans="1:9">
      <c r="D6" s="8"/>
      <c r="E6" s="8"/>
    </row>
    <row r="7" spans="1:9" s="2" customFormat="1" ht="131.25" customHeight="1">
      <c r="A7" s="138" t="s">
        <v>94</v>
      </c>
      <c r="B7" s="139" t="s">
        <v>190</v>
      </c>
      <c r="C7" s="139" t="s">
        <v>197</v>
      </c>
      <c r="D7" s="138" t="s">
        <v>91</v>
      </c>
      <c r="E7" s="138" t="s">
        <v>8</v>
      </c>
      <c r="F7" s="138"/>
      <c r="G7" s="138" t="s">
        <v>5</v>
      </c>
      <c r="H7" s="138" t="s">
        <v>6</v>
      </c>
    </row>
    <row r="8" spans="1:9" s="2" customFormat="1" ht="36" customHeight="1">
      <c r="A8" s="138"/>
      <c r="B8" s="139"/>
      <c r="C8" s="139"/>
      <c r="D8" s="138"/>
      <c r="E8" s="86" t="s">
        <v>11</v>
      </c>
      <c r="F8" s="86" t="s">
        <v>4</v>
      </c>
      <c r="G8" s="138"/>
      <c r="H8" s="138"/>
    </row>
    <row r="9" spans="1:9" s="3" customFormat="1" ht="18.7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 t="s">
        <v>191</v>
      </c>
    </row>
    <row r="10" spans="1:9" s="3" customFormat="1" ht="18.75">
      <c r="A10" s="134" t="s">
        <v>42</v>
      </c>
      <c r="B10" s="135"/>
      <c r="C10" s="135"/>
      <c r="D10" s="135"/>
      <c r="E10" s="135"/>
      <c r="F10" s="135"/>
      <c r="G10" s="135"/>
      <c r="H10" s="136"/>
    </row>
    <row r="11" spans="1:9" s="3" customFormat="1" ht="102" customHeight="1">
      <c r="A11" s="4" t="s">
        <v>192</v>
      </c>
      <c r="B11" s="100">
        <v>39</v>
      </c>
      <c r="C11" s="53">
        <v>39</v>
      </c>
      <c r="D11" s="53">
        <f>F11/33998*100</f>
        <v>78.768456968056938</v>
      </c>
      <c r="E11" s="53">
        <f>'[8]Ф2 ГК нояб'!$AD$12</f>
        <v>26779.552590266874</v>
      </c>
      <c r="F11" s="53">
        <v>26779.7</v>
      </c>
      <c r="G11" s="53">
        <f>E11</f>
        <v>26779.552590266874</v>
      </c>
      <c r="H11" s="53">
        <f>F11-G11</f>
        <v>0.14740973312655115</v>
      </c>
    </row>
    <row r="12" spans="1:9" s="3" customFormat="1" ht="94.5" customHeight="1">
      <c r="A12" s="4" t="str">
        <f>'[5]Итого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2" s="100">
        <v>61</v>
      </c>
      <c r="C12" s="53">
        <v>61</v>
      </c>
      <c r="D12" s="53">
        <f t="shared" ref="D12:D13" si="0">F12/33998*100</f>
        <v>76.889817048061644</v>
      </c>
      <c r="E12" s="53">
        <f>'[8]Ф2 ТМК нояб'!$AD$12</f>
        <v>26141.035184565626</v>
      </c>
      <c r="F12" s="53">
        <v>26141</v>
      </c>
      <c r="G12" s="53">
        <f>E12</f>
        <v>26141.035184565626</v>
      </c>
      <c r="H12" s="53">
        <f t="shared" ref="H12:H13" si="1">F12-G12</f>
        <v>-3.5184565625968389E-2</v>
      </c>
    </row>
    <row r="13" spans="1:9" s="3" customFormat="1" ht="18.75">
      <c r="A13" s="10" t="s">
        <v>99</v>
      </c>
      <c r="B13" s="54">
        <f>SUM(B11:B12)</f>
        <v>100</v>
      </c>
      <c r="C13" s="54">
        <f>SUM(C11:C12)</f>
        <v>100</v>
      </c>
      <c r="D13" s="54">
        <f t="shared" si="0"/>
        <v>77.622486616859803</v>
      </c>
      <c r="E13" s="54">
        <f>(E11*B11+B12*E12)/B13</f>
        <v>26390.056972789112</v>
      </c>
      <c r="F13" s="54">
        <f>(F11*C11+C12*F12)/C13</f>
        <v>26390.092999999997</v>
      </c>
      <c r="G13" s="54">
        <f>(G11*B11+B12*G12)/B13</f>
        <v>26390.056972789112</v>
      </c>
      <c r="H13" s="54">
        <f t="shared" si="1"/>
        <v>3.6027210884640226E-2</v>
      </c>
      <c r="I13" s="101"/>
    </row>
    <row r="14" spans="1:9" s="1" customFormat="1">
      <c r="A14" s="1" t="s">
        <v>100</v>
      </c>
    </row>
    <row r="15" spans="1:9">
      <c r="A15" s="1" t="s">
        <v>7</v>
      </c>
      <c r="B15" s="1"/>
      <c r="C15" s="1"/>
      <c r="D15" s="1"/>
      <c r="E15" s="1"/>
      <c r="F15" s="1"/>
      <c r="G15" s="1"/>
      <c r="H15" s="1"/>
    </row>
    <row r="16" spans="1:9" ht="19.5">
      <c r="F16" s="102"/>
      <c r="G16" s="89"/>
    </row>
  </sheetData>
  <mergeCells count="11">
    <mergeCell ref="A10:H10"/>
    <mergeCell ref="G1:H1"/>
    <mergeCell ref="F2:H2"/>
    <mergeCell ref="A4:H4"/>
    <mergeCell ref="A7:A8"/>
    <mergeCell ref="C7:C8"/>
    <mergeCell ref="D7:D8"/>
    <mergeCell ref="E7:F7"/>
    <mergeCell ref="G7:G8"/>
    <mergeCell ref="H7:H8"/>
    <mergeCell ref="B7:B8"/>
  </mergeCells>
  <pageMargins left="0.11811023622047245" right="0.11811023622047245" top="0.74803149606299213" bottom="0.74803149606299213" header="0.31496062992125984" footer="0.31496062992125984"/>
  <pageSetup paperSize="9" scale="5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9"/>
  <sheetViews>
    <sheetView workbookViewId="0">
      <selection activeCell="F7" sqref="F7"/>
    </sheetView>
  </sheetViews>
  <sheetFormatPr defaultRowHeight="15"/>
  <cols>
    <col min="1" max="1" width="58.7109375" customWidth="1"/>
    <col min="2" max="2" width="30" customWidth="1"/>
    <col min="3" max="3" width="22.42578125" customWidth="1"/>
    <col min="4" max="4" width="28.140625" customWidth="1"/>
    <col min="5" max="5" width="10.42578125" bestFit="1" customWidth="1"/>
  </cols>
  <sheetData>
    <row r="1" spans="1:5">
      <c r="D1" s="131" t="s">
        <v>281</v>
      </c>
    </row>
    <row r="2" spans="1:5">
      <c r="B2" s="133" t="s">
        <v>93</v>
      </c>
      <c r="C2" s="133"/>
      <c r="D2" s="133"/>
    </row>
    <row r="3" spans="1:5">
      <c r="D3" s="131"/>
    </row>
    <row r="4" spans="1:5" ht="18.75">
      <c r="A4" s="144" t="s">
        <v>199</v>
      </c>
      <c r="B4" s="144"/>
      <c r="C4" s="144"/>
      <c r="D4" s="144"/>
      <c r="E4" s="145"/>
    </row>
    <row r="5" spans="1:5" ht="18.75">
      <c r="A5" s="144" t="s">
        <v>274</v>
      </c>
      <c r="B5" s="144"/>
      <c r="C5" s="144"/>
      <c r="D5" s="144"/>
    </row>
    <row r="7" spans="1:5" s="2" customFormat="1" ht="94.5" customHeight="1">
      <c r="A7" s="132" t="s">
        <v>94</v>
      </c>
      <c r="B7" s="132" t="s">
        <v>200</v>
      </c>
      <c r="C7" s="132" t="s">
        <v>201</v>
      </c>
      <c r="D7" s="132" t="s">
        <v>202</v>
      </c>
    </row>
    <row r="8" spans="1:5" s="3" customFormat="1" ht="18.75">
      <c r="A8" s="5">
        <v>1</v>
      </c>
      <c r="B8" s="5">
        <v>2</v>
      </c>
      <c r="C8" s="5">
        <v>3</v>
      </c>
      <c r="D8" s="5">
        <v>4</v>
      </c>
    </row>
    <row r="9" spans="1:5" s="3" customFormat="1" ht="48" customHeight="1">
      <c r="A9" s="146" t="s">
        <v>42</v>
      </c>
      <c r="B9" s="147"/>
      <c r="C9" s="147"/>
      <c r="D9" s="148"/>
    </row>
    <row r="10" spans="1:5" s="3" customFormat="1" ht="45.75" customHeight="1">
      <c r="A10" s="149" t="s">
        <v>192</v>
      </c>
      <c r="B10" s="150"/>
      <c r="C10" s="151"/>
      <c r="D10" s="152">
        <f>(C13+C15)/C11</f>
        <v>0.44345317925446892</v>
      </c>
    </row>
    <row r="11" spans="1:5" s="3" customFormat="1" ht="18.75">
      <c r="A11" s="6" t="s">
        <v>203</v>
      </c>
      <c r="B11" s="53">
        <f>SUM(B13:B15)</f>
        <v>78.900000000000006</v>
      </c>
      <c r="C11" s="53">
        <f>SUM(C13:C15)</f>
        <v>27215.5</v>
      </c>
      <c r="D11" s="153"/>
    </row>
    <row r="12" spans="1:5" s="3" customFormat="1" ht="18.75">
      <c r="A12" s="6" t="s">
        <v>204</v>
      </c>
      <c r="B12" s="53"/>
      <c r="C12" s="53"/>
      <c r="D12" s="153"/>
    </row>
    <row r="13" spans="1:5" s="3" customFormat="1" ht="18.75">
      <c r="A13" s="154" t="s">
        <v>205</v>
      </c>
      <c r="B13" s="155">
        <v>4</v>
      </c>
      <c r="C13" s="155">
        <v>3730.2</v>
      </c>
      <c r="D13" s="153"/>
    </row>
    <row r="14" spans="1:5" s="3" customFormat="1" ht="18.75">
      <c r="A14" s="154" t="s">
        <v>206</v>
      </c>
      <c r="B14" s="155">
        <v>46</v>
      </c>
      <c r="C14" s="155">
        <v>15146.7</v>
      </c>
      <c r="D14" s="153"/>
      <c r="E14" s="156"/>
    </row>
    <row r="15" spans="1:5" s="3" customFormat="1" ht="18.75">
      <c r="A15" s="154" t="s">
        <v>207</v>
      </c>
      <c r="B15" s="155">
        <v>28.9</v>
      </c>
      <c r="C15" s="155">
        <v>8338.6</v>
      </c>
      <c r="D15" s="153"/>
    </row>
    <row r="16" spans="1:5" s="38" customFormat="1" ht="46.5" customHeight="1">
      <c r="A16" s="157" t="str">
        <f>'[5]Итого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6" s="158"/>
      <c r="C16" s="159"/>
      <c r="D16" s="160">
        <f>(C19+C21)/C17</f>
        <v>0.21886473455907898</v>
      </c>
    </row>
    <row r="17" spans="1:4" s="38" customFormat="1" ht="18.75">
      <c r="A17" s="107" t="s">
        <v>203</v>
      </c>
      <c r="B17" s="161">
        <f>SUM(B19:B21)</f>
        <v>101</v>
      </c>
      <c r="C17" s="161">
        <f>SUM(C19:C21)</f>
        <v>27917.7</v>
      </c>
      <c r="D17" s="162"/>
    </row>
    <row r="18" spans="1:4" s="38" customFormat="1" ht="18.75">
      <c r="A18" s="107" t="s">
        <v>204</v>
      </c>
      <c r="B18" s="161"/>
      <c r="C18" s="161"/>
      <c r="D18" s="162"/>
    </row>
    <row r="19" spans="1:4" s="38" customFormat="1" ht="18.75">
      <c r="A19" s="163" t="s">
        <v>205</v>
      </c>
      <c r="B19" s="164">
        <v>4</v>
      </c>
      <c r="C19" s="164">
        <v>2282.1999999999998</v>
      </c>
      <c r="D19" s="162"/>
    </row>
    <row r="20" spans="1:4" s="38" customFormat="1" ht="18.75">
      <c r="A20" s="163" t="s">
        <v>206</v>
      </c>
      <c r="B20" s="164">
        <v>71</v>
      </c>
      <c r="C20" s="164">
        <v>21807.5</v>
      </c>
      <c r="D20" s="162"/>
    </row>
    <row r="21" spans="1:4" s="38" customFormat="1" ht="18.75">
      <c r="A21" s="163" t="s">
        <v>207</v>
      </c>
      <c r="B21" s="164">
        <v>26</v>
      </c>
      <c r="C21" s="164">
        <v>3828</v>
      </c>
      <c r="D21" s="162"/>
    </row>
    <row r="22" spans="1:4" s="3" customFormat="1" ht="27.75" customHeight="1">
      <c r="A22" s="146" t="s">
        <v>208</v>
      </c>
      <c r="B22" s="147"/>
      <c r="C22" s="148"/>
      <c r="D22" s="152">
        <f>(C25+C27)/C23</f>
        <v>0.32972872969463046</v>
      </c>
    </row>
    <row r="23" spans="1:4" s="3" customFormat="1" ht="18.75">
      <c r="A23" s="6" t="s">
        <v>203</v>
      </c>
      <c r="B23" s="29">
        <f>SUM(B25:B27)</f>
        <v>179.9</v>
      </c>
      <c r="C23" s="53">
        <f>SUM(C25:C27)</f>
        <v>55133.2</v>
      </c>
      <c r="D23" s="153"/>
    </row>
    <row r="24" spans="1:4" s="3" customFormat="1" ht="18.75">
      <c r="A24" s="6" t="s">
        <v>204</v>
      </c>
      <c r="B24" s="29"/>
      <c r="C24" s="29"/>
      <c r="D24" s="153"/>
    </row>
    <row r="25" spans="1:4" s="3" customFormat="1" ht="18.75">
      <c r="A25" s="154" t="s">
        <v>205</v>
      </c>
      <c r="B25" s="165">
        <f>B19+B13</f>
        <v>8</v>
      </c>
      <c r="C25" s="155">
        <f>C19+C13</f>
        <v>6012.4</v>
      </c>
      <c r="D25" s="153"/>
    </row>
    <row r="26" spans="1:4" s="3" customFormat="1" ht="18.75">
      <c r="A26" s="154" t="s">
        <v>206</v>
      </c>
      <c r="B26" s="165">
        <f t="shared" ref="B26:C27" si="0">B20+B14</f>
        <v>117</v>
      </c>
      <c r="C26" s="155">
        <f t="shared" si="0"/>
        <v>36954.199999999997</v>
      </c>
      <c r="D26" s="153"/>
    </row>
    <row r="27" spans="1:4" s="3" customFormat="1" ht="18.75">
      <c r="A27" s="154" t="s">
        <v>207</v>
      </c>
      <c r="B27" s="165">
        <f t="shared" si="0"/>
        <v>54.9</v>
      </c>
      <c r="C27" s="155">
        <f t="shared" si="0"/>
        <v>12166.6</v>
      </c>
      <c r="D27" s="153"/>
    </row>
    <row r="28" spans="1:4" s="3" customFormat="1" ht="16.5" customHeight="1">
      <c r="A28" s="166" t="s">
        <v>209</v>
      </c>
      <c r="B28" s="166"/>
      <c r="C28" s="166"/>
      <c r="D28" s="166"/>
    </row>
    <row r="29" spans="1:4" s="3" customFormat="1" ht="15.75" customHeight="1">
      <c r="A29" s="167"/>
      <c r="B29" s="167"/>
      <c r="C29" s="167"/>
      <c r="D29" s="167"/>
    </row>
  </sheetData>
  <mergeCells count="11">
    <mergeCell ref="A16:C16"/>
    <mergeCell ref="D16:D21"/>
    <mergeCell ref="A22:C22"/>
    <mergeCell ref="D22:D27"/>
    <mergeCell ref="A28:D29"/>
    <mergeCell ref="B2:D2"/>
    <mergeCell ref="A4:D4"/>
    <mergeCell ref="A5:D5"/>
    <mergeCell ref="A9:D9"/>
    <mergeCell ref="A10:C10"/>
    <mergeCell ref="D10:D15"/>
  </mergeCells>
  <pageMargins left="0.78740157480314965" right="0.78740157480314965" top="0" bottom="0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73"/>
  <sheetViews>
    <sheetView topLeftCell="A11" workbookViewId="0">
      <selection activeCell="E23" sqref="E23"/>
    </sheetView>
  </sheetViews>
  <sheetFormatPr defaultRowHeight="15"/>
  <cols>
    <col min="1" max="1" width="55.5703125" customWidth="1"/>
    <col min="2" max="2" width="37.5703125" customWidth="1"/>
    <col min="3" max="3" width="45.5703125" customWidth="1"/>
  </cols>
  <sheetData>
    <row r="1" spans="1:3">
      <c r="C1" s="131" t="s">
        <v>280</v>
      </c>
    </row>
    <row r="2" spans="1:3">
      <c r="B2" s="133" t="s">
        <v>93</v>
      </c>
      <c r="C2" s="133"/>
    </row>
    <row r="3" spans="1:3">
      <c r="B3" s="131"/>
      <c r="C3" s="131"/>
    </row>
    <row r="4" spans="1:3" ht="18.75">
      <c r="A4" s="144" t="s">
        <v>199</v>
      </c>
      <c r="B4" s="144"/>
      <c r="C4" s="144"/>
    </row>
    <row r="5" spans="1:3" ht="18.75">
      <c r="A5" s="144" t="s">
        <v>274</v>
      </c>
      <c r="B5" s="144"/>
      <c r="C5" s="144"/>
    </row>
    <row r="7" spans="1:3" s="3" customFormat="1" ht="97.5" customHeight="1">
      <c r="A7" s="132" t="s">
        <v>94</v>
      </c>
      <c r="B7" s="132" t="s">
        <v>211</v>
      </c>
      <c r="C7" s="132" t="s">
        <v>212</v>
      </c>
    </row>
    <row r="8" spans="1:3" s="3" customFormat="1" ht="18.75">
      <c r="A8" s="5">
        <v>1</v>
      </c>
      <c r="B8" s="5">
        <v>2</v>
      </c>
      <c r="C8" s="5">
        <v>3</v>
      </c>
    </row>
    <row r="9" spans="1:3" s="3" customFormat="1" ht="45" customHeight="1">
      <c r="A9" s="146" t="s">
        <v>42</v>
      </c>
      <c r="B9" s="147"/>
      <c r="C9" s="148"/>
    </row>
    <row r="10" spans="1:3" s="3" customFormat="1" ht="67.5" customHeight="1">
      <c r="A10" s="149" t="s">
        <v>192</v>
      </c>
      <c r="B10" s="151"/>
      <c r="C10" s="168">
        <f>B12/B13</f>
        <v>1.1412082259664065</v>
      </c>
    </row>
    <row r="11" spans="1:3" s="3" customFormat="1" ht="18.75">
      <c r="A11" s="154" t="s">
        <v>205</v>
      </c>
      <c r="B11" s="53">
        <f>'приложение 2 спо'!C13/'приложение 2 спо'!B13/12*1000</f>
        <v>77712.499999999985</v>
      </c>
      <c r="C11" s="169"/>
    </row>
    <row r="12" spans="1:3" s="3" customFormat="1" ht="18.75">
      <c r="A12" s="154" t="s">
        <v>206</v>
      </c>
      <c r="B12" s="53">
        <f>'приложение 2 спо'!C14/'приложение 2 спо'!B14/12*1000</f>
        <v>27439.67391304348</v>
      </c>
      <c r="C12" s="169"/>
    </row>
    <row r="13" spans="1:3" s="3" customFormat="1" ht="18.75">
      <c r="A13" s="154" t="s">
        <v>213</v>
      </c>
      <c r="B13" s="53">
        <f>'приложение 2 спо'!C15/'приложение 2 спо'!B15/12*1000</f>
        <v>24044.4059976932</v>
      </c>
      <c r="C13" s="170"/>
    </row>
    <row r="14" spans="1:3" s="3" customFormat="1" ht="57" customHeight="1">
      <c r="A14" s="149" t="str">
        <f>'[5]Итого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4" s="151"/>
      <c r="C14" s="168">
        <f>B16/B17</f>
        <v>2.0861664238303388</v>
      </c>
    </row>
    <row r="15" spans="1:3" s="3" customFormat="1" ht="18.75">
      <c r="A15" s="154" t="s">
        <v>205</v>
      </c>
      <c r="B15" s="53">
        <f>'приложение 2 спо'!C19/'приложение 2 спо'!B19/12*1000</f>
        <v>47545.833333333328</v>
      </c>
      <c r="C15" s="169"/>
    </row>
    <row r="16" spans="1:3" s="3" customFormat="1" ht="18.75">
      <c r="A16" s="154" t="s">
        <v>206</v>
      </c>
      <c r="B16" s="53">
        <f>'приложение 2 спо'!C20/'приложение 2 спо'!B20/12*1000</f>
        <v>25595.657276995309</v>
      </c>
      <c r="C16" s="169"/>
    </row>
    <row r="17" spans="1:3" s="3" customFormat="1" ht="18.75">
      <c r="A17" s="154" t="s">
        <v>213</v>
      </c>
      <c r="B17" s="53">
        <f>'приложение 2 спо'!C21/'приложение 2 спо'!B21/12*1000</f>
        <v>12269.230769230768</v>
      </c>
      <c r="C17" s="170"/>
    </row>
    <row r="18" spans="1:3" s="3" customFormat="1" ht="27.75" customHeight="1">
      <c r="A18" s="146" t="s">
        <v>208</v>
      </c>
      <c r="B18" s="147"/>
      <c r="C18" s="148"/>
    </row>
    <row r="19" spans="1:3" s="3" customFormat="1" ht="18.75">
      <c r="A19" s="6" t="s">
        <v>203</v>
      </c>
      <c r="B19" s="53">
        <f>SUM(B21:B23)</f>
        <v>107417.64221661762</v>
      </c>
      <c r="C19" s="171">
        <f>B22/B23</f>
        <v>1.4252172087771184</v>
      </c>
    </row>
    <row r="20" spans="1:3" s="3" customFormat="1" ht="18.75">
      <c r="A20" s="6" t="s">
        <v>204</v>
      </c>
      <c r="B20" s="29"/>
      <c r="C20" s="172"/>
    </row>
    <row r="21" spans="1:3" s="3" customFormat="1" ht="18.75">
      <c r="A21" s="154" t="s">
        <v>205</v>
      </c>
      <c r="B21" s="155">
        <f>'приложение 2 спо'!C25/'приложение 2 спо'!B25/12*1000</f>
        <v>62629.166666666664</v>
      </c>
      <c r="C21" s="172"/>
    </row>
    <row r="22" spans="1:3" s="3" customFormat="1" ht="18.75">
      <c r="A22" s="154" t="s">
        <v>206</v>
      </c>
      <c r="B22" s="155">
        <f>'приложение 2 спо'!C26/'приложение 2 спо'!B26/12*1000</f>
        <v>26320.655270655268</v>
      </c>
      <c r="C22" s="172"/>
    </row>
    <row r="23" spans="1:3" s="3" customFormat="1" ht="18.75">
      <c r="A23" s="154" t="s">
        <v>207</v>
      </c>
      <c r="B23" s="155">
        <f>'приложение 2 спо'!C27/'приложение 2 спо'!B27/12*1000</f>
        <v>18467.820279295691</v>
      </c>
      <c r="C23" s="173"/>
    </row>
    <row r="24" spans="1:3" s="3" customFormat="1" ht="18.75"/>
    <row r="25" spans="1:3" s="3" customFormat="1" ht="18.75"/>
    <row r="26" spans="1:3" s="3" customFormat="1" ht="18.75"/>
    <row r="27" spans="1:3" s="3" customFormat="1" ht="18.75"/>
    <row r="28" spans="1:3" s="3" customFormat="1" ht="18.75"/>
    <row r="29" spans="1:3" s="3" customFormat="1" ht="18.75"/>
    <row r="30" spans="1:3" s="3" customFormat="1" ht="18.75"/>
    <row r="31" spans="1:3" s="3" customFormat="1" ht="18.75"/>
    <row r="32" spans="1:3" s="3" customFormat="1" ht="18.75"/>
    <row r="33" s="3" customFormat="1" ht="18.75"/>
    <row r="34" s="3" customFormat="1" ht="18.75"/>
    <row r="35" s="3" customFormat="1" ht="18.75"/>
    <row r="36" s="3" customFormat="1" ht="18.75"/>
    <row r="37" s="3" customFormat="1" ht="18.75"/>
    <row r="38" s="3" customFormat="1" ht="18.75"/>
    <row r="39" s="3" customFormat="1" ht="18.75"/>
    <row r="40" s="3" customFormat="1" ht="18.75"/>
    <row r="41" s="3" customFormat="1" ht="18.75"/>
    <row r="42" s="3" customFormat="1" ht="18.75"/>
    <row r="43" s="3" customFormat="1" ht="18.75"/>
    <row r="44" s="3" customFormat="1" ht="18.75"/>
    <row r="45" s="3" customFormat="1" ht="18.75"/>
    <row r="46" s="3" customFormat="1" ht="18.75"/>
    <row r="47" s="3" customFormat="1" ht="18.75"/>
    <row r="48" s="3" customFormat="1" ht="18.75"/>
    <row r="49" s="3" customFormat="1" ht="18.75"/>
    <row r="50" s="3" customFormat="1" ht="18.75"/>
    <row r="51" s="3" customFormat="1" ht="18.75"/>
    <row r="52" s="3" customFormat="1" ht="18.75"/>
    <row r="53" s="3" customFormat="1" ht="18.75"/>
    <row r="54" s="3" customFormat="1" ht="18.75"/>
    <row r="55" s="3" customFormat="1" ht="18.75"/>
    <row r="56" s="3" customFormat="1" ht="18.75"/>
    <row r="57" s="3" customFormat="1" ht="18.75"/>
    <row r="58" s="3" customFormat="1" ht="18.75"/>
    <row r="59" s="3" customFormat="1" ht="18.75"/>
    <row r="60" s="3" customFormat="1" ht="18.75"/>
    <row r="61" s="3" customFormat="1" ht="18.75"/>
    <row r="62" s="3" customFormat="1" ht="18.75"/>
    <row r="63" s="3" customFormat="1" ht="18.75"/>
    <row r="64" s="3" customFormat="1" ht="18.75"/>
    <row r="65" s="3" customFormat="1" ht="18.75"/>
    <row r="66" s="3" customFormat="1" ht="18.75"/>
    <row r="67" s="3" customFormat="1" ht="18.75"/>
    <row r="68" s="3" customFormat="1" ht="18.75"/>
    <row r="69" s="3" customFormat="1" ht="18.75"/>
    <row r="70" s="3" customFormat="1" ht="18.75"/>
    <row r="71" s="3" customFormat="1" ht="18.75"/>
    <row r="72" s="3" customFormat="1" ht="18.75"/>
    <row r="73" s="3" customFormat="1" ht="18.75"/>
  </sheetData>
  <mergeCells count="10">
    <mergeCell ref="A14:B14"/>
    <mergeCell ref="C14:C17"/>
    <mergeCell ref="A18:C18"/>
    <mergeCell ref="C19:C23"/>
    <mergeCell ref="B2:C2"/>
    <mergeCell ref="A4:C4"/>
    <mergeCell ref="A5:C5"/>
    <mergeCell ref="A9:C9"/>
    <mergeCell ref="A10:B10"/>
    <mergeCell ref="C10:C13"/>
  </mergeCells>
  <pageMargins left="0" right="0" top="0" bottom="0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приложение 1 культура</vt:lpstr>
      <vt:lpstr>приложение 2 культура</vt:lpstr>
      <vt:lpstr>приложение 3 культура</vt:lpstr>
      <vt:lpstr>приложение 1 дпо</vt:lpstr>
      <vt:lpstr>приложение 2 ДПО</vt:lpstr>
      <vt:lpstr>приложение 3 ДПО</vt:lpstr>
      <vt:lpstr>спо  приложение 1</vt:lpstr>
      <vt:lpstr>приложение 2 спо</vt:lpstr>
      <vt:lpstr>приложение 3 спо</vt:lpstr>
      <vt:lpstr>'приложение 1 дпо'!Область_печати</vt:lpstr>
      <vt:lpstr>'приложение 1 культура'!Область_печати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Селиверова Ольга Александровна</cp:lastModifiedBy>
  <cp:lastPrinted>2016-02-16T08:57:36Z</cp:lastPrinted>
  <dcterms:created xsi:type="dcterms:W3CDTF">2014-04-21T04:13:33Z</dcterms:created>
  <dcterms:modified xsi:type="dcterms:W3CDTF">2016-02-16T09:04:19Z</dcterms:modified>
</cp:coreProperties>
</file>