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65" yWindow="75" windowWidth="12825" windowHeight="12060" tabRatio="875" firstSheet="1" activeTab="1"/>
  </bookViews>
  <sheets>
    <sheet name="Лист1" sheetId="70" state="hidden" r:id="rId1"/>
    <sheet name="УК гг " sheetId="43" r:id="rId2"/>
    <sheet name="Кол-во УК" sheetId="77" r:id="rId3"/>
    <sheet name="биб-ки" sheetId="1" r:id="rId4"/>
    <sheet name="клубы" sheetId="2" r:id="rId5"/>
    <sheet name="музеи " sheetId="74" r:id="rId6"/>
    <sheet name="Театры" sheetId="76" r:id="rId7"/>
    <sheet name="Конц." sheetId="53" r:id="rId8"/>
    <sheet name="ДШИ" sheetId="4" r:id="rId9"/>
    <sheet name="СПО" sheetId="78" r:id="rId10"/>
    <sheet name="СПО2019-20" sheetId="72" state="hidden" r:id="rId11"/>
    <sheet name="ТОИУМЦКИ" sheetId="73" r:id="rId12"/>
    <sheet name="зоопарк" sheetId="15" r:id="rId13"/>
  </sheets>
  <externalReferences>
    <externalReference r:id="rId14"/>
  </externalReferences>
  <definedNames>
    <definedName name="_xlnm._FilterDatabase" localSheetId="3" hidden="1">'биб-ки'!$GV$36:$GZ$37</definedName>
    <definedName name="_xlnm._FilterDatabase" localSheetId="8" hidden="1">ДШИ!#REF!</definedName>
    <definedName name="_xlnm._FilterDatabase" localSheetId="4" hidden="1">клубы!$FI$36:$FM$43</definedName>
    <definedName name="_xlnm._FilterDatabase" localSheetId="5" hidden="1">'музеи '!$BL$33:$BO$40</definedName>
    <definedName name="_xlnm.Print_Area" localSheetId="2">'Кол-во УК'!$A$1:$X$35</definedName>
    <definedName name="_xlnm.Print_Area" localSheetId="7">Конц.!$A$1:$BS$12</definedName>
    <definedName name="_xlnm.Print_Area" localSheetId="5">'музеи '!$A$1:$FA$31</definedName>
    <definedName name="_xlnm.Print_Area" localSheetId="9">СПО!$A$1:$X$30</definedName>
    <definedName name="_xlnm.Print_Area" localSheetId="10">'СПО2019-20'!$A$1:$X$28</definedName>
    <definedName name="_xlnm.Print_Area" localSheetId="6">Театры!$A$1:$CE$17</definedName>
  </definedNames>
  <calcPr calcId="124519"/>
</workbook>
</file>

<file path=xl/calcChain.xml><?xml version="1.0" encoding="utf-8"?>
<calcChain xmlns="http://schemas.openxmlformats.org/spreadsheetml/2006/main">
  <c r="BB10" i="73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BC9"/>
  <c r="BC8"/>
  <c r="BC10" s="1"/>
  <c r="AC10"/>
  <c r="AD10" s="1"/>
  <c r="AB10"/>
  <c r="Z10"/>
  <c r="AA10" s="1"/>
  <c r="Y10"/>
  <c r="W10"/>
  <c r="V10"/>
  <c r="X10" s="1"/>
  <c r="T10"/>
  <c r="U10" s="1"/>
  <c r="S10"/>
  <c r="N10"/>
  <c r="O10" s="1"/>
  <c r="M10"/>
  <c r="K10"/>
  <c r="J10"/>
  <c r="L10" s="1"/>
  <c r="AD9"/>
  <c r="AA9"/>
  <c r="X9"/>
  <c r="U9"/>
  <c r="Q9"/>
  <c r="R9" s="1"/>
  <c r="P9"/>
  <c r="O9"/>
  <c r="L9"/>
  <c r="H9"/>
  <c r="G9"/>
  <c r="D9" s="1"/>
  <c r="E9"/>
  <c r="AD8"/>
  <c r="AA8"/>
  <c r="X8"/>
  <c r="U8"/>
  <c r="R8"/>
  <c r="Q8"/>
  <c r="Q10" s="1"/>
  <c r="P8"/>
  <c r="P10" s="1"/>
  <c r="O8"/>
  <c r="L8"/>
  <c r="H8"/>
  <c r="I8" s="1"/>
  <c r="G8"/>
  <c r="G10" s="1"/>
  <c r="D8"/>
  <c r="AA12" i="1"/>
  <c r="Z25"/>
  <c r="D10" i="73" l="1"/>
  <c r="R10"/>
  <c r="F9"/>
  <c r="I9"/>
  <c r="H10"/>
  <c r="I10" s="1"/>
  <c r="E8"/>
  <c r="BQ16" i="76"/>
  <c r="E10" i="73" l="1"/>
  <c r="F10" s="1"/>
  <c r="F8"/>
  <c r="G24" i="2"/>
  <c r="G12"/>
  <c r="K37" i="1"/>
  <c r="P10" i="4" l="1"/>
  <c r="F29" i="78" l="1"/>
  <c r="FT37" i="1"/>
  <c r="FS37"/>
  <c r="FQ37"/>
  <c r="FP37"/>
  <c r="FN37"/>
  <c r="FM37"/>
  <c r="FK37"/>
  <c r="FJ37"/>
  <c r="EO37"/>
  <c r="EN37"/>
  <c r="ER37"/>
  <c r="EQ37"/>
  <c r="FD37"/>
  <c r="FC37"/>
  <c r="FA37"/>
  <c r="EZ37"/>
  <c r="EI37"/>
  <c r="EH37"/>
  <c r="EF37"/>
  <c r="EE37"/>
  <c r="EC37"/>
  <c r="EB37"/>
  <c r="DV37"/>
  <c r="DU37"/>
  <c r="DS37"/>
  <c r="DR37"/>
  <c r="DE37"/>
  <c r="DD37"/>
  <c r="DB37"/>
  <c r="DA37"/>
  <c r="CV37"/>
  <c r="CU37"/>
  <c r="CS37"/>
  <c r="CR37"/>
  <c r="BP37"/>
  <c r="BO37"/>
  <c r="BM37"/>
  <c r="BL37"/>
  <c r="BJ37"/>
  <c r="BI37"/>
  <c r="BG37"/>
  <c r="BF37"/>
  <c r="BD37"/>
  <c r="BC37"/>
  <c r="AY37"/>
  <c r="AX37"/>
  <c r="AV37"/>
  <c r="AU37"/>
  <c r="AO37"/>
  <c r="AN37"/>
  <c r="AL37"/>
  <c r="AK37"/>
  <c r="AI37"/>
  <c r="AH37"/>
  <c r="AF37"/>
  <c r="AE37"/>
  <c r="AC37"/>
  <c r="AB37"/>
  <c r="X37"/>
  <c r="W37"/>
  <c r="S37"/>
  <c r="T37"/>
  <c r="U37"/>
  <c r="R37"/>
  <c r="N37"/>
  <c r="M37"/>
  <c r="I37"/>
  <c r="J37"/>
  <c r="F37"/>
  <c r="H37"/>
  <c r="E37"/>
  <c r="D32" i="77" l="1"/>
  <c r="C32"/>
  <c r="K12" i="53"/>
  <c r="I12" l="1"/>
  <c r="J12"/>
  <c r="L12"/>
  <c r="M12"/>
  <c r="O16" i="76"/>
  <c r="P16"/>
  <c r="Q16"/>
  <c r="R16"/>
  <c r="S16"/>
  <c r="O13"/>
  <c r="O17" s="1"/>
  <c r="P13"/>
  <c r="Q13"/>
  <c r="Q17" s="1"/>
  <c r="R13"/>
  <c r="S13"/>
  <c r="S17" s="1"/>
  <c r="R17" l="1"/>
  <c r="P17"/>
  <c r="CQ28" i="4" l="1"/>
  <c r="CQ11"/>
  <c r="CQ12"/>
  <c r="CQ13"/>
  <c r="CQ14"/>
  <c r="CQ15"/>
  <c r="CQ16"/>
  <c r="CQ17"/>
  <c r="CQ18"/>
  <c r="CQ19"/>
  <c r="CQ20"/>
  <c r="CQ21"/>
  <c r="CQ22"/>
  <c r="CQ23"/>
  <c r="CQ24"/>
  <c r="CQ25"/>
  <c r="CQ26"/>
  <c r="CQ27"/>
  <c r="CQ29"/>
  <c r="DA15" i="74" l="1"/>
  <c r="CE15"/>
  <c r="GU33" i="1" l="1"/>
  <c r="GU30"/>
  <c r="GU34" s="1"/>
  <c r="CP22" l="1"/>
  <c r="CY22"/>
  <c r="CY23"/>
  <c r="G22" l="1"/>
  <c r="G23"/>
  <c r="Q30" i="78" l="1"/>
  <c r="P30"/>
  <c r="N30"/>
  <c r="M30"/>
  <c r="O30" s="1"/>
  <c r="K30"/>
  <c r="J30"/>
  <c r="H30"/>
  <c r="G30"/>
  <c r="I30" s="1"/>
  <c r="E30"/>
  <c r="D30"/>
  <c r="R29"/>
  <c r="O29"/>
  <c r="L29"/>
  <c r="I29"/>
  <c r="R28"/>
  <c r="O28"/>
  <c r="L28"/>
  <c r="I28"/>
  <c r="F28"/>
  <c r="W20"/>
  <c r="V20"/>
  <c r="T20"/>
  <c r="U20" s="1"/>
  <c r="S20"/>
  <c r="Q20"/>
  <c r="P20"/>
  <c r="N20"/>
  <c r="O20" s="1"/>
  <c r="M20"/>
  <c r="K20"/>
  <c r="J20"/>
  <c r="H20"/>
  <c r="I20" s="1"/>
  <c r="G20"/>
  <c r="E20"/>
  <c r="D20"/>
  <c r="X19"/>
  <c r="U19"/>
  <c r="R19"/>
  <c r="O19"/>
  <c r="L19"/>
  <c r="I19"/>
  <c r="F19"/>
  <c r="X17"/>
  <c r="U17"/>
  <c r="R17"/>
  <c r="O17"/>
  <c r="L17"/>
  <c r="I17"/>
  <c r="F17"/>
  <c r="X15"/>
  <c r="U15"/>
  <c r="R15"/>
  <c r="O15"/>
  <c r="L15"/>
  <c r="I15"/>
  <c r="F15"/>
  <c r="W13"/>
  <c r="W21" s="1"/>
  <c r="V13"/>
  <c r="X13" s="1"/>
  <c r="T13"/>
  <c r="T21" s="1"/>
  <c r="S13"/>
  <c r="S21" s="1"/>
  <c r="Q13"/>
  <c r="Q21" s="1"/>
  <c r="P13"/>
  <c r="R13" s="1"/>
  <c r="N13"/>
  <c r="N21" s="1"/>
  <c r="M13"/>
  <c r="M21" s="1"/>
  <c r="K13"/>
  <c r="K21" s="1"/>
  <c r="J13"/>
  <c r="L13" s="1"/>
  <c r="H13"/>
  <c r="H21" s="1"/>
  <c r="G13"/>
  <c r="G21" s="1"/>
  <c r="E13"/>
  <c r="E21" s="1"/>
  <c r="D13"/>
  <c r="F13" s="1"/>
  <c r="X12"/>
  <c r="U12"/>
  <c r="R12"/>
  <c r="O12"/>
  <c r="L12"/>
  <c r="I12"/>
  <c r="F12"/>
  <c r="X10"/>
  <c r="U10"/>
  <c r="R10"/>
  <c r="O10"/>
  <c r="L10"/>
  <c r="I10"/>
  <c r="F10"/>
  <c r="X8"/>
  <c r="U8"/>
  <c r="R8"/>
  <c r="O8"/>
  <c r="L8"/>
  <c r="I8"/>
  <c r="F8"/>
  <c r="F20" l="1"/>
  <c r="L20"/>
  <c r="R20"/>
  <c r="X20"/>
  <c r="F30"/>
  <c r="L30"/>
  <c r="R30"/>
  <c r="I21"/>
  <c r="O21"/>
  <c r="U21"/>
  <c r="I13"/>
  <c r="O13"/>
  <c r="U13"/>
  <c r="D21"/>
  <c r="F21" s="1"/>
  <c r="J21"/>
  <c r="L21" s="1"/>
  <c r="P21"/>
  <c r="R21" s="1"/>
  <c r="V21"/>
  <c r="X21" s="1"/>
  <c r="CY19" i="4" l="1"/>
  <c r="N12" i="53"/>
  <c r="Z29" i="77" l="1"/>
  <c r="AA29"/>
  <c r="C29"/>
  <c r="X28"/>
  <c r="X30" s="1"/>
  <c r="W28"/>
  <c r="W30" s="1"/>
  <c r="V28"/>
  <c r="V30" s="1"/>
  <c r="U28"/>
  <c r="U30" s="1"/>
  <c r="T28"/>
  <c r="T30" s="1"/>
  <c r="S28"/>
  <c r="S30" s="1"/>
  <c r="R28"/>
  <c r="R30" s="1"/>
  <c r="Q28"/>
  <c r="Q30" s="1"/>
  <c r="P28"/>
  <c r="P30" s="1"/>
  <c r="O28"/>
  <c r="O30" s="1"/>
  <c r="N28"/>
  <c r="N30" s="1"/>
  <c r="M28"/>
  <c r="M30" s="1"/>
  <c r="H28"/>
  <c r="H30" s="1"/>
  <c r="G28"/>
  <c r="G30" s="1"/>
  <c r="F28"/>
  <c r="F30" s="1"/>
  <c r="E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J28"/>
  <c r="J30" s="1"/>
  <c r="I28"/>
  <c r="I30" s="1"/>
  <c r="D8"/>
  <c r="C8"/>
  <c r="D28" l="1"/>
  <c r="C28"/>
  <c r="C30" s="1"/>
  <c r="Z28"/>
  <c r="AA30"/>
  <c r="AA28"/>
  <c r="D29"/>
  <c r="D30" s="1"/>
  <c r="E30"/>
  <c r="Z30" s="1"/>
  <c r="C38" l="1"/>
  <c r="C39" s="1"/>
  <c r="D38"/>
  <c r="D39" s="1"/>
  <c r="D34"/>
  <c r="CE16" i="76" l="1"/>
  <c r="CD16"/>
  <c r="CC16"/>
  <c r="CB16"/>
  <c r="CA16"/>
  <c r="BZ16"/>
  <c r="BX16"/>
  <c r="BW16"/>
  <c r="BV16"/>
  <c r="BU16"/>
  <c r="BT16"/>
  <c r="BS16"/>
  <c r="BK16"/>
  <c r="BJ16"/>
  <c r="BH16"/>
  <c r="BG16"/>
  <c r="BE16"/>
  <c r="BD16"/>
  <c r="BB16"/>
  <c r="BA16"/>
  <c r="AY16"/>
  <c r="AX16"/>
  <c r="AV16"/>
  <c r="AU16"/>
  <c r="AS16"/>
  <c r="AR16"/>
  <c r="AP16"/>
  <c r="AO16"/>
  <c r="AM16"/>
  <c r="AL16"/>
  <c r="AJ16"/>
  <c r="AI16"/>
  <c r="AG16"/>
  <c r="AF16"/>
  <c r="U16"/>
  <c r="T16"/>
  <c r="N16"/>
  <c r="M16"/>
  <c r="L16"/>
  <c r="K16"/>
  <c r="J16"/>
  <c r="I16"/>
  <c r="H16"/>
  <c r="G16"/>
  <c r="F16"/>
  <c r="E16"/>
  <c r="D16"/>
  <c r="BR15"/>
  <c r="BY15" s="1"/>
  <c r="BL15"/>
  <c r="BI15"/>
  <c r="BF15"/>
  <c r="BC15"/>
  <c r="AZ15"/>
  <c r="AW15"/>
  <c r="AT15"/>
  <c r="AQ15"/>
  <c r="AN15"/>
  <c r="AK15"/>
  <c r="AH15"/>
  <c r="AD15"/>
  <c r="AE15" s="1"/>
  <c r="AC15"/>
  <c r="Z15"/>
  <c r="BR14"/>
  <c r="BL14"/>
  <c r="BI14"/>
  <c r="BF14"/>
  <c r="BC14"/>
  <c r="AZ14"/>
  <c r="AW14"/>
  <c r="AT14"/>
  <c r="AQ14"/>
  <c r="AN14"/>
  <c r="AK14"/>
  <c r="AH14"/>
  <c r="AD14"/>
  <c r="AC14"/>
  <c r="Z14" s="1"/>
  <c r="Z16" s="1"/>
  <c r="AA14"/>
  <c r="CE13"/>
  <c r="CD13"/>
  <c r="CC13"/>
  <c r="CB13"/>
  <c r="CB17" s="1"/>
  <c r="CA13"/>
  <c r="BZ13"/>
  <c r="BZ17" s="1"/>
  <c r="BX13"/>
  <c r="BX17" s="1"/>
  <c r="BW13"/>
  <c r="BV13"/>
  <c r="BU13"/>
  <c r="BU17" s="1"/>
  <c r="BT13"/>
  <c r="BT17" s="1"/>
  <c r="BS13"/>
  <c r="BQ13"/>
  <c r="BQ17" s="1"/>
  <c r="BK13"/>
  <c r="BJ13"/>
  <c r="BJ17" s="1"/>
  <c r="BH13"/>
  <c r="BH17" s="1"/>
  <c r="BG13"/>
  <c r="BE13"/>
  <c r="BD13"/>
  <c r="BD17" s="1"/>
  <c r="BB13"/>
  <c r="BB17" s="1"/>
  <c r="BA13"/>
  <c r="AY13"/>
  <c r="AX13"/>
  <c r="AX17" s="1"/>
  <c r="AV13"/>
  <c r="AV17" s="1"/>
  <c r="AU13"/>
  <c r="AW13" s="1"/>
  <c r="AS13"/>
  <c r="AR13"/>
  <c r="AR17" s="1"/>
  <c r="AP13"/>
  <c r="AP17" s="1"/>
  <c r="AO13"/>
  <c r="AQ13" s="1"/>
  <c r="AM13"/>
  <c r="AL13"/>
  <c r="AL17" s="1"/>
  <c r="AJ13"/>
  <c r="AJ17" s="1"/>
  <c r="AI13"/>
  <c r="AG13"/>
  <c r="AF13"/>
  <c r="AF17" s="1"/>
  <c r="U13"/>
  <c r="U17" s="1"/>
  <c r="T13"/>
  <c r="T17" s="1"/>
  <c r="N13"/>
  <c r="N17" s="1"/>
  <c r="M13"/>
  <c r="M17" s="1"/>
  <c r="L13"/>
  <c r="L17" s="1"/>
  <c r="K13"/>
  <c r="K17" s="1"/>
  <c r="J13"/>
  <c r="J17" s="1"/>
  <c r="I13"/>
  <c r="I17" s="1"/>
  <c r="H13"/>
  <c r="H17" s="1"/>
  <c r="G13"/>
  <c r="G17" s="1"/>
  <c r="F13"/>
  <c r="E13"/>
  <c r="E17" s="1"/>
  <c r="D13"/>
  <c r="D17" s="1"/>
  <c r="BR12"/>
  <c r="BY12" s="1"/>
  <c r="BL12"/>
  <c r="BI12"/>
  <c r="BF12"/>
  <c r="BC12"/>
  <c r="AZ12"/>
  <c r="AW12"/>
  <c r="AT12"/>
  <c r="AQ12"/>
  <c r="AN12"/>
  <c r="AK12"/>
  <c r="AH12"/>
  <c r="AD12"/>
  <c r="AC12"/>
  <c r="Z12"/>
  <c r="BR11"/>
  <c r="BY11" s="1"/>
  <c r="BL11"/>
  <c r="BI11"/>
  <c r="BF11"/>
  <c r="BC11"/>
  <c r="AZ11"/>
  <c r="AW11"/>
  <c r="AT11"/>
  <c r="AQ11"/>
  <c r="AN11"/>
  <c r="AK11"/>
  <c r="AH11"/>
  <c r="AD11"/>
  <c r="AC11"/>
  <c r="Z11" s="1"/>
  <c r="AA11"/>
  <c r="BR10"/>
  <c r="BL10"/>
  <c r="BI10"/>
  <c r="BF10"/>
  <c r="BC10"/>
  <c r="AZ10"/>
  <c r="AW10"/>
  <c r="AT10"/>
  <c r="AQ10"/>
  <c r="AN10"/>
  <c r="AK10"/>
  <c r="AH10"/>
  <c r="AD10"/>
  <c r="AA10" s="1"/>
  <c r="AC10"/>
  <c r="Z10" s="1"/>
  <c r="AN16" l="1"/>
  <c r="AT16"/>
  <c r="AZ16"/>
  <c r="BR16"/>
  <c r="BW17"/>
  <c r="CD17"/>
  <c r="BF16"/>
  <c r="AE12"/>
  <c r="AN13"/>
  <c r="AZ13"/>
  <c r="AK16"/>
  <c r="AW16"/>
  <c r="CE17"/>
  <c r="CC17"/>
  <c r="CA17"/>
  <c r="BV17"/>
  <c r="BR13"/>
  <c r="BY10"/>
  <c r="BI16"/>
  <c r="BI13"/>
  <c r="BC16"/>
  <c r="BC13"/>
  <c r="AQ16"/>
  <c r="AK13"/>
  <c r="AD16"/>
  <c r="AD13"/>
  <c r="BL16"/>
  <c r="BL13"/>
  <c r="BF13"/>
  <c r="AT13"/>
  <c r="AH16"/>
  <c r="AH13"/>
  <c r="F17"/>
  <c r="Z13"/>
  <c r="Z17" s="1"/>
  <c r="AB11"/>
  <c r="AB14"/>
  <c r="BY16"/>
  <c r="AC16"/>
  <c r="AG17"/>
  <c r="AH17" s="1"/>
  <c r="AI17"/>
  <c r="AK17" s="1"/>
  <c r="AM17"/>
  <c r="AN17" s="1"/>
  <c r="AO17"/>
  <c r="AQ17" s="1"/>
  <c r="AS17"/>
  <c r="AT17" s="1"/>
  <c r="AU17"/>
  <c r="AW17" s="1"/>
  <c r="AY17"/>
  <c r="AZ17" s="1"/>
  <c r="BA17"/>
  <c r="BC17" s="1"/>
  <c r="BE17"/>
  <c r="BF17" s="1"/>
  <c r="BG17"/>
  <c r="BI17" s="1"/>
  <c r="BK17"/>
  <c r="BS17"/>
  <c r="AE11"/>
  <c r="AC13"/>
  <c r="AC17" s="1"/>
  <c r="AE14"/>
  <c r="AE10"/>
  <c r="AA12"/>
  <c r="AB12" s="1"/>
  <c r="BY14"/>
  <c r="AA15"/>
  <c r="AB15" s="1"/>
  <c r="BR17" l="1"/>
  <c r="AD17"/>
  <c r="BY13"/>
  <c r="BY17"/>
  <c r="BL17"/>
  <c r="AE16"/>
  <c r="AA13"/>
  <c r="AB10"/>
  <c r="AA16"/>
  <c r="AB16" s="1"/>
  <c r="AE17"/>
  <c r="AE13"/>
  <c r="AB13" l="1"/>
  <c r="AA17"/>
  <c r="AB17" s="1"/>
  <c r="BF11" i="53" l="1"/>
  <c r="BM11" s="1"/>
  <c r="Q11"/>
  <c r="P11"/>
  <c r="DT10" i="4" l="1"/>
  <c r="EA10" s="1"/>
  <c r="CQ10"/>
  <c r="CO35"/>
  <c r="AH12" l="1"/>
  <c r="EO13" i="74"/>
  <c r="EO14"/>
  <c r="EO15"/>
  <c r="EO10"/>
  <c r="BG30"/>
  <c r="BF30"/>
  <c r="BC30"/>
  <c r="AQ30"/>
  <c r="AN30"/>
  <c r="CY26" i="1" l="1"/>
  <c r="CY27"/>
  <c r="CY28"/>
  <c r="CY29"/>
  <c r="CY11"/>
  <c r="CY12"/>
  <c r="CY13"/>
  <c r="CY14"/>
  <c r="CY15"/>
  <c r="CY16"/>
  <c r="CY17"/>
  <c r="CP26"/>
  <c r="CP27"/>
  <c r="CP28"/>
  <c r="CP29"/>
  <c r="CP11"/>
  <c r="CP12"/>
  <c r="CP13"/>
  <c r="CP14"/>
  <c r="CP15"/>
  <c r="CP16"/>
  <c r="CP17"/>
  <c r="EI30" i="74"/>
  <c r="EH30"/>
  <c r="EA30"/>
  <c r="DX30"/>
  <c r="DP30"/>
  <c r="DO30"/>
  <c r="DN30"/>
  <c r="DK30"/>
  <c r="DH30"/>
  <c r="DE30"/>
  <c r="DB30"/>
  <c r="CU30"/>
  <c r="CO30"/>
  <c r="CL30"/>
  <c r="CI30"/>
  <c r="CF30"/>
  <c r="CC30"/>
  <c r="BV30"/>
  <c r="BS30"/>
  <c r="BO30"/>
  <c r="CQ30" s="1"/>
  <c r="BN30"/>
  <c r="BH30"/>
  <c r="BI30" s="1"/>
  <c r="AZ30"/>
  <c r="AW30"/>
  <c r="AT30"/>
  <c r="AC30"/>
  <c r="Z30"/>
  <c r="W30"/>
  <c r="T30"/>
  <c r="Q30"/>
  <c r="N30"/>
  <c r="K30"/>
  <c r="G30"/>
  <c r="F30"/>
  <c r="EI29"/>
  <c r="EH29"/>
  <c r="EA29"/>
  <c r="DX29"/>
  <c r="DP29"/>
  <c r="DO29"/>
  <c r="DN29"/>
  <c r="DK29"/>
  <c r="DH29"/>
  <c r="DE29"/>
  <c r="DB29"/>
  <c r="CU29"/>
  <c r="CO29"/>
  <c r="CL29"/>
  <c r="CI29"/>
  <c r="CF29"/>
  <c r="CC29"/>
  <c r="BV29"/>
  <c r="BS29"/>
  <c r="BO29"/>
  <c r="CQ29" s="1"/>
  <c r="BN29"/>
  <c r="CP29" s="1"/>
  <c r="BH29"/>
  <c r="BG29"/>
  <c r="BF29"/>
  <c r="BC29"/>
  <c r="AZ29"/>
  <c r="AW29"/>
  <c r="AT29"/>
  <c r="AQ29"/>
  <c r="AN29"/>
  <c r="AC29"/>
  <c r="Z29"/>
  <c r="W29"/>
  <c r="T29"/>
  <c r="Q29"/>
  <c r="N29"/>
  <c r="K29"/>
  <c r="G29"/>
  <c r="F29"/>
  <c r="EI28"/>
  <c r="EH28"/>
  <c r="EA28"/>
  <c r="DX28"/>
  <c r="DP28"/>
  <c r="DO28"/>
  <c r="DN28"/>
  <c r="DK28"/>
  <c r="DH28"/>
  <c r="DE28"/>
  <c r="DB28"/>
  <c r="CU28"/>
  <c r="CO28"/>
  <c r="CL28"/>
  <c r="CI28"/>
  <c r="CF28"/>
  <c r="CC28"/>
  <c r="BV28"/>
  <c r="BS28"/>
  <c r="BO28"/>
  <c r="CQ28" s="1"/>
  <c r="BN28"/>
  <c r="CP28" s="1"/>
  <c r="BH28"/>
  <c r="BG28"/>
  <c r="BF28"/>
  <c r="BC28"/>
  <c r="AZ28"/>
  <c r="AW28"/>
  <c r="AT28"/>
  <c r="AQ28"/>
  <c r="AN28"/>
  <c r="AC28"/>
  <c r="Z28"/>
  <c r="W28"/>
  <c r="T28"/>
  <c r="Q28"/>
  <c r="N28"/>
  <c r="K28"/>
  <c r="G28"/>
  <c r="F28"/>
  <c r="EI27"/>
  <c r="EH27"/>
  <c r="EA27"/>
  <c r="DX27"/>
  <c r="DP27"/>
  <c r="DO27"/>
  <c r="DN27"/>
  <c r="DK27"/>
  <c r="DH27"/>
  <c r="DE27"/>
  <c r="DB27"/>
  <c r="CU27"/>
  <c r="CO27"/>
  <c r="CL27"/>
  <c r="CI27"/>
  <c r="CF27"/>
  <c r="CC27"/>
  <c r="BV27"/>
  <c r="BS27"/>
  <c r="BO27"/>
  <c r="CQ27" s="1"/>
  <c r="BN27"/>
  <c r="CP27" s="1"/>
  <c r="BH27"/>
  <c r="BG27"/>
  <c r="BF27"/>
  <c r="BC27"/>
  <c r="AZ27"/>
  <c r="AW27"/>
  <c r="AT27"/>
  <c r="AQ27"/>
  <c r="AN27"/>
  <c r="AC27"/>
  <c r="Z27"/>
  <c r="W27"/>
  <c r="T27"/>
  <c r="Q27"/>
  <c r="N27"/>
  <c r="K27"/>
  <c r="G27"/>
  <c r="F27"/>
  <c r="EI26"/>
  <c r="EH26"/>
  <c r="EA26"/>
  <c r="DX26"/>
  <c r="DN26"/>
  <c r="DK26"/>
  <c r="DH26"/>
  <c r="DE26"/>
  <c r="DB26"/>
  <c r="CU26"/>
  <c r="CO26"/>
  <c r="CL26"/>
  <c r="CI26"/>
  <c r="CF26"/>
  <c r="CC26"/>
  <c r="BV26"/>
  <c r="BS26"/>
  <c r="BO26"/>
  <c r="CQ26" s="1"/>
  <c r="BN26"/>
  <c r="CP26" s="1"/>
  <c r="BH26"/>
  <c r="BG26"/>
  <c r="BF26"/>
  <c r="BC26"/>
  <c r="AZ26"/>
  <c r="AW26"/>
  <c r="AT26"/>
  <c r="AQ26"/>
  <c r="AN26"/>
  <c r="AC26"/>
  <c r="Z26"/>
  <c r="W26"/>
  <c r="T26"/>
  <c r="Q26"/>
  <c r="N26"/>
  <c r="K26"/>
  <c r="G26"/>
  <c r="F26"/>
  <c r="EI25"/>
  <c r="EH25"/>
  <c r="EA25"/>
  <c r="DX25"/>
  <c r="DP25"/>
  <c r="DO25"/>
  <c r="DN25"/>
  <c r="DK25"/>
  <c r="DH25"/>
  <c r="DE25"/>
  <c r="DB25"/>
  <c r="CU25"/>
  <c r="CO25"/>
  <c r="CL25"/>
  <c r="CI25"/>
  <c r="CF25"/>
  <c r="CC25"/>
  <c r="BV25"/>
  <c r="BS25"/>
  <c r="BO25"/>
  <c r="CQ25" s="1"/>
  <c r="BN25"/>
  <c r="CP25" s="1"/>
  <c r="BH25"/>
  <c r="BG25"/>
  <c r="BF25"/>
  <c r="BC25"/>
  <c r="AZ25"/>
  <c r="AW25"/>
  <c r="AT25"/>
  <c r="AQ25"/>
  <c r="AN25"/>
  <c r="AC25"/>
  <c r="Z25"/>
  <c r="W25"/>
  <c r="T25"/>
  <c r="Q25"/>
  <c r="N25"/>
  <c r="K25"/>
  <c r="G25"/>
  <c r="F25"/>
  <c r="EG23"/>
  <c r="EF23"/>
  <c r="EE23"/>
  <c r="ED23"/>
  <c r="EC23"/>
  <c r="EB23"/>
  <c r="DZ23"/>
  <c r="DY23"/>
  <c r="DW23"/>
  <c r="DV23"/>
  <c r="DM23"/>
  <c r="DL23"/>
  <c r="DJ23"/>
  <c r="DI23"/>
  <c r="DG23"/>
  <c r="DF23"/>
  <c r="DD23"/>
  <c r="DC23"/>
  <c r="DA23"/>
  <c r="CZ23"/>
  <c r="CT23"/>
  <c r="CS23"/>
  <c r="CN23"/>
  <c r="CM23"/>
  <c r="CK23"/>
  <c r="CJ23"/>
  <c r="CH23"/>
  <c r="CG23"/>
  <c r="CE23"/>
  <c r="CD23"/>
  <c r="CB23"/>
  <c r="CA23"/>
  <c r="BU23"/>
  <c r="BT23"/>
  <c r="BR23"/>
  <c r="BQ23"/>
  <c r="BE23"/>
  <c r="BD23"/>
  <c r="BB23"/>
  <c r="BA23"/>
  <c r="AY23"/>
  <c r="AX23"/>
  <c r="AV23"/>
  <c r="AU23"/>
  <c r="AS23"/>
  <c r="AR23"/>
  <c r="AP23"/>
  <c r="AO23"/>
  <c r="AM23"/>
  <c r="AL23"/>
  <c r="AG23"/>
  <c r="AF23"/>
  <c r="AE23"/>
  <c r="AD23"/>
  <c r="AB23"/>
  <c r="AA23"/>
  <c r="Y23"/>
  <c r="X23"/>
  <c r="V23"/>
  <c r="U23"/>
  <c r="S23"/>
  <c r="R23"/>
  <c r="P23"/>
  <c r="O23"/>
  <c r="M23"/>
  <c r="L23"/>
  <c r="J23"/>
  <c r="DP26" s="1"/>
  <c r="I23"/>
  <c r="EI22"/>
  <c r="EH22"/>
  <c r="EA22"/>
  <c r="DX22"/>
  <c r="DP22"/>
  <c r="DO22"/>
  <c r="DN22"/>
  <c r="DK22"/>
  <c r="DH22"/>
  <c r="DE22"/>
  <c r="DB22"/>
  <c r="CU22"/>
  <c r="CO22"/>
  <c r="CL22"/>
  <c r="CI22"/>
  <c r="CF22"/>
  <c r="CC22"/>
  <c r="BV22"/>
  <c r="BS22"/>
  <c r="BO22"/>
  <c r="CQ22" s="1"/>
  <c r="BN22"/>
  <c r="CP22" s="1"/>
  <c r="BH22"/>
  <c r="BG22"/>
  <c r="BF22"/>
  <c r="BC22"/>
  <c r="AZ22"/>
  <c r="AW22"/>
  <c r="AT22"/>
  <c r="AQ22"/>
  <c r="AN22"/>
  <c r="AC22"/>
  <c r="Z22"/>
  <c r="W22"/>
  <c r="T22"/>
  <c r="Q22"/>
  <c r="N22"/>
  <c r="K22"/>
  <c r="G22"/>
  <c r="F22"/>
  <c r="EI21"/>
  <c r="EH21"/>
  <c r="EA21"/>
  <c r="DX21"/>
  <c r="DP21"/>
  <c r="DO21"/>
  <c r="DN21"/>
  <c r="DK21"/>
  <c r="DH21"/>
  <c r="DE21"/>
  <c r="DB21"/>
  <c r="CU21"/>
  <c r="CO21"/>
  <c r="CL21"/>
  <c r="CI21"/>
  <c r="CF21"/>
  <c r="CC21"/>
  <c r="BV21"/>
  <c r="BS21"/>
  <c r="BO21"/>
  <c r="CQ21" s="1"/>
  <c r="BN21"/>
  <c r="CP21" s="1"/>
  <c r="BH21"/>
  <c r="BG21"/>
  <c r="BF21"/>
  <c r="BC21"/>
  <c r="AZ21"/>
  <c r="AW21"/>
  <c r="AT21"/>
  <c r="AQ21"/>
  <c r="AN21"/>
  <c r="AC21"/>
  <c r="Z21"/>
  <c r="W21"/>
  <c r="T21"/>
  <c r="Q21"/>
  <c r="N21"/>
  <c r="K21"/>
  <c r="G21"/>
  <c r="F21"/>
  <c r="FE20"/>
  <c r="FD20"/>
  <c r="FC20"/>
  <c r="FB20"/>
  <c r="FA20"/>
  <c r="EZ20"/>
  <c r="EY20"/>
  <c r="EX20"/>
  <c r="EW20"/>
  <c r="EV20"/>
  <c r="ET20"/>
  <c r="ES20"/>
  <c r="ER20"/>
  <c r="EQ20"/>
  <c r="EP20"/>
  <c r="EI20"/>
  <c r="EH20"/>
  <c r="EA20"/>
  <c r="DX20"/>
  <c r="DP20"/>
  <c r="DO20"/>
  <c r="DN20"/>
  <c r="DK20"/>
  <c r="DH20"/>
  <c r="DE20"/>
  <c r="DB20"/>
  <c r="CU20"/>
  <c r="CO20"/>
  <c r="CL20"/>
  <c r="CI20"/>
  <c r="CF20"/>
  <c r="CC20"/>
  <c r="BV20"/>
  <c r="BS20"/>
  <c r="BO20"/>
  <c r="CQ20" s="1"/>
  <c r="BN20"/>
  <c r="BH20"/>
  <c r="BI20" s="1"/>
  <c r="BG20"/>
  <c r="BF20"/>
  <c r="BC20"/>
  <c r="AZ20"/>
  <c r="AW20"/>
  <c r="AT20"/>
  <c r="AQ20"/>
  <c r="AN20"/>
  <c r="AC20"/>
  <c r="Z20"/>
  <c r="W20"/>
  <c r="T20"/>
  <c r="Q20"/>
  <c r="N20"/>
  <c r="K20"/>
  <c r="G20"/>
  <c r="F20"/>
  <c r="EO19"/>
  <c r="EI19"/>
  <c r="EH19"/>
  <c r="EA19"/>
  <c r="DX19"/>
  <c r="DP19"/>
  <c r="DO19"/>
  <c r="DN19"/>
  <c r="DK19"/>
  <c r="DH19"/>
  <c r="DE19"/>
  <c r="DB19"/>
  <c r="CU19"/>
  <c r="CO19"/>
  <c r="CL19"/>
  <c r="CI19"/>
  <c r="CF19"/>
  <c r="CC19"/>
  <c r="BV19"/>
  <c r="BS19"/>
  <c r="BO19"/>
  <c r="CQ19" s="1"/>
  <c r="BN19"/>
  <c r="BH19"/>
  <c r="BI19" s="1"/>
  <c r="BG19"/>
  <c r="BF19"/>
  <c r="BC19"/>
  <c r="AZ19"/>
  <c r="AW19"/>
  <c r="AT19"/>
  <c r="AQ19"/>
  <c r="AN19"/>
  <c r="AC19"/>
  <c r="Z19"/>
  <c r="W19"/>
  <c r="T19"/>
  <c r="Q19"/>
  <c r="N19"/>
  <c r="K19"/>
  <c r="G19"/>
  <c r="F19"/>
  <c r="EO18"/>
  <c r="EU18" s="1"/>
  <c r="EI18"/>
  <c r="EH18"/>
  <c r="EA18"/>
  <c r="DX18"/>
  <c r="DP18"/>
  <c r="DO18"/>
  <c r="DN18"/>
  <c r="DK18"/>
  <c r="DH18"/>
  <c r="DE18"/>
  <c r="DB18"/>
  <c r="CU18"/>
  <c r="CO18"/>
  <c r="CL18"/>
  <c r="CI18"/>
  <c r="CF18"/>
  <c r="CC18"/>
  <c r="BV18"/>
  <c r="BS18"/>
  <c r="BO18"/>
  <c r="CQ18" s="1"/>
  <c r="BN18"/>
  <c r="BH18"/>
  <c r="BI18" s="1"/>
  <c r="BG18"/>
  <c r="BF18"/>
  <c r="BC18"/>
  <c r="AZ18"/>
  <c r="AW18"/>
  <c r="AT18"/>
  <c r="AQ18"/>
  <c r="AN18"/>
  <c r="AC18"/>
  <c r="Z18"/>
  <c r="W18"/>
  <c r="T18"/>
  <c r="Q18"/>
  <c r="N18"/>
  <c r="K18"/>
  <c r="G18"/>
  <c r="F18"/>
  <c r="EO17"/>
  <c r="EU17" s="1"/>
  <c r="EI17"/>
  <c r="EH17"/>
  <c r="EA17"/>
  <c r="DX17"/>
  <c r="DP17"/>
  <c r="DO17"/>
  <c r="DN17"/>
  <c r="DK17"/>
  <c r="DH17"/>
  <c r="DE17"/>
  <c r="DB17"/>
  <c r="CU17"/>
  <c r="CO17"/>
  <c r="CL17"/>
  <c r="CI17"/>
  <c r="CF17"/>
  <c r="CC17"/>
  <c r="BV17"/>
  <c r="BS17"/>
  <c r="BO17"/>
  <c r="CQ17" s="1"/>
  <c r="BN17"/>
  <c r="BH17"/>
  <c r="BI17" s="1"/>
  <c r="BG17"/>
  <c r="BF17"/>
  <c r="BC17"/>
  <c r="AZ17"/>
  <c r="AW17"/>
  <c r="AT17"/>
  <c r="AQ17"/>
  <c r="AN17"/>
  <c r="AC17"/>
  <c r="Z17"/>
  <c r="W17"/>
  <c r="T17"/>
  <c r="Q17"/>
  <c r="N17"/>
  <c r="K17"/>
  <c r="G17"/>
  <c r="G15" s="1"/>
  <c r="F17"/>
  <c r="EU15"/>
  <c r="EG15"/>
  <c r="EF15"/>
  <c r="EE15"/>
  <c r="ED15"/>
  <c r="EC15"/>
  <c r="EB15"/>
  <c r="DZ15"/>
  <c r="DY15"/>
  <c r="DW15"/>
  <c r="DV15"/>
  <c r="DM15"/>
  <c r="DL15"/>
  <c r="DJ15"/>
  <c r="DI15"/>
  <c r="DG15"/>
  <c r="DF15"/>
  <c r="DD15"/>
  <c r="DC15"/>
  <c r="CZ15"/>
  <c r="CT15"/>
  <c r="CU15" s="1"/>
  <c r="CS15"/>
  <c r="CN15"/>
  <c r="CO15" s="1"/>
  <c r="CM15"/>
  <c r="CK15"/>
  <c r="CJ15"/>
  <c r="CH15"/>
  <c r="CI15" s="1"/>
  <c r="CG15"/>
  <c r="CD15"/>
  <c r="CF15" s="1"/>
  <c r="CB15"/>
  <c r="CA15"/>
  <c r="BU15"/>
  <c r="BT15"/>
  <c r="BR15"/>
  <c r="BQ15"/>
  <c r="BE15"/>
  <c r="BD15"/>
  <c r="BB15"/>
  <c r="BA15"/>
  <c r="AY15"/>
  <c r="AX15"/>
  <c r="AV15"/>
  <c r="AU15"/>
  <c r="AS15"/>
  <c r="AR15"/>
  <c r="AP15"/>
  <c r="AO15"/>
  <c r="AM15"/>
  <c r="AL15"/>
  <c r="AG15"/>
  <c r="AF15"/>
  <c r="AE15"/>
  <c r="AD15"/>
  <c r="AB15"/>
  <c r="AA15"/>
  <c r="Y15"/>
  <c r="X15"/>
  <c r="V15"/>
  <c r="U15"/>
  <c r="S15"/>
  <c r="R15"/>
  <c r="P15"/>
  <c r="O15"/>
  <c r="M15"/>
  <c r="L15"/>
  <c r="J15"/>
  <c r="I15"/>
  <c r="EU14"/>
  <c r="EI14"/>
  <c r="EH14"/>
  <c r="EA14"/>
  <c r="DX14"/>
  <c r="DP14"/>
  <c r="DO14"/>
  <c r="DN14"/>
  <c r="DK14"/>
  <c r="DH14"/>
  <c r="DE14"/>
  <c r="DB14"/>
  <c r="CU14"/>
  <c r="CO14"/>
  <c r="CL14"/>
  <c r="CI14"/>
  <c r="CF14"/>
  <c r="CC14"/>
  <c r="BV14"/>
  <c r="BS14"/>
  <c r="BO14"/>
  <c r="CQ14" s="1"/>
  <c r="BN14"/>
  <c r="BH14"/>
  <c r="BG14"/>
  <c r="BF14"/>
  <c r="BC14"/>
  <c r="AZ14"/>
  <c r="AW14"/>
  <c r="AT14"/>
  <c r="AQ14"/>
  <c r="AN14"/>
  <c r="AC14"/>
  <c r="Z14"/>
  <c r="W14"/>
  <c r="T14"/>
  <c r="Q14"/>
  <c r="N14"/>
  <c r="K14"/>
  <c r="G14"/>
  <c r="F14"/>
  <c r="EU13"/>
  <c r="EI13"/>
  <c r="EH13"/>
  <c r="EA13"/>
  <c r="DX13"/>
  <c r="DP13"/>
  <c r="DO13"/>
  <c r="DN13"/>
  <c r="DK13"/>
  <c r="DH13"/>
  <c r="DE13"/>
  <c r="DB13"/>
  <c r="CU13"/>
  <c r="CO13"/>
  <c r="CL13"/>
  <c r="CI13"/>
  <c r="CF13"/>
  <c r="CC13"/>
  <c r="BV13"/>
  <c r="BS13"/>
  <c r="BO13"/>
  <c r="BN13"/>
  <c r="BH13"/>
  <c r="BG13"/>
  <c r="BF13"/>
  <c r="BC13"/>
  <c r="AZ13"/>
  <c r="AW13"/>
  <c r="AT13"/>
  <c r="AQ13"/>
  <c r="AN13"/>
  <c r="AC13"/>
  <c r="Z13"/>
  <c r="W13"/>
  <c r="T13"/>
  <c r="Q13"/>
  <c r="N13"/>
  <c r="K13"/>
  <c r="G13"/>
  <c r="F13"/>
  <c r="EO12"/>
  <c r="EU12" s="1"/>
  <c r="EI12"/>
  <c r="EH12"/>
  <c r="EA12"/>
  <c r="DX12"/>
  <c r="DP12"/>
  <c r="DO12"/>
  <c r="DN12"/>
  <c r="DK12"/>
  <c r="DH12"/>
  <c r="DE12"/>
  <c r="DB12"/>
  <c r="CU12"/>
  <c r="CO12"/>
  <c r="CL12"/>
  <c r="CI12"/>
  <c r="CF12"/>
  <c r="CC12"/>
  <c r="BV12"/>
  <c r="BS12"/>
  <c r="BO12"/>
  <c r="CQ12" s="1"/>
  <c r="BN12"/>
  <c r="CP12" s="1"/>
  <c r="BH12"/>
  <c r="BG12"/>
  <c r="BF12"/>
  <c r="BC12"/>
  <c r="AZ12"/>
  <c r="AW12"/>
  <c r="AT12"/>
  <c r="AQ12"/>
  <c r="AN12"/>
  <c r="AC12"/>
  <c r="Z12"/>
  <c r="W12"/>
  <c r="T12"/>
  <c r="Q12"/>
  <c r="N12"/>
  <c r="K12"/>
  <c r="G12"/>
  <c r="F12"/>
  <c r="EO11"/>
  <c r="EU11" s="1"/>
  <c r="EI11"/>
  <c r="EH11"/>
  <c r="EA11"/>
  <c r="DX11"/>
  <c r="DP11"/>
  <c r="DO11"/>
  <c r="DN11"/>
  <c r="DK11"/>
  <c r="DH11"/>
  <c r="DE11"/>
  <c r="DB11"/>
  <c r="CU11"/>
  <c r="CO11"/>
  <c r="CL11"/>
  <c r="CI11"/>
  <c r="CF11"/>
  <c r="CC11"/>
  <c r="BV11"/>
  <c r="BS11"/>
  <c r="BO11"/>
  <c r="CQ11" s="1"/>
  <c r="BN11"/>
  <c r="CP11" s="1"/>
  <c r="BH11"/>
  <c r="BG11"/>
  <c r="BF11"/>
  <c r="BC11"/>
  <c r="AZ11"/>
  <c r="AW11"/>
  <c r="AT11"/>
  <c r="AQ11"/>
  <c r="AN11"/>
  <c r="AC11"/>
  <c r="Z11"/>
  <c r="W11"/>
  <c r="T11"/>
  <c r="Q11"/>
  <c r="N11"/>
  <c r="K11"/>
  <c r="G11"/>
  <c r="F11"/>
  <c r="EU10"/>
  <c r="EI10"/>
  <c r="EH10"/>
  <c r="EA10"/>
  <c r="DX10"/>
  <c r="DP10"/>
  <c r="DO10"/>
  <c r="DN10"/>
  <c r="DK10"/>
  <c r="DH10"/>
  <c r="DE10"/>
  <c r="DB10"/>
  <c r="CU10"/>
  <c r="CO10"/>
  <c r="CL10"/>
  <c r="CI10"/>
  <c r="CF10"/>
  <c r="CC10"/>
  <c r="BV10"/>
  <c r="BS10"/>
  <c r="BO10"/>
  <c r="CQ10" s="1"/>
  <c r="BN10"/>
  <c r="CP10" s="1"/>
  <c r="BH10"/>
  <c r="BG10"/>
  <c r="BF10"/>
  <c r="BC10"/>
  <c r="AZ10"/>
  <c r="AW10"/>
  <c r="AT10"/>
  <c r="AQ10"/>
  <c r="AN10"/>
  <c r="AC10"/>
  <c r="Z10"/>
  <c r="W10"/>
  <c r="T10"/>
  <c r="Q10"/>
  <c r="N10"/>
  <c r="K10"/>
  <c r="G10"/>
  <c r="G8" s="1"/>
  <c r="F10"/>
  <c r="EO8"/>
  <c r="EU8" s="1"/>
  <c r="EG8"/>
  <c r="EG31" s="1"/>
  <c r="EF8"/>
  <c r="EF31" s="1"/>
  <c r="EE8"/>
  <c r="EE31" s="1"/>
  <c r="ED8"/>
  <c r="EC8"/>
  <c r="EC31" s="1"/>
  <c r="EB8"/>
  <c r="EB31" s="1"/>
  <c r="DZ8"/>
  <c r="DZ31" s="1"/>
  <c r="DY8"/>
  <c r="DY31" s="1"/>
  <c r="DW8"/>
  <c r="DW31" s="1"/>
  <c r="DV8"/>
  <c r="DV31" s="1"/>
  <c r="DM8"/>
  <c r="DM31" s="1"/>
  <c r="DL8"/>
  <c r="DJ8"/>
  <c r="DJ31" s="1"/>
  <c r="DI8"/>
  <c r="DG8"/>
  <c r="DG31" s="1"/>
  <c r="DF8"/>
  <c r="DD8"/>
  <c r="DD31" s="1"/>
  <c r="DC8"/>
  <c r="DA8"/>
  <c r="DA31" s="1"/>
  <c r="CZ8"/>
  <c r="CT8"/>
  <c r="CT31" s="1"/>
  <c r="CS8"/>
  <c r="CN8"/>
  <c r="CN31" s="1"/>
  <c r="CM8"/>
  <c r="CK8"/>
  <c r="CK31" s="1"/>
  <c r="CJ8"/>
  <c r="CH8"/>
  <c r="CH31" s="1"/>
  <c r="CG8"/>
  <c r="CE8"/>
  <c r="CE31" s="1"/>
  <c r="CD8"/>
  <c r="CB8"/>
  <c r="CB31" s="1"/>
  <c r="CA8"/>
  <c r="BU8"/>
  <c r="BT8"/>
  <c r="BR8"/>
  <c r="BQ8"/>
  <c r="BN8"/>
  <c r="BE8"/>
  <c r="BD8"/>
  <c r="BD31" s="1"/>
  <c r="BB8"/>
  <c r="BA8"/>
  <c r="AY8"/>
  <c r="AX8"/>
  <c r="AX31" s="1"/>
  <c r="AV8"/>
  <c r="AU8"/>
  <c r="AS8"/>
  <c r="AR8"/>
  <c r="AR31" s="1"/>
  <c r="AP8"/>
  <c r="AO8"/>
  <c r="AO31" s="1"/>
  <c r="AM8"/>
  <c r="AL8"/>
  <c r="AL31" s="1"/>
  <c r="AG8"/>
  <c r="AF8"/>
  <c r="AF31" s="1"/>
  <c r="AE8"/>
  <c r="AD8"/>
  <c r="AD31" s="1"/>
  <c r="AB8"/>
  <c r="AA8"/>
  <c r="Y8"/>
  <c r="X8"/>
  <c r="V8"/>
  <c r="U8"/>
  <c r="U31" s="1"/>
  <c r="S8"/>
  <c r="R8"/>
  <c r="P8"/>
  <c r="O8"/>
  <c r="O31" s="1"/>
  <c r="M8"/>
  <c r="L8"/>
  <c r="L31" s="1"/>
  <c r="J8"/>
  <c r="I8"/>
  <c r="I31" s="1"/>
  <c r="F4" i="43"/>
  <c r="EJ10" i="74" l="1"/>
  <c r="EJ11"/>
  <c r="AW8"/>
  <c r="BI13"/>
  <c r="AN15"/>
  <c r="AT15"/>
  <c r="AZ15"/>
  <c r="BF15"/>
  <c r="K23"/>
  <c r="AW23"/>
  <c r="BS23"/>
  <c r="CF23"/>
  <c r="F23"/>
  <c r="BI25"/>
  <c r="CP23"/>
  <c r="DQ25"/>
  <c r="H26"/>
  <c r="BI27"/>
  <c r="DQ27"/>
  <c r="H28"/>
  <c r="AC8"/>
  <c r="BI29"/>
  <c r="BG8"/>
  <c r="J31"/>
  <c r="M31"/>
  <c r="P31"/>
  <c r="S31"/>
  <c r="V31"/>
  <c r="Y31"/>
  <c r="AB31"/>
  <c r="AG31"/>
  <c r="AM31"/>
  <c r="AP31"/>
  <c r="AS31"/>
  <c r="AV31"/>
  <c r="AY31"/>
  <c r="BB31"/>
  <c r="BE31"/>
  <c r="BS8"/>
  <c r="BT31"/>
  <c r="CF8"/>
  <c r="CG31"/>
  <c r="CJ31"/>
  <c r="CM31"/>
  <c r="CS31"/>
  <c r="CZ31"/>
  <c r="DC31"/>
  <c r="DH8"/>
  <c r="DI31"/>
  <c r="DK31" s="1"/>
  <c r="DN8"/>
  <c r="DP8"/>
  <c r="F8"/>
  <c r="BI10"/>
  <c r="DQ10"/>
  <c r="BI11"/>
  <c r="DQ11"/>
  <c r="BI12"/>
  <c r="BI14"/>
  <c r="K15"/>
  <c r="Q15"/>
  <c r="W15"/>
  <c r="AC15"/>
  <c r="AQ15"/>
  <c r="AW15"/>
  <c r="BG15"/>
  <c r="BO15"/>
  <c r="BX15" s="1"/>
  <c r="CL15"/>
  <c r="DE15"/>
  <c r="DK15"/>
  <c r="BP17"/>
  <c r="BX17"/>
  <c r="BP18"/>
  <c r="BX18"/>
  <c r="BP19"/>
  <c r="BX19"/>
  <c r="BP20"/>
  <c r="BX20"/>
  <c r="BI21"/>
  <c r="G23"/>
  <c r="G31" s="1"/>
  <c r="N23"/>
  <c r="T23"/>
  <c r="AN23"/>
  <c r="AT23"/>
  <c r="AZ23"/>
  <c r="BH23"/>
  <c r="BF23"/>
  <c r="CC23"/>
  <c r="CI23"/>
  <c r="CO23"/>
  <c r="CU23"/>
  <c r="DE23"/>
  <c r="EA23"/>
  <c r="EJ25"/>
  <c r="BI26"/>
  <c r="EJ27"/>
  <c r="BI28"/>
  <c r="EO20"/>
  <c r="EU20" s="1"/>
  <c r="EJ26"/>
  <c r="EJ28"/>
  <c r="EI23"/>
  <c r="EJ29"/>
  <c r="EJ21"/>
  <c r="EI15"/>
  <c r="EJ22"/>
  <c r="EJ12"/>
  <c r="EJ13"/>
  <c r="DX15"/>
  <c r="DX23"/>
  <c r="DN23"/>
  <c r="DP15"/>
  <c r="DN15"/>
  <c r="DQ17"/>
  <c r="DQ18"/>
  <c r="DQ19"/>
  <c r="DQ20"/>
  <c r="DH23"/>
  <c r="DH15"/>
  <c r="DB15"/>
  <c r="DB23"/>
  <c r="CL23"/>
  <c r="BP30"/>
  <c r="BX30"/>
  <c r="BU31"/>
  <c r="BO23"/>
  <c r="BX23" s="1"/>
  <c r="BR31"/>
  <c r="BS15"/>
  <c r="BO8"/>
  <c r="BP14"/>
  <c r="BX14"/>
  <c r="BH15"/>
  <c r="BI15" s="1"/>
  <c r="AQ23"/>
  <c r="AE31"/>
  <c r="AC23"/>
  <c r="W23"/>
  <c r="Q23"/>
  <c r="DP23"/>
  <c r="DQ30"/>
  <c r="H17"/>
  <c r="H18"/>
  <c r="H19"/>
  <c r="H20"/>
  <c r="H14"/>
  <c r="DQ14"/>
  <c r="ED31"/>
  <c r="EH31" s="1"/>
  <c r="EH23"/>
  <c r="EJ23" s="1"/>
  <c r="EJ30"/>
  <c r="EJ17"/>
  <c r="EJ18"/>
  <c r="EJ19"/>
  <c r="EJ20"/>
  <c r="EH15"/>
  <c r="EJ14"/>
  <c r="EA15"/>
  <c r="DQ21"/>
  <c r="DQ13"/>
  <c r="DK23"/>
  <c r="DE31"/>
  <c r="DB31"/>
  <c r="CU31"/>
  <c r="CO31"/>
  <c r="CL31"/>
  <c r="CI31"/>
  <c r="CA31"/>
  <c r="CC15"/>
  <c r="CC31"/>
  <c r="BW8"/>
  <c r="BN23"/>
  <c r="BW23" s="1"/>
  <c r="BW26"/>
  <c r="CR27"/>
  <c r="BW28"/>
  <c r="CR29"/>
  <c r="BW25"/>
  <c r="CR26"/>
  <c r="BW27"/>
  <c r="CR28"/>
  <c r="BW29"/>
  <c r="CR21"/>
  <c r="BW22"/>
  <c r="BW21"/>
  <c r="CR22"/>
  <c r="BW10"/>
  <c r="BW11"/>
  <c r="CR11"/>
  <c r="BW12"/>
  <c r="CR12"/>
  <c r="BW13"/>
  <c r="CP13"/>
  <c r="BG23"/>
  <c r="Z23"/>
  <c r="X31"/>
  <c r="Z15"/>
  <c r="R31"/>
  <c r="T15"/>
  <c r="H29"/>
  <c r="N15"/>
  <c r="H22"/>
  <c r="H12"/>
  <c r="H25"/>
  <c r="H27"/>
  <c r="DQ28"/>
  <c r="DQ29"/>
  <c r="H30"/>
  <c r="H21"/>
  <c r="DQ22"/>
  <c r="H10"/>
  <c r="H11"/>
  <c r="DQ12"/>
  <c r="BI22"/>
  <c r="DP31"/>
  <c r="AZ31"/>
  <c r="BH31"/>
  <c r="BF31"/>
  <c r="CR10"/>
  <c r="CR25"/>
  <c r="CQ23"/>
  <c r="CR23" s="1"/>
  <c r="K31"/>
  <c r="N31"/>
  <c r="Q31"/>
  <c r="T31"/>
  <c r="W31"/>
  <c r="Z31"/>
  <c r="AN31"/>
  <c r="AQ31"/>
  <c r="AT31"/>
  <c r="DX31"/>
  <c r="EA31"/>
  <c r="EI31"/>
  <c r="K8"/>
  <c r="Q8"/>
  <c r="W8"/>
  <c r="AQ8"/>
  <c r="BC8"/>
  <c r="CL8"/>
  <c r="DB8"/>
  <c r="DX8"/>
  <c r="EH8"/>
  <c r="H8"/>
  <c r="N8"/>
  <c r="T8"/>
  <c r="Z8"/>
  <c r="AN8"/>
  <c r="AT8"/>
  <c r="AZ8"/>
  <c r="BF8"/>
  <c r="BH8"/>
  <c r="BI8" s="1"/>
  <c r="BV8"/>
  <c r="CC8"/>
  <c r="CI8"/>
  <c r="CO8"/>
  <c r="CU8"/>
  <c r="DE8"/>
  <c r="DK8"/>
  <c r="DO8"/>
  <c r="DQ8" s="1"/>
  <c r="EA8"/>
  <c r="EI8"/>
  <c r="BP10"/>
  <c r="BX10"/>
  <c r="BP11"/>
  <c r="BX11"/>
  <c r="BP12"/>
  <c r="BX12"/>
  <c r="H13"/>
  <c r="BP13"/>
  <c r="BX13"/>
  <c r="BY13" s="1"/>
  <c r="CQ13"/>
  <c r="BW14"/>
  <c r="CP14"/>
  <c r="F15"/>
  <c r="H15" s="1"/>
  <c r="BN15"/>
  <c r="BW15" s="1"/>
  <c r="BV15"/>
  <c r="CQ15"/>
  <c r="DO15"/>
  <c r="DQ15" s="1"/>
  <c r="BW17"/>
  <c r="BY17" s="1"/>
  <c r="CP17"/>
  <c r="BW18"/>
  <c r="BY18" s="1"/>
  <c r="CP18"/>
  <c r="CR18" s="1"/>
  <c r="BW19"/>
  <c r="BY19" s="1"/>
  <c r="CP19"/>
  <c r="CR19" s="1"/>
  <c r="BW20"/>
  <c r="BY20" s="1"/>
  <c r="CP20"/>
  <c r="CR20" s="1"/>
  <c r="BP21"/>
  <c r="BX21"/>
  <c r="BP22"/>
  <c r="BX22"/>
  <c r="BV23"/>
  <c r="DO23"/>
  <c r="DQ23" s="1"/>
  <c r="BP25"/>
  <c r="BX25"/>
  <c r="BY25" s="1"/>
  <c r="BP26"/>
  <c r="BX26"/>
  <c r="BY26" s="1"/>
  <c r="DO26"/>
  <c r="DQ26" s="1"/>
  <c r="BP27"/>
  <c r="BX27"/>
  <c r="BP28"/>
  <c r="BX28"/>
  <c r="BP29"/>
  <c r="BX29"/>
  <c r="BW30"/>
  <c r="BY30" s="1"/>
  <c r="CP30"/>
  <c r="CR30" s="1"/>
  <c r="AA31"/>
  <c r="AC31" s="1"/>
  <c r="AU31"/>
  <c r="AW31" s="1"/>
  <c r="BA31"/>
  <c r="BC31" s="1"/>
  <c r="BQ31"/>
  <c r="BS31" s="1"/>
  <c r="CD31"/>
  <c r="CF31" s="1"/>
  <c r="DF31"/>
  <c r="DH31" s="1"/>
  <c r="DL31"/>
  <c r="DO31" s="1"/>
  <c r="BC15"/>
  <c r="BC23"/>
  <c r="GH29" i="1"/>
  <c r="EN30" i="2"/>
  <c r="EO30"/>
  <c r="B15" i="43"/>
  <c r="E15"/>
  <c r="D15"/>
  <c r="BV31" i="74" l="1"/>
  <c r="BI23"/>
  <c r="BY29"/>
  <c r="BY28"/>
  <c r="H23"/>
  <c r="CP8"/>
  <c r="CR13"/>
  <c r="BY23"/>
  <c r="EJ15"/>
  <c r="BO31"/>
  <c r="BX31" s="1"/>
  <c r="BY15"/>
  <c r="BY14"/>
  <c r="BX8"/>
  <c r="BY8" s="1"/>
  <c r="BP8"/>
  <c r="EJ31"/>
  <c r="EJ8"/>
  <c r="BP23"/>
  <c r="BY21"/>
  <c r="BY10"/>
  <c r="BY27"/>
  <c r="BY22"/>
  <c r="BY12"/>
  <c r="BY11"/>
  <c r="CR17"/>
  <c r="CR14"/>
  <c r="F31"/>
  <c r="H31" s="1"/>
  <c r="DQ31"/>
  <c r="BG31"/>
  <c r="BI31" s="1"/>
  <c r="CP15"/>
  <c r="BP15"/>
  <c r="BN31"/>
  <c r="CQ8"/>
  <c r="DN31"/>
  <c r="G36" i="1"/>
  <c r="G37" s="1"/>
  <c r="CP31" i="74" l="1"/>
  <c r="CQ31"/>
  <c r="CR8"/>
  <c r="CR15"/>
  <c r="BP31"/>
  <c r="BW31"/>
  <c r="BY31" s="1"/>
  <c r="CR31" l="1"/>
  <c r="BY30" i="4" l="1"/>
  <c r="CA30"/>
  <c r="CB30"/>
  <c r="BY36"/>
  <c r="CA36"/>
  <c r="CB36"/>
  <c r="CQ32"/>
  <c r="CR32"/>
  <c r="CQ33"/>
  <c r="CR33"/>
  <c r="CQ34"/>
  <c r="CR34"/>
  <c r="CQ35"/>
  <c r="CR35"/>
  <c r="CR31"/>
  <c r="CQ31"/>
  <c r="CR11"/>
  <c r="CR12"/>
  <c r="CR13"/>
  <c r="CP14"/>
  <c r="CR14"/>
  <c r="CR15"/>
  <c r="CR16"/>
  <c r="CR17"/>
  <c r="CR18"/>
  <c r="CP18" s="1"/>
  <c r="CR19"/>
  <c r="CR20"/>
  <c r="CR21"/>
  <c r="CR22"/>
  <c r="CR23"/>
  <c r="CR24"/>
  <c r="CR25"/>
  <c r="CP25" s="1"/>
  <c r="CR26"/>
  <c r="CR27"/>
  <c r="CR28"/>
  <c r="CR29"/>
  <c r="CR10"/>
  <c r="CP10" s="1"/>
  <c r="CP11"/>
  <c r="CP13"/>
  <c r="CP17"/>
  <c r="CO32"/>
  <c r="CO33"/>
  <c r="CO34"/>
  <c r="CO31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29"/>
  <c r="CO10"/>
  <c r="CB37" l="1"/>
  <c r="CB39" s="1"/>
  <c r="CP32"/>
  <c r="CP19"/>
  <c r="CP34"/>
  <c r="CP31"/>
  <c r="BY37"/>
  <c r="BY39" s="1"/>
  <c r="CP12"/>
  <c r="CQ30"/>
  <c r="CP15"/>
  <c r="CP16"/>
  <c r="CP27"/>
  <c r="CP20"/>
  <c r="CP26"/>
  <c r="CP23"/>
  <c r="CP22"/>
  <c r="CP21"/>
  <c r="CP29"/>
  <c r="CP28"/>
  <c r="CP24"/>
  <c r="CA37"/>
  <c r="CA39" s="1"/>
  <c r="CP35"/>
  <c r="CP33"/>
  <c r="BZ11"/>
  <c r="BZ12"/>
  <c r="BZ13"/>
  <c r="BZ14"/>
  <c r="BZ15"/>
  <c r="BZ16"/>
  <c r="BZ17"/>
  <c r="BZ18"/>
  <c r="BZ19"/>
  <c r="BZ20"/>
  <c r="BZ21"/>
  <c r="BZ22"/>
  <c r="BZ23"/>
  <c r="BZ24"/>
  <c r="BZ25"/>
  <c r="BZ26"/>
  <c r="BZ27"/>
  <c r="BZ28"/>
  <c r="BZ29"/>
  <c r="BZ31"/>
  <c r="BZ32"/>
  <c r="BZ33"/>
  <c r="BZ34"/>
  <c r="BZ35"/>
  <c r="BZ10"/>
  <c r="Y30"/>
  <c r="BZ30" l="1"/>
  <c r="BZ36"/>
  <c r="BZ37" l="1"/>
  <c r="BZ39" s="1"/>
  <c r="AV30" i="1" l="1"/>
  <c r="Q28" i="72" l="1"/>
  <c r="R28" s="1"/>
  <c r="P28"/>
  <c r="N28"/>
  <c r="M28"/>
  <c r="O28" s="1"/>
  <c r="K28"/>
  <c r="L28" s="1"/>
  <c r="J28"/>
  <c r="H28"/>
  <c r="G28"/>
  <c r="E28"/>
  <c r="F28" s="1"/>
  <c r="D28"/>
  <c r="R27"/>
  <c r="O27"/>
  <c r="L27"/>
  <c r="I27"/>
  <c r="R26"/>
  <c r="O26"/>
  <c r="L26"/>
  <c r="I26"/>
  <c r="F26"/>
  <c r="W20"/>
  <c r="S20"/>
  <c r="Q20"/>
  <c r="R20" s="1"/>
  <c r="M20"/>
  <c r="K20"/>
  <c r="L20" s="1"/>
  <c r="G20"/>
  <c r="W19"/>
  <c r="V19"/>
  <c r="X19" s="1"/>
  <c r="T19"/>
  <c r="U19" s="1"/>
  <c r="S19"/>
  <c r="Q19"/>
  <c r="P19"/>
  <c r="R19" s="1"/>
  <c r="N19"/>
  <c r="O19" s="1"/>
  <c r="M19"/>
  <c r="K19"/>
  <c r="J19"/>
  <c r="L19" s="1"/>
  <c r="H19"/>
  <c r="I19" s="1"/>
  <c r="G19"/>
  <c r="E19"/>
  <c r="D19"/>
  <c r="X18"/>
  <c r="U18"/>
  <c r="R18"/>
  <c r="O18"/>
  <c r="L18"/>
  <c r="I18"/>
  <c r="F18"/>
  <c r="X16"/>
  <c r="U16"/>
  <c r="R16"/>
  <c r="O16"/>
  <c r="L16"/>
  <c r="I16"/>
  <c r="F16"/>
  <c r="X14"/>
  <c r="U14"/>
  <c r="R14"/>
  <c r="O14"/>
  <c r="L14"/>
  <c r="I14"/>
  <c r="F14"/>
  <c r="W12"/>
  <c r="V12"/>
  <c r="V20" s="1"/>
  <c r="T12"/>
  <c r="S12"/>
  <c r="Q12"/>
  <c r="P12"/>
  <c r="P20" s="1"/>
  <c r="N12"/>
  <c r="N20" s="1"/>
  <c r="O20" s="1"/>
  <c r="M12"/>
  <c r="K12"/>
  <c r="J12"/>
  <c r="J20" s="1"/>
  <c r="H12"/>
  <c r="H20" s="1"/>
  <c r="I20" s="1"/>
  <c r="G12"/>
  <c r="E12"/>
  <c r="D12"/>
  <c r="D20" s="1"/>
  <c r="X11"/>
  <c r="U11"/>
  <c r="R11"/>
  <c r="O11"/>
  <c r="L11"/>
  <c r="I11"/>
  <c r="F11"/>
  <c r="X9"/>
  <c r="U9"/>
  <c r="R9"/>
  <c r="O9"/>
  <c r="L9"/>
  <c r="I9"/>
  <c r="F9"/>
  <c r="X7"/>
  <c r="U7"/>
  <c r="R7"/>
  <c r="O7"/>
  <c r="L7"/>
  <c r="I7"/>
  <c r="F7"/>
  <c r="I28" l="1"/>
  <c r="X20"/>
  <c r="T20"/>
  <c r="U20" s="1"/>
  <c r="E20"/>
  <c r="F20" s="1"/>
  <c r="F19"/>
  <c r="F12"/>
  <c r="L12"/>
  <c r="R12"/>
  <c r="X12"/>
  <c r="I12"/>
  <c r="O12"/>
  <c r="U12"/>
  <c r="DL35" i="4" l="1"/>
  <c r="DL34"/>
  <c r="DL33"/>
  <c r="DL32"/>
  <c r="DL31"/>
  <c r="L10"/>
  <c r="AG35"/>
  <c r="AG34"/>
  <c r="AG33"/>
  <c r="AG32"/>
  <c r="AG31"/>
  <c r="P35"/>
  <c r="P34"/>
  <c r="P33"/>
  <c r="P32"/>
  <c r="P31"/>
  <c r="EN31" i="2"/>
  <c r="H46" i="70" l="1"/>
  <c r="G46"/>
  <c r="D33"/>
  <c r="D29"/>
  <c r="E32" l="1"/>
  <c r="E28"/>
  <c r="E10" l="1"/>
  <c r="E5"/>
  <c r="C19" l="1"/>
  <c r="E19" l="1"/>
  <c r="G47" s="1"/>
  <c r="G48" s="1"/>
  <c r="C15"/>
  <c r="E15" s="1"/>
  <c r="H47" s="1"/>
  <c r="H48" s="1"/>
  <c r="AF37" i="4" l="1"/>
  <c r="AE37"/>
  <c r="DT11"/>
  <c r="DT12"/>
  <c r="DT13"/>
  <c r="DT14"/>
  <c r="DT15"/>
  <c r="EA15" s="1"/>
  <c r="DT16"/>
  <c r="DU16" s="1"/>
  <c r="DT17"/>
  <c r="DT18"/>
  <c r="DT19"/>
  <c r="EA19" s="1"/>
  <c r="DT20"/>
  <c r="DU20" s="1"/>
  <c r="DT21"/>
  <c r="EA21" s="1"/>
  <c r="DT22"/>
  <c r="DT23"/>
  <c r="EA23" s="1"/>
  <c r="DT24"/>
  <c r="DU24" s="1"/>
  <c r="DT25"/>
  <c r="DT26"/>
  <c r="DU26" s="1"/>
  <c r="DT27"/>
  <c r="EA27" s="1"/>
  <c r="DT28"/>
  <c r="DU28" s="1"/>
  <c r="DT29"/>
  <c r="EA29" s="1"/>
  <c r="DT31"/>
  <c r="EA31" s="1"/>
  <c r="DT32"/>
  <c r="EA32" s="1"/>
  <c r="DT33"/>
  <c r="EA33" s="1"/>
  <c r="DT34"/>
  <c r="DU34" s="1"/>
  <c r="DT35"/>
  <c r="EA35" s="1"/>
  <c r="DN11"/>
  <c r="DN13"/>
  <c r="DN14"/>
  <c r="DL15"/>
  <c r="DM15"/>
  <c r="DL16"/>
  <c r="DM16"/>
  <c r="DN17"/>
  <c r="DL19"/>
  <c r="DM19"/>
  <c r="DL20"/>
  <c r="DM20"/>
  <c r="DL21"/>
  <c r="DM21"/>
  <c r="DN22"/>
  <c r="DL23"/>
  <c r="DM23"/>
  <c r="DL24"/>
  <c r="DM24"/>
  <c r="DN25"/>
  <c r="DL26"/>
  <c r="DM26"/>
  <c r="DL27"/>
  <c r="DM27"/>
  <c r="DL28"/>
  <c r="DM28"/>
  <c r="DL29"/>
  <c r="DM29"/>
  <c r="DM31"/>
  <c r="DN31" s="1"/>
  <c r="DM32"/>
  <c r="DN32" s="1"/>
  <c r="DM33"/>
  <c r="DN33" s="1"/>
  <c r="DM34"/>
  <c r="DN34" s="1"/>
  <c r="DM35"/>
  <c r="DN35" s="1"/>
  <c r="DM10"/>
  <c r="DL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29"/>
  <c r="DK31"/>
  <c r="DK32"/>
  <c r="DK33"/>
  <c r="DK34"/>
  <c r="DK35"/>
  <c r="DK10"/>
  <c r="DH11"/>
  <c r="DH12"/>
  <c r="DH13"/>
  <c r="DH14"/>
  <c r="DH15"/>
  <c r="DH16"/>
  <c r="DH17"/>
  <c r="DH18"/>
  <c r="DH19"/>
  <c r="DH20"/>
  <c r="DH21"/>
  <c r="DH22"/>
  <c r="DH23"/>
  <c r="DH24"/>
  <c r="DH25"/>
  <c r="DH26"/>
  <c r="DH27"/>
  <c r="DH28"/>
  <c r="DH29"/>
  <c r="DH31"/>
  <c r="DH32"/>
  <c r="DH33"/>
  <c r="DH34"/>
  <c r="DH35"/>
  <c r="DH10"/>
  <c r="DE11"/>
  <c r="DE12"/>
  <c r="DE13"/>
  <c r="DE14"/>
  <c r="DE15"/>
  <c r="DE16"/>
  <c r="DE17"/>
  <c r="DE18"/>
  <c r="DE19"/>
  <c r="DE20"/>
  <c r="DE21"/>
  <c r="DE22"/>
  <c r="DE23"/>
  <c r="DE24"/>
  <c r="DE25"/>
  <c r="DE26"/>
  <c r="DE27"/>
  <c r="DE28"/>
  <c r="DE29"/>
  <c r="DE31"/>
  <c r="DE32"/>
  <c r="DE33"/>
  <c r="DE34"/>
  <c r="DE35"/>
  <c r="DE10"/>
  <c r="DB11"/>
  <c r="DB12"/>
  <c r="DB13"/>
  <c r="DB14"/>
  <c r="DB15"/>
  <c r="DB16"/>
  <c r="DB17"/>
  <c r="DB18"/>
  <c r="DB19"/>
  <c r="DB20"/>
  <c r="DB21"/>
  <c r="DB22"/>
  <c r="DB23"/>
  <c r="DB24"/>
  <c r="DB25"/>
  <c r="DB26"/>
  <c r="DB27"/>
  <c r="DB28"/>
  <c r="DB29"/>
  <c r="DB31"/>
  <c r="DB32"/>
  <c r="DB33"/>
  <c r="DB34"/>
  <c r="DB35"/>
  <c r="DB10"/>
  <c r="CY11"/>
  <c r="CY12"/>
  <c r="CY13"/>
  <c r="CY14"/>
  <c r="CY15"/>
  <c r="CY16"/>
  <c r="CY17"/>
  <c r="CY18"/>
  <c r="CY20"/>
  <c r="CY21"/>
  <c r="CY22"/>
  <c r="CY23"/>
  <c r="CY24"/>
  <c r="CY25"/>
  <c r="CY26"/>
  <c r="CY27"/>
  <c r="CY28"/>
  <c r="CY29"/>
  <c r="CY31"/>
  <c r="CY32"/>
  <c r="CY33"/>
  <c r="CY34"/>
  <c r="CY35"/>
  <c r="CY10"/>
  <c r="CM30"/>
  <c r="CL11"/>
  <c r="CL12"/>
  <c r="CL13"/>
  <c r="CL14"/>
  <c r="CL15"/>
  <c r="CL16"/>
  <c r="CL17"/>
  <c r="CL18"/>
  <c r="CL19"/>
  <c r="CL20"/>
  <c r="CL21"/>
  <c r="CL22"/>
  <c r="CL23"/>
  <c r="CL24"/>
  <c r="CL25"/>
  <c r="CL26"/>
  <c r="CL27"/>
  <c r="CL28"/>
  <c r="CL29"/>
  <c r="CL31"/>
  <c r="CL32"/>
  <c r="CL33"/>
  <c r="CL34"/>
  <c r="CL35"/>
  <c r="CL10"/>
  <c r="CH35"/>
  <c r="CH32"/>
  <c r="CH33"/>
  <c r="CH34"/>
  <c r="CH31"/>
  <c r="CH11"/>
  <c r="CH12"/>
  <c r="CH13"/>
  <c r="CH14"/>
  <c r="CH15"/>
  <c r="CH16"/>
  <c r="CH17"/>
  <c r="CH18"/>
  <c r="CH19"/>
  <c r="CH20"/>
  <c r="CH21"/>
  <c r="CH22"/>
  <c r="CH23"/>
  <c r="CH24"/>
  <c r="CH25"/>
  <c r="CH26"/>
  <c r="CH27"/>
  <c r="CH28"/>
  <c r="CH29"/>
  <c r="CH10"/>
  <c r="CD32"/>
  <c r="CD33"/>
  <c r="CD34"/>
  <c r="CD35"/>
  <c r="CD31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10"/>
  <c r="BV35"/>
  <c r="BV34"/>
  <c r="BV33"/>
  <c r="BV32"/>
  <c r="BV31"/>
  <c r="BV11"/>
  <c r="BV12"/>
  <c r="BV13"/>
  <c r="BV14"/>
  <c r="BV15"/>
  <c r="BV16"/>
  <c r="BV17"/>
  <c r="BV18"/>
  <c r="BV19"/>
  <c r="BV20"/>
  <c r="BV21"/>
  <c r="BV22"/>
  <c r="BV23"/>
  <c r="BV24"/>
  <c r="BV25"/>
  <c r="BV26"/>
  <c r="BV27"/>
  <c r="BV28"/>
  <c r="BV29"/>
  <c r="BV10"/>
  <c r="BR35"/>
  <c r="BR34"/>
  <c r="BR33"/>
  <c r="BR32"/>
  <c r="BR31"/>
  <c r="BR11"/>
  <c r="BR12"/>
  <c r="BR13"/>
  <c r="BR14"/>
  <c r="BR15"/>
  <c r="BR16"/>
  <c r="BR17"/>
  <c r="BR18"/>
  <c r="BR19"/>
  <c r="BR20"/>
  <c r="BR21"/>
  <c r="BR22"/>
  <c r="BR23"/>
  <c r="BR24"/>
  <c r="BR25"/>
  <c r="BR26"/>
  <c r="BR27"/>
  <c r="BR28"/>
  <c r="BR29"/>
  <c r="BR10"/>
  <c r="BN11"/>
  <c r="BN12"/>
  <c r="BN13"/>
  <c r="BN14"/>
  <c r="BN15"/>
  <c r="BN16"/>
  <c r="BN17"/>
  <c r="BN18"/>
  <c r="BN19"/>
  <c r="BN20"/>
  <c r="BN21"/>
  <c r="BN22"/>
  <c r="BN23"/>
  <c r="BN24"/>
  <c r="BN25"/>
  <c r="BN26"/>
  <c r="BN27"/>
  <c r="BN28"/>
  <c r="BN29"/>
  <c r="BN31"/>
  <c r="BN32"/>
  <c r="BN33"/>
  <c r="BN34"/>
  <c r="BN35"/>
  <c r="BN10"/>
  <c r="BJ35"/>
  <c r="BJ34"/>
  <c r="BJ33"/>
  <c r="BJ32"/>
  <c r="BJ31"/>
  <c r="BJ11"/>
  <c r="BJ12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10"/>
  <c r="BF35"/>
  <c r="BF34"/>
  <c r="BF33"/>
  <c r="BF32"/>
  <c r="BF31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10"/>
  <c r="CQ36"/>
  <c r="CQ37" s="1"/>
  <c r="BG36"/>
  <c r="BH36"/>
  <c r="BI36"/>
  <c r="BK36"/>
  <c r="BL36"/>
  <c r="BM36"/>
  <c r="BO36"/>
  <c r="BP36"/>
  <c r="BQ36"/>
  <c r="BS36"/>
  <c r="BT36"/>
  <c r="BU36"/>
  <c r="BW36"/>
  <c r="BX36"/>
  <c r="CC36"/>
  <c r="CE36"/>
  <c r="CF36"/>
  <c r="CG36"/>
  <c r="CI36"/>
  <c r="CJ36"/>
  <c r="CK36"/>
  <c r="CM36"/>
  <c r="CN36"/>
  <c r="BE36"/>
  <c r="AW11"/>
  <c r="AZ11" s="1"/>
  <c r="AW12"/>
  <c r="AW13"/>
  <c r="AZ13" s="1"/>
  <c r="AW14"/>
  <c r="AW15"/>
  <c r="AZ15" s="1"/>
  <c r="AW16"/>
  <c r="AW17"/>
  <c r="AZ17" s="1"/>
  <c r="AW18"/>
  <c r="AW19"/>
  <c r="AZ19" s="1"/>
  <c r="AW20"/>
  <c r="AW21"/>
  <c r="AZ21" s="1"/>
  <c r="AW22"/>
  <c r="AW23"/>
  <c r="AZ23" s="1"/>
  <c r="AW24"/>
  <c r="AW25"/>
  <c r="AZ25" s="1"/>
  <c r="AW26"/>
  <c r="AW27"/>
  <c r="AZ27" s="1"/>
  <c r="AW28"/>
  <c r="AW29"/>
  <c r="AZ29" s="1"/>
  <c r="AW31"/>
  <c r="AW32"/>
  <c r="AZ32" s="1"/>
  <c r="AW33"/>
  <c r="AW34"/>
  <c r="AZ34" s="1"/>
  <c r="AW35"/>
  <c r="AW10"/>
  <c r="AZ10" s="1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1"/>
  <c r="AT32"/>
  <c r="AT33"/>
  <c r="AT34"/>
  <c r="AT35"/>
  <c r="AT10"/>
  <c r="AP11"/>
  <c r="AS11" s="1"/>
  <c r="AP12"/>
  <c r="AP13"/>
  <c r="AS13" s="1"/>
  <c r="AP14"/>
  <c r="AP15"/>
  <c r="AS15" s="1"/>
  <c r="AP16"/>
  <c r="AP17"/>
  <c r="AS17" s="1"/>
  <c r="AP18"/>
  <c r="AP19"/>
  <c r="AS19" s="1"/>
  <c r="AP20"/>
  <c r="AP21"/>
  <c r="AS21" s="1"/>
  <c r="AP22"/>
  <c r="AP23"/>
  <c r="AS23" s="1"/>
  <c r="AP24"/>
  <c r="AP25"/>
  <c r="AS25" s="1"/>
  <c r="AP26"/>
  <c r="AP27"/>
  <c r="AS27" s="1"/>
  <c r="AP28"/>
  <c r="AP29"/>
  <c r="AS29" s="1"/>
  <c r="AP31"/>
  <c r="AP32"/>
  <c r="AS32" s="1"/>
  <c r="AP33"/>
  <c r="AP34"/>
  <c r="AS34" s="1"/>
  <c r="AP35"/>
  <c r="AP10"/>
  <c r="AS10" s="1"/>
  <c r="AM10"/>
  <c r="AL11"/>
  <c r="AM11"/>
  <c r="AL12"/>
  <c r="AM12"/>
  <c r="AL13"/>
  <c r="AM13"/>
  <c r="AL14"/>
  <c r="AM14"/>
  <c r="AL15"/>
  <c r="AM15"/>
  <c r="AL16"/>
  <c r="AM16"/>
  <c r="AL17"/>
  <c r="AM17"/>
  <c r="AL18"/>
  <c r="AM18"/>
  <c r="AL19"/>
  <c r="AM19"/>
  <c r="AL20"/>
  <c r="AM20"/>
  <c r="AL21"/>
  <c r="AM21"/>
  <c r="AL22"/>
  <c r="AM22"/>
  <c r="AL23"/>
  <c r="AM23"/>
  <c r="AL24"/>
  <c r="AM24"/>
  <c r="AL25"/>
  <c r="AM25"/>
  <c r="AL26"/>
  <c r="AM26"/>
  <c r="AL27"/>
  <c r="AM27"/>
  <c r="AL28"/>
  <c r="AM28"/>
  <c r="AL29"/>
  <c r="AM29"/>
  <c r="AL31"/>
  <c r="AM31"/>
  <c r="AL32"/>
  <c r="AM32"/>
  <c r="AL33"/>
  <c r="AM33"/>
  <c r="AL34"/>
  <c r="AM34"/>
  <c r="AL35"/>
  <c r="AM35"/>
  <c r="AL10"/>
  <c r="AI11"/>
  <c r="AG12"/>
  <c r="AI14"/>
  <c r="AG15"/>
  <c r="AH15"/>
  <c r="AG16"/>
  <c r="AH16"/>
  <c r="AG17"/>
  <c r="AH17"/>
  <c r="AG18"/>
  <c r="AH18"/>
  <c r="AG19"/>
  <c r="AH19"/>
  <c r="AG20"/>
  <c r="AH20"/>
  <c r="AG21"/>
  <c r="AH21"/>
  <c r="AI22"/>
  <c r="AG23"/>
  <c r="AH23"/>
  <c r="AG24"/>
  <c r="AH24"/>
  <c r="AG26"/>
  <c r="AH26"/>
  <c r="AG27"/>
  <c r="AH27"/>
  <c r="AG28"/>
  <c r="AH28"/>
  <c r="AG29"/>
  <c r="AH29"/>
  <c r="AH31"/>
  <c r="AI31" s="1"/>
  <c r="AH32"/>
  <c r="AI32" s="1"/>
  <c r="AH33"/>
  <c r="AH34"/>
  <c r="AI34" s="1"/>
  <c r="AH35"/>
  <c r="AI35" s="1"/>
  <c r="AH10"/>
  <c r="AG10"/>
  <c r="Z35"/>
  <c r="Z34"/>
  <c r="Z33"/>
  <c r="Z32"/>
  <c r="Z31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1"/>
  <c r="W32"/>
  <c r="W33"/>
  <c r="W34"/>
  <c r="W35"/>
  <c r="W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1"/>
  <c r="T32"/>
  <c r="T33"/>
  <c r="T34"/>
  <c r="T35"/>
  <c r="T10"/>
  <c r="P15"/>
  <c r="Q15"/>
  <c r="P16"/>
  <c r="Q16"/>
  <c r="P19"/>
  <c r="Q19"/>
  <c r="P20"/>
  <c r="Q20"/>
  <c r="P21"/>
  <c r="Q21"/>
  <c r="P23"/>
  <c r="Q23"/>
  <c r="P24"/>
  <c r="Q24"/>
  <c r="P26"/>
  <c r="Q26"/>
  <c r="P27"/>
  <c r="Q27"/>
  <c r="P28"/>
  <c r="Q28"/>
  <c r="P29"/>
  <c r="Q29"/>
  <c r="Q31"/>
  <c r="Q32"/>
  <c r="Q33"/>
  <c r="Q34"/>
  <c r="Q35"/>
  <c r="Q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1"/>
  <c r="O32"/>
  <c r="O33"/>
  <c r="O34"/>
  <c r="O35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1"/>
  <c r="L32"/>
  <c r="L33"/>
  <c r="L34"/>
  <c r="L35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1"/>
  <c r="I32"/>
  <c r="I33"/>
  <c r="I34"/>
  <c r="I35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1"/>
  <c r="F32"/>
  <c r="F33"/>
  <c r="F34"/>
  <c r="F35"/>
  <c r="F10"/>
  <c r="FU33" i="2"/>
  <c r="GB33" s="1"/>
  <c r="FU32"/>
  <c r="GB32" s="1"/>
  <c r="FU31"/>
  <c r="GB31" s="1"/>
  <c r="FU30"/>
  <c r="FU10"/>
  <c r="GB10" s="1"/>
  <c r="FU11"/>
  <c r="GB11" s="1"/>
  <c r="FU12"/>
  <c r="GB12" s="1"/>
  <c r="FU13"/>
  <c r="GB13" s="1"/>
  <c r="FU14"/>
  <c r="GB14" s="1"/>
  <c r="FU15"/>
  <c r="GB15" s="1"/>
  <c r="FU16"/>
  <c r="GB16" s="1"/>
  <c r="FU17"/>
  <c r="GB17" s="1"/>
  <c r="FU18"/>
  <c r="GB18" s="1"/>
  <c r="FU19"/>
  <c r="GB19" s="1"/>
  <c r="FU20"/>
  <c r="GB20" s="1"/>
  <c r="FU21"/>
  <c r="GB21" s="1"/>
  <c r="FU22"/>
  <c r="GB22" s="1"/>
  <c r="FU23"/>
  <c r="GB23" s="1"/>
  <c r="FU24"/>
  <c r="GB24" s="1"/>
  <c r="FU25"/>
  <c r="GB25" s="1"/>
  <c r="FU26"/>
  <c r="GB26" s="1"/>
  <c r="FU27"/>
  <c r="GB27" s="1"/>
  <c r="FU28"/>
  <c r="GB28" s="1"/>
  <c r="FU9"/>
  <c r="GB9" s="1"/>
  <c r="FK10"/>
  <c r="FL10"/>
  <c r="FK11"/>
  <c r="FL11"/>
  <c r="FK12"/>
  <c r="FL12"/>
  <c r="FK13"/>
  <c r="FL13"/>
  <c r="FK14"/>
  <c r="FL14"/>
  <c r="FK15"/>
  <c r="FL15"/>
  <c r="FK16"/>
  <c r="FL16"/>
  <c r="FK17"/>
  <c r="FL17"/>
  <c r="FK18"/>
  <c r="FL18"/>
  <c r="FK19"/>
  <c r="FL19"/>
  <c r="FK20"/>
  <c r="FL20"/>
  <c r="FK21"/>
  <c r="FL21"/>
  <c r="FK22"/>
  <c r="FL22"/>
  <c r="FK23"/>
  <c r="FL23"/>
  <c r="FK24"/>
  <c r="FL24"/>
  <c r="FK25"/>
  <c r="FL25"/>
  <c r="FK26"/>
  <c r="FL26"/>
  <c r="FK27"/>
  <c r="FL27"/>
  <c r="FK28"/>
  <c r="FL28"/>
  <c r="FK30"/>
  <c r="FL30"/>
  <c r="FK31"/>
  <c r="FL31"/>
  <c r="FK32"/>
  <c r="FL32"/>
  <c r="FK33"/>
  <c r="FL33"/>
  <c r="FL9"/>
  <c r="FK9"/>
  <c r="FJ10"/>
  <c r="FJ11"/>
  <c r="FJ12"/>
  <c r="FJ13"/>
  <c r="FJ14"/>
  <c r="FJ15"/>
  <c r="FJ16"/>
  <c r="FJ17"/>
  <c r="FJ18"/>
  <c r="FJ19"/>
  <c r="FJ20"/>
  <c r="FJ21"/>
  <c r="FJ22"/>
  <c r="FJ23"/>
  <c r="FJ24"/>
  <c r="FJ25"/>
  <c r="FJ26"/>
  <c r="FJ27"/>
  <c r="FJ28"/>
  <c r="FJ30"/>
  <c r="FJ31"/>
  <c r="FJ32"/>
  <c r="FJ33"/>
  <c r="FG10"/>
  <c r="FG11"/>
  <c r="FG12"/>
  <c r="FG13"/>
  <c r="FG14"/>
  <c r="FG15"/>
  <c r="FG16"/>
  <c r="FG17"/>
  <c r="FG18"/>
  <c r="FG19"/>
  <c r="FG20"/>
  <c r="FG21"/>
  <c r="FG22"/>
  <c r="FG23"/>
  <c r="FG24"/>
  <c r="FG25"/>
  <c r="FG26"/>
  <c r="FG27"/>
  <c r="FG28"/>
  <c r="FG30"/>
  <c r="FG31"/>
  <c r="FG32"/>
  <c r="FG33"/>
  <c r="FG9"/>
  <c r="FD10"/>
  <c r="FD11"/>
  <c r="FD12"/>
  <c r="FD13"/>
  <c r="FD14"/>
  <c r="FD15"/>
  <c r="FD16"/>
  <c r="FD17"/>
  <c r="FD18"/>
  <c r="FD19"/>
  <c r="FD20"/>
  <c r="FD21"/>
  <c r="FD22"/>
  <c r="FD23"/>
  <c r="FD24"/>
  <c r="FD25"/>
  <c r="FD26"/>
  <c r="FD27"/>
  <c r="FD28"/>
  <c r="FD30"/>
  <c r="FD31"/>
  <c r="FD32"/>
  <c r="FD33"/>
  <c r="FA10"/>
  <c r="FA11"/>
  <c r="FA12"/>
  <c r="FA13"/>
  <c r="FA14"/>
  <c r="FA15"/>
  <c r="FA16"/>
  <c r="FA17"/>
  <c r="FA18"/>
  <c r="FA19"/>
  <c r="FA20"/>
  <c r="FA21"/>
  <c r="FA22"/>
  <c r="FA23"/>
  <c r="FA24"/>
  <c r="FA25"/>
  <c r="FA26"/>
  <c r="FA27"/>
  <c r="FA28"/>
  <c r="FA30"/>
  <c r="FA31"/>
  <c r="FA32"/>
  <c r="FA33"/>
  <c r="EX10"/>
  <c r="EX11"/>
  <c r="EX12"/>
  <c r="EX13"/>
  <c r="EX14"/>
  <c r="EX15"/>
  <c r="EX16"/>
  <c r="EX17"/>
  <c r="EX18"/>
  <c r="EX19"/>
  <c r="EX20"/>
  <c r="EX21"/>
  <c r="EX22"/>
  <c r="EX23"/>
  <c r="EX24"/>
  <c r="EX25"/>
  <c r="EX26"/>
  <c r="EX27"/>
  <c r="EX28"/>
  <c r="EX30"/>
  <c r="EX31"/>
  <c r="EX32"/>
  <c r="EX33"/>
  <c r="EX9"/>
  <c r="DI29"/>
  <c r="EN10"/>
  <c r="EO10"/>
  <c r="EN11"/>
  <c r="EO11"/>
  <c r="EN12"/>
  <c r="EO12"/>
  <c r="EN13"/>
  <c r="EO13"/>
  <c r="EN14"/>
  <c r="EO14"/>
  <c r="EN15"/>
  <c r="EO15"/>
  <c r="EN16"/>
  <c r="EO16"/>
  <c r="EN17"/>
  <c r="EO17"/>
  <c r="EN18"/>
  <c r="EO18"/>
  <c r="EN19"/>
  <c r="EO19"/>
  <c r="EN20"/>
  <c r="EO20"/>
  <c r="EN21"/>
  <c r="EO21"/>
  <c r="EN22"/>
  <c r="EO22"/>
  <c r="EN23"/>
  <c r="EO23"/>
  <c r="EN24"/>
  <c r="EO24"/>
  <c r="EN25"/>
  <c r="EO25"/>
  <c r="EN26"/>
  <c r="EO26"/>
  <c r="EN27"/>
  <c r="EO27"/>
  <c r="EN28"/>
  <c r="EO28"/>
  <c r="EO31"/>
  <c r="EP31" s="1"/>
  <c r="EN32"/>
  <c r="EO32"/>
  <c r="EN33"/>
  <c r="EO33"/>
  <c r="EO9"/>
  <c r="EN9"/>
  <c r="EM10"/>
  <c r="EM11"/>
  <c r="EM12"/>
  <c r="EM13"/>
  <c r="EM14"/>
  <c r="EM15"/>
  <c r="EM16"/>
  <c r="EM17"/>
  <c r="EM18"/>
  <c r="EM19"/>
  <c r="EM20"/>
  <c r="EM21"/>
  <c r="EM22"/>
  <c r="EM23"/>
  <c r="EM24"/>
  <c r="EM25"/>
  <c r="EM26"/>
  <c r="EM27"/>
  <c r="EM28"/>
  <c r="EM30"/>
  <c r="EM31"/>
  <c r="EM32"/>
  <c r="EM33"/>
  <c r="EJ10"/>
  <c r="EJ11"/>
  <c r="EJ12"/>
  <c r="EJ13"/>
  <c r="EJ14"/>
  <c r="EJ15"/>
  <c r="EJ16"/>
  <c r="EJ17"/>
  <c r="EJ18"/>
  <c r="EJ19"/>
  <c r="EJ20"/>
  <c r="EJ21"/>
  <c r="EJ22"/>
  <c r="EJ23"/>
  <c r="EJ24"/>
  <c r="EJ25"/>
  <c r="EJ26"/>
  <c r="EJ27"/>
  <c r="EJ28"/>
  <c r="EJ30"/>
  <c r="EJ31"/>
  <c r="EJ32"/>
  <c r="EJ33"/>
  <c r="EE10"/>
  <c r="EF10"/>
  <c r="EE11"/>
  <c r="EF11"/>
  <c r="EE12"/>
  <c r="EF12"/>
  <c r="EE13"/>
  <c r="EF13"/>
  <c r="EE14"/>
  <c r="EF14"/>
  <c r="EE15"/>
  <c r="EF15"/>
  <c r="EE16"/>
  <c r="EF16"/>
  <c r="EE17"/>
  <c r="EF17"/>
  <c r="EE18"/>
  <c r="EF18"/>
  <c r="EE19"/>
  <c r="EF19"/>
  <c r="EE20"/>
  <c r="EF20"/>
  <c r="EE21"/>
  <c r="EF21"/>
  <c r="EE22"/>
  <c r="EF22"/>
  <c r="EE23"/>
  <c r="EF23"/>
  <c r="EE24"/>
  <c r="EF24"/>
  <c r="EE25"/>
  <c r="EF25"/>
  <c r="EE26"/>
  <c r="EF26"/>
  <c r="EE27"/>
  <c r="EF27"/>
  <c r="EE28"/>
  <c r="EF28"/>
  <c r="EE30"/>
  <c r="EF30"/>
  <c r="EE31"/>
  <c r="EF31"/>
  <c r="EE32"/>
  <c r="EF32"/>
  <c r="EE33"/>
  <c r="EF33"/>
  <c r="EF9"/>
  <c r="EE9"/>
  <c r="ED10"/>
  <c r="ED11"/>
  <c r="ED12"/>
  <c r="ED13"/>
  <c r="ED14"/>
  <c r="ED15"/>
  <c r="ED16"/>
  <c r="ED17"/>
  <c r="ED18"/>
  <c r="ED19"/>
  <c r="ED20"/>
  <c r="ED21"/>
  <c r="ED22"/>
  <c r="ED23"/>
  <c r="ED24"/>
  <c r="ED25"/>
  <c r="ED26"/>
  <c r="ED27"/>
  <c r="ED28"/>
  <c r="ED30"/>
  <c r="ED31"/>
  <c r="ED32"/>
  <c r="ED33"/>
  <c r="ED9"/>
  <c r="EA9"/>
  <c r="EA10"/>
  <c r="EA11"/>
  <c r="EA12"/>
  <c r="EA13"/>
  <c r="EA14"/>
  <c r="EA15"/>
  <c r="EA16"/>
  <c r="EA17"/>
  <c r="EA18"/>
  <c r="EA19"/>
  <c r="EA20"/>
  <c r="EA21"/>
  <c r="EA22"/>
  <c r="EA23"/>
  <c r="EA24"/>
  <c r="EA25"/>
  <c r="EA26"/>
  <c r="EA27"/>
  <c r="EA28"/>
  <c r="EA30"/>
  <c r="EA31"/>
  <c r="EA32"/>
  <c r="EA33"/>
  <c r="DT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28"/>
  <c r="DT30"/>
  <c r="DT31"/>
  <c r="DT32"/>
  <c r="DT33"/>
  <c r="DT9"/>
  <c r="DQ10"/>
  <c r="DQ11"/>
  <c r="DQ12"/>
  <c r="DQ13"/>
  <c r="DQ14"/>
  <c r="DQ15"/>
  <c r="DQ16"/>
  <c r="DQ17"/>
  <c r="DQ18"/>
  <c r="DQ19"/>
  <c r="DQ20"/>
  <c r="DQ21"/>
  <c r="DQ22"/>
  <c r="DQ23"/>
  <c r="DQ24"/>
  <c r="DQ25"/>
  <c r="DQ26"/>
  <c r="DQ27"/>
  <c r="DQ28"/>
  <c r="DQ30"/>
  <c r="DQ31"/>
  <c r="DQ32"/>
  <c r="DQ33"/>
  <c r="DQ9"/>
  <c r="DN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28"/>
  <c r="DN30"/>
  <c r="DN31"/>
  <c r="DN32"/>
  <c r="DN33"/>
  <c r="DK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30"/>
  <c r="DK31"/>
  <c r="DK32"/>
  <c r="DK33"/>
  <c r="DD10"/>
  <c r="DD11"/>
  <c r="DD12"/>
  <c r="DD13"/>
  <c r="DD14"/>
  <c r="DD15"/>
  <c r="DD16"/>
  <c r="DD17"/>
  <c r="DD18"/>
  <c r="DD19"/>
  <c r="DD20"/>
  <c r="DD21"/>
  <c r="DD22"/>
  <c r="DD23"/>
  <c r="DD24"/>
  <c r="DD25"/>
  <c r="DD26"/>
  <c r="DD27"/>
  <c r="DD28"/>
  <c r="DD30"/>
  <c r="DD31"/>
  <c r="DD32"/>
  <c r="DD33"/>
  <c r="DA10"/>
  <c r="DA11"/>
  <c r="DA12"/>
  <c r="DA13"/>
  <c r="DA14"/>
  <c r="DA15"/>
  <c r="DA16"/>
  <c r="DA17"/>
  <c r="DA18"/>
  <c r="DA19"/>
  <c r="DA20"/>
  <c r="DA21"/>
  <c r="DA22"/>
  <c r="DA23"/>
  <c r="DA24"/>
  <c r="DA25"/>
  <c r="DA26"/>
  <c r="DA27"/>
  <c r="DA28"/>
  <c r="DA30"/>
  <c r="DA31"/>
  <c r="DA32"/>
  <c r="DA33"/>
  <c r="CX10"/>
  <c r="CX11"/>
  <c r="CX12"/>
  <c r="CX13"/>
  <c r="CX14"/>
  <c r="CX15"/>
  <c r="CX16"/>
  <c r="CX17"/>
  <c r="CX18"/>
  <c r="CX19"/>
  <c r="CX20"/>
  <c r="CX21"/>
  <c r="CX22"/>
  <c r="CX23"/>
  <c r="CX24"/>
  <c r="CX25"/>
  <c r="CX26"/>
  <c r="CX27"/>
  <c r="CX28"/>
  <c r="CX30"/>
  <c r="CX31"/>
  <c r="CX32"/>
  <c r="CX33"/>
  <c r="CU10"/>
  <c r="CU11"/>
  <c r="CU12"/>
  <c r="CU13"/>
  <c r="CU14"/>
  <c r="CU15"/>
  <c r="CU16"/>
  <c r="CU17"/>
  <c r="CU18"/>
  <c r="CU19"/>
  <c r="CU20"/>
  <c r="CU21"/>
  <c r="CU22"/>
  <c r="CU23"/>
  <c r="CU24"/>
  <c r="CU25"/>
  <c r="CU26"/>
  <c r="CU27"/>
  <c r="CU28"/>
  <c r="CU30"/>
  <c r="CU31"/>
  <c r="CU32"/>
  <c r="CU33"/>
  <c r="CR10"/>
  <c r="CR11"/>
  <c r="CR12"/>
  <c r="CR13"/>
  <c r="CR14"/>
  <c r="CR15"/>
  <c r="CR16"/>
  <c r="CR17"/>
  <c r="CR18"/>
  <c r="CR19"/>
  <c r="CR20"/>
  <c r="CR21"/>
  <c r="CR22"/>
  <c r="CR23"/>
  <c r="CR24"/>
  <c r="CR25"/>
  <c r="CR26"/>
  <c r="CR27"/>
  <c r="CR28"/>
  <c r="CR30"/>
  <c r="CR31"/>
  <c r="CR32"/>
  <c r="CR33"/>
  <c r="CO10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30"/>
  <c r="CO31"/>
  <c r="CO32"/>
  <c r="CO33"/>
  <c r="CL10"/>
  <c r="CL11"/>
  <c r="CL12"/>
  <c r="CL13"/>
  <c r="CL14"/>
  <c r="CL15"/>
  <c r="CL16"/>
  <c r="CL17"/>
  <c r="CL18"/>
  <c r="CL19"/>
  <c r="CL20"/>
  <c r="CL21"/>
  <c r="CL22"/>
  <c r="CL23"/>
  <c r="CL24"/>
  <c r="CL25"/>
  <c r="CL26"/>
  <c r="CL27"/>
  <c r="CL28"/>
  <c r="CL30"/>
  <c r="CL31"/>
  <c r="CL32"/>
  <c r="CL33"/>
  <c r="CI10"/>
  <c r="CI11"/>
  <c r="CI12"/>
  <c r="CI13"/>
  <c r="CI14"/>
  <c r="CI15"/>
  <c r="CI16"/>
  <c r="CI17"/>
  <c r="CI18"/>
  <c r="CI19"/>
  <c r="CI20"/>
  <c r="CI21"/>
  <c r="CI22"/>
  <c r="CI23"/>
  <c r="CI24"/>
  <c r="CI25"/>
  <c r="CI26"/>
  <c r="CI27"/>
  <c r="CI28"/>
  <c r="CI30"/>
  <c r="CI31"/>
  <c r="CI32"/>
  <c r="CI33"/>
  <c r="CF10"/>
  <c r="CF11"/>
  <c r="CF12"/>
  <c r="CF13"/>
  <c r="CF14"/>
  <c r="CF15"/>
  <c r="CF16"/>
  <c r="CF17"/>
  <c r="CF18"/>
  <c r="CF19"/>
  <c r="CF20"/>
  <c r="CF21"/>
  <c r="CF22"/>
  <c r="CF23"/>
  <c r="CF24"/>
  <c r="CF25"/>
  <c r="CF26"/>
  <c r="CF27"/>
  <c r="CF28"/>
  <c r="CF30"/>
  <c r="CF31"/>
  <c r="CF32"/>
  <c r="CF33"/>
  <c r="CC10"/>
  <c r="CC11"/>
  <c r="CC12"/>
  <c r="CC13"/>
  <c r="CC14"/>
  <c r="CC15"/>
  <c r="CC16"/>
  <c r="CC17"/>
  <c r="CC18"/>
  <c r="CC19"/>
  <c r="CC20"/>
  <c r="CC21"/>
  <c r="CC22"/>
  <c r="CC23"/>
  <c r="CC24"/>
  <c r="CC25"/>
  <c r="CC26"/>
  <c r="CC27"/>
  <c r="CC28"/>
  <c r="CC30"/>
  <c r="CC31"/>
  <c r="CC32"/>
  <c r="CC33"/>
  <c r="CC9"/>
  <c r="BZ10"/>
  <c r="BZ11"/>
  <c r="BZ12"/>
  <c r="BZ13"/>
  <c r="BZ14"/>
  <c r="BZ15"/>
  <c r="BZ16"/>
  <c r="BZ17"/>
  <c r="BZ18"/>
  <c r="BZ19"/>
  <c r="BZ20"/>
  <c r="BZ21"/>
  <c r="BZ22"/>
  <c r="BZ23"/>
  <c r="BZ24"/>
  <c r="BZ25"/>
  <c r="BZ26"/>
  <c r="BZ27"/>
  <c r="BZ28"/>
  <c r="BZ30"/>
  <c r="BZ31"/>
  <c r="BZ32"/>
  <c r="BZ33"/>
  <c r="BW10"/>
  <c r="BW11"/>
  <c r="BW12"/>
  <c r="BW13"/>
  <c r="BW14"/>
  <c r="BW15"/>
  <c r="BW16"/>
  <c r="BW17"/>
  <c r="BW18"/>
  <c r="BW19"/>
  <c r="BW20"/>
  <c r="BW21"/>
  <c r="BW22"/>
  <c r="BW23"/>
  <c r="BW24"/>
  <c r="BW25"/>
  <c r="BW26"/>
  <c r="BW27"/>
  <c r="BW28"/>
  <c r="BW30"/>
  <c r="BW31"/>
  <c r="BW32"/>
  <c r="BW33"/>
  <c r="BQ30"/>
  <c r="BR30"/>
  <c r="BQ31"/>
  <c r="BR31"/>
  <c r="BQ32"/>
  <c r="BR32"/>
  <c r="BQ33"/>
  <c r="BR33"/>
  <c r="BQ10"/>
  <c r="BR10"/>
  <c r="BQ11"/>
  <c r="BR11"/>
  <c r="BQ12"/>
  <c r="BR12"/>
  <c r="BQ13"/>
  <c r="BR13"/>
  <c r="BQ14"/>
  <c r="BR14"/>
  <c r="BQ15"/>
  <c r="BR15"/>
  <c r="BQ16"/>
  <c r="BR16"/>
  <c r="BQ17"/>
  <c r="BR17"/>
  <c r="BQ18"/>
  <c r="BR18"/>
  <c r="BQ19"/>
  <c r="BR19"/>
  <c r="BQ20"/>
  <c r="BR20"/>
  <c r="BQ21"/>
  <c r="BR21"/>
  <c r="BQ22"/>
  <c r="BR22"/>
  <c r="BQ23"/>
  <c r="BR23"/>
  <c r="BQ24"/>
  <c r="BR24"/>
  <c r="BQ25"/>
  <c r="BR25"/>
  <c r="BQ26"/>
  <c r="BR26"/>
  <c r="BQ27"/>
  <c r="BR27"/>
  <c r="BQ28"/>
  <c r="BR28"/>
  <c r="BR9"/>
  <c r="BQ9"/>
  <c r="BP10"/>
  <c r="BP11"/>
  <c r="BP12"/>
  <c r="BP13"/>
  <c r="BP14"/>
  <c r="BP15"/>
  <c r="BP16"/>
  <c r="BP17"/>
  <c r="BP18"/>
  <c r="BP19"/>
  <c r="BP20"/>
  <c r="BP21"/>
  <c r="BP22"/>
  <c r="BP23"/>
  <c r="BP24"/>
  <c r="BP25"/>
  <c r="BP26"/>
  <c r="BP27"/>
  <c r="BP28"/>
  <c r="BP30"/>
  <c r="BP31"/>
  <c r="BP32"/>
  <c r="BP33"/>
  <c r="BP9"/>
  <c r="BM10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30"/>
  <c r="BM31"/>
  <c r="BM32"/>
  <c r="BM33"/>
  <c r="BM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30"/>
  <c r="BG31"/>
  <c r="BG32"/>
  <c r="BG33"/>
  <c r="BD10"/>
  <c r="BD11"/>
  <c r="BD12"/>
  <c r="BD13"/>
  <c r="BD14"/>
  <c r="BD15"/>
  <c r="BD16"/>
  <c r="BD17"/>
  <c r="BD18"/>
  <c r="BD19"/>
  <c r="BD20"/>
  <c r="BD21"/>
  <c r="BD22"/>
  <c r="BD23"/>
  <c r="BD24"/>
  <c r="BD25"/>
  <c r="BD26"/>
  <c r="BD27"/>
  <c r="BD28"/>
  <c r="BD30"/>
  <c r="BD31"/>
  <c r="BD32"/>
  <c r="BD33"/>
  <c r="AS35" i="4" l="1"/>
  <c r="AS33"/>
  <c r="AS31"/>
  <c r="AS28"/>
  <c r="AS24"/>
  <c r="AS22"/>
  <c r="AS20"/>
  <c r="AS18"/>
  <c r="AS16"/>
  <c r="AS14"/>
  <c r="AS12"/>
  <c r="AT30"/>
  <c r="AZ35"/>
  <c r="AZ33"/>
  <c r="AZ31"/>
  <c r="AZ28"/>
  <c r="AZ26"/>
  <c r="AZ24"/>
  <c r="AZ22"/>
  <c r="AZ20"/>
  <c r="AZ18"/>
  <c r="AZ16"/>
  <c r="AZ14"/>
  <c r="AZ12"/>
  <c r="BF36"/>
  <c r="AS26"/>
  <c r="BJ36"/>
  <c r="DN23"/>
  <c r="DN21"/>
  <c r="EP27" i="2"/>
  <c r="EP26"/>
  <c r="EP25"/>
  <c r="EP23"/>
  <c r="EP22"/>
  <c r="EP21"/>
  <c r="EP19"/>
  <c r="EP18"/>
  <c r="EP17"/>
  <c r="EP15"/>
  <c r="EP14"/>
  <c r="EP13"/>
  <c r="EP11"/>
  <c r="BS33"/>
  <c r="BS31"/>
  <c r="BS27"/>
  <c r="BS25"/>
  <c r="BS23"/>
  <c r="BS21"/>
  <c r="BS19"/>
  <c r="BS17"/>
  <c r="BS15"/>
  <c r="BS13"/>
  <c r="BS11"/>
  <c r="AI26" i="4"/>
  <c r="AI18"/>
  <c r="DN10"/>
  <c r="DN29"/>
  <c r="DN28"/>
  <c r="DN27"/>
  <c r="DN15"/>
  <c r="EG31" i="2"/>
  <c r="EG27"/>
  <c r="EG26"/>
  <c r="EG25"/>
  <c r="EG23"/>
  <c r="EG22"/>
  <c r="EG19"/>
  <c r="EG17"/>
  <c r="EG15"/>
  <c r="EG13"/>
  <c r="EG11"/>
  <c r="EP33"/>
  <c r="DU10" i="4"/>
  <c r="EA34"/>
  <c r="DT36"/>
  <c r="DU35"/>
  <c r="DU33"/>
  <c r="DU32"/>
  <c r="DU31"/>
  <c r="CL30"/>
  <c r="CM37"/>
  <c r="CL36"/>
  <c r="CH30"/>
  <c r="CH36"/>
  <c r="CD36"/>
  <c r="BV36"/>
  <c r="BR36"/>
  <c r="BN30"/>
  <c r="BN36"/>
  <c r="CR30"/>
  <c r="CO30"/>
  <c r="CR36"/>
  <c r="CO36"/>
  <c r="AW30"/>
  <c r="AZ30" s="1"/>
  <c r="AP30"/>
  <c r="AP36"/>
  <c r="AS36" s="1"/>
  <c r="GB30" i="2"/>
  <c r="EP9"/>
  <c r="EG21"/>
  <c r="EG9"/>
  <c r="EG33"/>
  <c r="BS9"/>
  <c r="DN19" i="4"/>
  <c r="DN18"/>
  <c r="AM36"/>
  <c r="AM30"/>
  <c r="AM37" s="1"/>
  <c r="EA28"/>
  <c r="EA26"/>
  <c r="EA24"/>
  <c r="EA20"/>
  <c r="EA16"/>
  <c r="AI10"/>
  <c r="AI16"/>
  <c r="AI15"/>
  <c r="AT36"/>
  <c r="AT37" s="1"/>
  <c r="AW36"/>
  <c r="AZ36" s="1"/>
  <c r="DN26"/>
  <c r="DN24"/>
  <c r="DN20"/>
  <c r="DN16"/>
  <c r="DN12"/>
  <c r="DU29"/>
  <c r="DU27"/>
  <c r="DU23"/>
  <c r="DU21"/>
  <c r="DU19"/>
  <c r="DU15"/>
  <c r="DT30"/>
  <c r="AI28"/>
  <c r="AI27"/>
  <c r="AI24"/>
  <c r="AI23"/>
  <c r="AI20"/>
  <c r="AI19"/>
  <c r="AI12"/>
  <c r="EG30" i="2"/>
  <c r="EP32"/>
  <c r="EP30"/>
  <c r="EG18"/>
  <c r="EG14"/>
  <c r="EG10"/>
  <c r="EP28"/>
  <c r="EP24"/>
  <c r="EP20"/>
  <c r="EP16"/>
  <c r="EP12"/>
  <c r="EP10"/>
  <c r="EG32"/>
  <c r="EG28"/>
  <c r="EG24"/>
  <c r="EG20"/>
  <c r="EG16"/>
  <c r="EG12"/>
  <c r="BS28"/>
  <c r="BS24"/>
  <c r="BS20"/>
  <c r="BS16"/>
  <c r="BS12"/>
  <c r="BS32"/>
  <c r="BS30"/>
  <c r="BS26"/>
  <c r="BS22"/>
  <c r="BS18"/>
  <c r="BS14"/>
  <c r="BS10"/>
  <c r="AI33" i="4"/>
  <c r="AI29"/>
  <c r="AI25"/>
  <c r="AI21"/>
  <c r="AI17"/>
  <c r="AI13"/>
  <c r="AS30" l="1"/>
  <c r="BN37"/>
  <c r="BN39" s="1"/>
  <c r="AP37"/>
  <c r="AS37" s="1"/>
  <c r="CM39"/>
  <c r="CL37"/>
  <c r="CL39" s="1"/>
  <c r="CP30"/>
  <c r="AW37"/>
  <c r="AZ37" s="1"/>
  <c r="DT37"/>
  <c r="CP36"/>
  <c r="AD10" i="2" l="1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30"/>
  <c r="AD31"/>
  <c r="AD32"/>
  <c r="AD33"/>
  <c r="AD9"/>
  <c r="Y9"/>
  <c r="D9"/>
  <c r="GH10" i="1"/>
  <c r="GP10" s="1"/>
  <c r="GA10"/>
  <c r="FY10"/>
  <c r="FX10"/>
  <c r="FV10"/>
  <c r="ET10"/>
  <c r="CX10"/>
  <c r="CO10"/>
  <c r="EW10" s="1"/>
  <c r="AA10"/>
  <c r="Z10"/>
  <c r="L10"/>
  <c r="D10"/>
  <c r="HA10" l="1"/>
  <c r="FN9" i="2"/>
  <c r="DU9"/>
  <c r="BH9"/>
  <c r="EK10" i="1"/>
  <c r="P10"/>
  <c r="BA10"/>
  <c r="E17" i="43"/>
  <c r="B17"/>
  <c r="C15"/>
  <c r="C17" l="1"/>
  <c r="D17"/>
  <c r="EB36" i="4" l="1"/>
  <c r="DV36" l="1"/>
  <c r="EA36" s="1"/>
  <c r="DW36"/>
  <c r="DX36"/>
  <c r="DY36"/>
  <c r="DZ36"/>
  <c r="EC36"/>
  <c r="ED36"/>
  <c r="EE36"/>
  <c r="EF36"/>
  <c r="EG36"/>
  <c r="EH36"/>
  <c r="EI36"/>
  <c r="CX36" l="1"/>
  <c r="CZ36"/>
  <c r="DA36"/>
  <c r="DC36"/>
  <c r="DD36"/>
  <c r="DF36"/>
  <c r="DG36"/>
  <c r="DI36"/>
  <c r="DJ36"/>
  <c r="CW36"/>
  <c r="AJ36"/>
  <c r="AK36"/>
  <c r="AN36"/>
  <c r="AO36"/>
  <c r="AQ36"/>
  <c r="AR36"/>
  <c r="AU36"/>
  <c r="AV36"/>
  <c r="AX36"/>
  <c r="AY36"/>
  <c r="E36"/>
  <c r="G36"/>
  <c r="H36"/>
  <c r="J36"/>
  <c r="K36"/>
  <c r="M36"/>
  <c r="N36"/>
  <c r="R36"/>
  <c r="S36"/>
  <c r="U36"/>
  <c r="V36"/>
  <c r="X36"/>
  <c r="Y36"/>
  <c r="D36"/>
  <c r="Z36" l="1"/>
  <c r="W36"/>
  <c r="T36"/>
  <c r="DL36"/>
  <c r="P36"/>
  <c r="DM36"/>
  <c r="DH36"/>
  <c r="DK36"/>
  <c r="DE36"/>
  <c r="DB36"/>
  <c r="CY36"/>
  <c r="O36"/>
  <c r="I36"/>
  <c r="DU36"/>
  <c r="Q36"/>
  <c r="L36"/>
  <c r="F36"/>
  <c r="AL36"/>
  <c r="CO37"/>
  <c r="CO39" s="1"/>
  <c r="CQ39"/>
  <c r="CR37"/>
  <c r="CR39" s="1"/>
  <c r="CP37"/>
  <c r="CP39" l="1"/>
  <c r="DN36"/>
  <c r="BL12" i="53" l="1"/>
  <c r="BD30" i="1" l="1"/>
  <c r="DP34" i="2" l="1"/>
  <c r="DR34"/>
  <c r="DS34"/>
  <c r="DP29"/>
  <c r="DR29"/>
  <c r="DS29"/>
  <c r="DT29" l="1"/>
  <c r="DS35"/>
  <c r="DT34"/>
  <c r="DR35"/>
  <c r="DP35"/>
  <c r="AB34"/>
  <c r="AC34"/>
  <c r="AB29"/>
  <c r="AB35" s="1"/>
  <c r="AC29"/>
  <c r="EO30" i="1"/>
  <c r="EO33"/>
  <c r="EP36"/>
  <c r="EP31"/>
  <c r="EP32"/>
  <c r="EP11"/>
  <c r="EP12"/>
  <c r="EP13"/>
  <c r="EP14"/>
  <c r="EP15"/>
  <c r="EP16"/>
  <c r="EP17"/>
  <c r="EP18"/>
  <c r="EP19"/>
  <c r="EP20"/>
  <c r="EP21"/>
  <c r="EP22"/>
  <c r="EP23"/>
  <c r="EP24"/>
  <c r="EP25"/>
  <c r="EP26"/>
  <c r="EP27"/>
  <c r="EP28"/>
  <c r="EP29"/>
  <c r="EP10"/>
  <c r="AL33"/>
  <c r="AK33"/>
  <c r="AM36"/>
  <c r="AM32"/>
  <c r="AM31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10"/>
  <c r="AL30"/>
  <c r="AK30"/>
  <c r="AD34" i="2" l="1"/>
  <c r="DT35"/>
  <c r="AC35"/>
  <c r="AD35" s="1"/>
  <c r="AD29"/>
  <c r="EO34" i="1"/>
  <c r="AM30"/>
  <c r="AK34"/>
  <c r="AM33"/>
  <c r="AM37"/>
  <c r="AL34"/>
  <c r="AM34" l="1"/>
  <c r="FV36" l="1"/>
  <c r="FV11"/>
  <c r="FV12"/>
  <c r="FV13"/>
  <c r="FV14"/>
  <c r="FV15"/>
  <c r="FV16"/>
  <c r="FV17"/>
  <c r="FV18"/>
  <c r="FV19"/>
  <c r="FV20"/>
  <c r="FV21"/>
  <c r="FV22"/>
  <c r="FV23"/>
  <c r="FV24"/>
  <c r="FV25"/>
  <c r="FV26"/>
  <c r="FV27"/>
  <c r="FV28"/>
  <c r="FV29"/>
  <c r="FV31"/>
  <c r="FV32"/>
  <c r="Z31" l="1"/>
  <c r="AA31"/>
  <c r="Z11"/>
  <c r="AA11"/>
  <c r="Z12"/>
  <c r="Z13"/>
  <c r="AA13"/>
  <c r="Z15"/>
  <c r="AA15"/>
  <c r="Z17"/>
  <c r="AA17"/>
  <c r="Z21"/>
  <c r="AA21"/>
  <c r="Z22"/>
  <c r="AA22"/>
  <c r="Z24"/>
  <c r="AA24"/>
  <c r="AA25"/>
  <c r="Z29"/>
  <c r="AA29"/>
  <c r="V10"/>
  <c r="AD10"/>
  <c r="C24" i="70" l="1"/>
  <c r="E24" s="1"/>
  <c r="G24" s="1"/>
  <c r="C22"/>
  <c r="E22" s="1"/>
  <c r="H22" s="1"/>
  <c r="GH34" i="2" l="1"/>
  <c r="GG34"/>
  <c r="GF34"/>
  <c r="GE34"/>
  <c r="GD34"/>
  <c r="GC34"/>
  <c r="GA34"/>
  <c r="FZ34"/>
  <c r="FY34"/>
  <c r="FX34"/>
  <c r="FW34"/>
  <c r="GH29"/>
  <c r="GG29"/>
  <c r="GF29"/>
  <c r="GE29"/>
  <c r="GD29"/>
  <c r="GC29"/>
  <c r="GA29"/>
  <c r="FZ29"/>
  <c r="FY29"/>
  <c r="FX29"/>
  <c r="FW29"/>
  <c r="FI34"/>
  <c r="FH34"/>
  <c r="FF34"/>
  <c r="FE34"/>
  <c r="FG34" s="1"/>
  <c r="FC34"/>
  <c r="FL34" s="1"/>
  <c r="FB34"/>
  <c r="EZ34"/>
  <c r="EY34"/>
  <c r="FA34" s="1"/>
  <c r="EW34"/>
  <c r="EV34"/>
  <c r="EX34" s="1"/>
  <c r="FI29"/>
  <c r="FH29"/>
  <c r="FF29"/>
  <c r="FE29"/>
  <c r="FC29"/>
  <c r="FB29"/>
  <c r="EZ29"/>
  <c r="EY29"/>
  <c r="EW29"/>
  <c r="EV29"/>
  <c r="FJ9"/>
  <c r="FD9"/>
  <c r="FA9"/>
  <c r="EL34"/>
  <c r="EK34"/>
  <c r="EI34"/>
  <c r="EH34"/>
  <c r="EC34"/>
  <c r="EB34"/>
  <c r="DZ34"/>
  <c r="EO34" s="1"/>
  <c r="DY34"/>
  <c r="DO34"/>
  <c r="DM34"/>
  <c r="DL34"/>
  <c r="DN34" s="1"/>
  <c r="DJ34"/>
  <c r="DI34"/>
  <c r="DI35" s="1"/>
  <c r="EL29"/>
  <c r="EK29"/>
  <c r="EI29"/>
  <c r="EH29"/>
  <c r="EC29"/>
  <c r="EB29"/>
  <c r="DZ29"/>
  <c r="EO29" s="1"/>
  <c r="DY29"/>
  <c r="DO29"/>
  <c r="DQ29" s="1"/>
  <c r="DM29"/>
  <c r="DL29"/>
  <c r="DJ29"/>
  <c r="EM9"/>
  <c r="EJ9"/>
  <c r="DN9"/>
  <c r="DK9"/>
  <c r="DC29"/>
  <c r="DC34"/>
  <c r="DD34" s="1"/>
  <c r="DB34"/>
  <c r="CZ34"/>
  <c r="CY34"/>
  <c r="CW34"/>
  <c r="CX34" s="1"/>
  <c r="CV34"/>
  <c r="CT34"/>
  <c r="CS34"/>
  <c r="CQ34"/>
  <c r="CR34" s="1"/>
  <c r="CP34"/>
  <c r="CN34"/>
  <c r="CM34"/>
  <c r="CK34"/>
  <c r="CL34" s="1"/>
  <c r="CJ34"/>
  <c r="CH34"/>
  <c r="CG34"/>
  <c r="CE34"/>
  <c r="CF34" s="1"/>
  <c r="CD34"/>
  <c r="CB34"/>
  <c r="CA34"/>
  <c r="BY34"/>
  <c r="BZ34" s="1"/>
  <c r="BX34"/>
  <c r="BV34"/>
  <c r="BU34"/>
  <c r="BO34"/>
  <c r="BP34" s="1"/>
  <c r="BN34"/>
  <c r="BL34"/>
  <c r="BK34"/>
  <c r="BF34"/>
  <c r="BG34" s="1"/>
  <c r="BE34"/>
  <c r="BC34"/>
  <c r="BR34" s="1"/>
  <c r="BB34"/>
  <c r="DB29"/>
  <c r="CZ29"/>
  <c r="CY29"/>
  <c r="CW29"/>
  <c r="CV29"/>
  <c r="CT29"/>
  <c r="CS29"/>
  <c r="CQ29"/>
  <c r="CP29"/>
  <c r="CN29"/>
  <c r="CM29"/>
  <c r="CK29"/>
  <c r="CJ29"/>
  <c r="CH29"/>
  <c r="CG29"/>
  <c r="CE29"/>
  <c r="CD29"/>
  <c r="CB29"/>
  <c r="CA29"/>
  <c r="BY29"/>
  <c r="BX29"/>
  <c r="BV29"/>
  <c r="BU29"/>
  <c r="BO29"/>
  <c r="BN29"/>
  <c r="BL29"/>
  <c r="BK29"/>
  <c r="BF29"/>
  <c r="BE29"/>
  <c r="BC29"/>
  <c r="BB29"/>
  <c r="DD9"/>
  <c r="DA9"/>
  <c r="CX9"/>
  <c r="CU9"/>
  <c r="CR9"/>
  <c r="CO9"/>
  <c r="CL9"/>
  <c r="CI9"/>
  <c r="CF9"/>
  <c r="BZ9"/>
  <c r="BW9"/>
  <c r="BG9"/>
  <c r="BD9"/>
  <c r="AT28"/>
  <c r="AS28"/>
  <c r="AQ28"/>
  <c r="AP28"/>
  <c r="AS27"/>
  <c r="AP27"/>
  <c r="AV27" s="1"/>
  <c r="AS26"/>
  <c r="AP26"/>
  <c r="AT25"/>
  <c r="AS25"/>
  <c r="AQ25"/>
  <c r="AP25"/>
  <c r="AV25" s="1"/>
  <c r="AT24"/>
  <c r="AQ24"/>
  <c r="AT23"/>
  <c r="AQ23"/>
  <c r="AV23"/>
  <c r="AT22"/>
  <c r="AQ22"/>
  <c r="AT21"/>
  <c r="AQ21"/>
  <c r="AV21"/>
  <c r="AT20"/>
  <c r="AQ20"/>
  <c r="AT19"/>
  <c r="AQ19"/>
  <c r="AV19"/>
  <c r="AT18"/>
  <c r="AQ18"/>
  <c r="AT17"/>
  <c r="AQ17"/>
  <c r="AV17"/>
  <c r="AT16"/>
  <c r="AS16"/>
  <c r="AQ16"/>
  <c r="AP16"/>
  <c r="AT15"/>
  <c r="AQ15"/>
  <c r="AV15"/>
  <c r="AT14"/>
  <c r="AQ14"/>
  <c r="AT13"/>
  <c r="AQ13"/>
  <c r="AV13"/>
  <c r="AT12"/>
  <c r="AS12"/>
  <c r="AQ12"/>
  <c r="AP12"/>
  <c r="AT11"/>
  <c r="AQ11"/>
  <c r="AV11"/>
  <c r="AT10"/>
  <c r="AS10"/>
  <c r="AQ10"/>
  <c r="AP10"/>
  <c r="AT9"/>
  <c r="AV9"/>
  <c r="AL9"/>
  <c r="AQ9"/>
  <c r="AJ29"/>
  <c r="AK29"/>
  <c r="AM29"/>
  <c r="AN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O9" s="1"/>
  <c r="W34"/>
  <c r="V34"/>
  <c r="T34"/>
  <c r="S34"/>
  <c r="Q34"/>
  <c r="P34"/>
  <c r="K34"/>
  <c r="J34"/>
  <c r="L34" s="1"/>
  <c r="I34"/>
  <c r="H34"/>
  <c r="F34"/>
  <c r="E34"/>
  <c r="W29"/>
  <c r="V29"/>
  <c r="T29"/>
  <c r="S29"/>
  <c r="Q29"/>
  <c r="P29"/>
  <c r="K29"/>
  <c r="J29"/>
  <c r="I29"/>
  <c r="AT29" s="1"/>
  <c r="H29"/>
  <c r="H35" s="1"/>
  <c r="F29"/>
  <c r="F35" s="1"/>
  <c r="E29"/>
  <c r="Y10"/>
  <c r="Z10"/>
  <c r="Y11"/>
  <c r="Z11"/>
  <c r="Y12"/>
  <c r="Z12"/>
  <c r="Y13"/>
  <c r="Z13"/>
  <c r="Y14"/>
  <c r="Z14"/>
  <c r="Y15"/>
  <c r="Z15"/>
  <c r="Y16"/>
  <c r="Z16"/>
  <c r="Y17"/>
  <c r="Z17"/>
  <c r="Y18"/>
  <c r="Z18"/>
  <c r="Y19"/>
  <c r="Z19"/>
  <c r="Y20"/>
  <c r="Z20"/>
  <c r="Y21"/>
  <c r="Z21"/>
  <c r="Y22"/>
  <c r="Z22"/>
  <c r="Y23"/>
  <c r="Z23"/>
  <c r="Y24"/>
  <c r="Z24"/>
  <c r="Y25"/>
  <c r="Z25"/>
  <c r="Y26"/>
  <c r="Z26"/>
  <c r="Y27"/>
  <c r="Z27"/>
  <c r="Y28"/>
  <c r="Z28"/>
  <c r="Z29"/>
  <c r="Y30"/>
  <c r="Z30"/>
  <c r="Y31"/>
  <c r="Z31"/>
  <c r="Y32"/>
  <c r="Z32"/>
  <c r="Y33"/>
  <c r="Z33"/>
  <c r="Y34"/>
  <c r="Z34"/>
  <c r="Z9"/>
  <c r="X33"/>
  <c r="X32"/>
  <c r="X31"/>
  <c r="X30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U33"/>
  <c r="U32"/>
  <c r="U31"/>
  <c r="U30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R33"/>
  <c r="R32"/>
  <c r="R31"/>
  <c r="R30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L33"/>
  <c r="L32"/>
  <c r="L31"/>
  <c r="L30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G33"/>
  <c r="FV33" s="1"/>
  <c r="G32"/>
  <c r="FV32" s="1"/>
  <c r="G31"/>
  <c r="FV31" s="1"/>
  <c r="G30"/>
  <c r="G28"/>
  <c r="G27"/>
  <c r="G26"/>
  <c r="G25"/>
  <c r="G23"/>
  <c r="G22"/>
  <c r="G21"/>
  <c r="G20"/>
  <c r="G19"/>
  <c r="G18"/>
  <c r="G17"/>
  <c r="G16"/>
  <c r="G15"/>
  <c r="G14"/>
  <c r="G13"/>
  <c r="G11"/>
  <c r="G10"/>
  <c r="G9"/>
  <c r="D33"/>
  <c r="D32"/>
  <c r="D31"/>
  <c r="D30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GX33" i="1"/>
  <c r="GW33"/>
  <c r="GV33"/>
  <c r="GT33"/>
  <c r="GS33"/>
  <c r="GR33"/>
  <c r="GQ33"/>
  <c r="GX30"/>
  <c r="GW30"/>
  <c r="GV30"/>
  <c r="GT30"/>
  <c r="GS30"/>
  <c r="GR30"/>
  <c r="GQ30"/>
  <c r="GL30"/>
  <c r="GM30"/>
  <c r="GN30"/>
  <c r="GO30"/>
  <c r="GK30"/>
  <c r="GO33"/>
  <c r="GO34" s="1"/>
  <c r="GN33"/>
  <c r="GN34" s="1"/>
  <c r="GM33"/>
  <c r="GL33"/>
  <c r="GK33"/>
  <c r="GH32"/>
  <c r="GP32" s="1"/>
  <c r="GH31"/>
  <c r="GP31" s="1"/>
  <c r="GH11"/>
  <c r="GP11" s="1"/>
  <c r="GH12"/>
  <c r="GP12" s="1"/>
  <c r="GH13"/>
  <c r="GP13" s="1"/>
  <c r="GH14"/>
  <c r="GP14" s="1"/>
  <c r="GH15"/>
  <c r="GP15" s="1"/>
  <c r="GH16"/>
  <c r="GP16" s="1"/>
  <c r="GH17"/>
  <c r="GP17" s="1"/>
  <c r="GH18"/>
  <c r="GP18" s="1"/>
  <c r="GH19"/>
  <c r="GP19" s="1"/>
  <c r="GH20"/>
  <c r="GP20" s="1"/>
  <c r="GH21"/>
  <c r="GP21" s="1"/>
  <c r="GH22"/>
  <c r="GP22" s="1"/>
  <c r="GH23"/>
  <c r="GP23" s="1"/>
  <c r="GH24"/>
  <c r="GP24" s="1"/>
  <c r="GH25"/>
  <c r="GP25" s="1"/>
  <c r="GH26"/>
  <c r="GP26" s="1"/>
  <c r="GH27"/>
  <c r="GH28"/>
  <c r="GP28" s="1"/>
  <c r="GP29"/>
  <c r="GA11"/>
  <c r="GB11"/>
  <c r="GA12"/>
  <c r="GB12"/>
  <c r="GA13"/>
  <c r="GB13"/>
  <c r="GA14"/>
  <c r="GB14"/>
  <c r="GA15"/>
  <c r="GB15"/>
  <c r="GA16"/>
  <c r="GB16"/>
  <c r="GA17"/>
  <c r="GB17"/>
  <c r="GA18"/>
  <c r="GB18"/>
  <c r="GA19"/>
  <c r="GB19"/>
  <c r="GA20"/>
  <c r="GB20"/>
  <c r="GA21"/>
  <c r="GB21"/>
  <c r="GA22"/>
  <c r="GB22"/>
  <c r="GA23"/>
  <c r="GB23"/>
  <c r="GA24"/>
  <c r="GB24"/>
  <c r="GA25"/>
  <c r="GB25"/>
  <c r="GA26"/>
  <c r="GB26"/>
  <c r="GA27"/>
  <c r="GB27"/>
  <c r="GA28"/>
  <c r="GB28"/>
  <c r="GA29"/>
  <c r="GB29"/>
  <c r="GA31"/>
  <c r="GB31"/>
  <c r="GA32"/>
  <c r="GB32"/>
  <c r="GB10"/>
  <c r="GC10" s="1"/>
  <c r="FY11"/>
  <c r="FY12"/>
  <c r="FY13"/>
  <c r="FY14"/>
  <c r="FZ14" s="1"/>
  <c r="FY15"/>
  <c r="FY16"/>
  <c r="FY17"/>
  <c r="FY18"/>
  <c r="FY19"/>
  <c r="FY20"/>
  <c r="FY21"/>
  <c r="FY22"/>
  <c r="FY23"/>
  <c r="FY24"/>
  <c r="FY25"/>
  <c r="FY26"/>
  <c r="FY27"/>
  <c r="FY28"/>
  <c r="FY29"/>
  <c r="FY31"/>
  <c r="FY32"/>
  <c r="FX11"/>
  <c r="FX12"/>
  <c r="FX13"/>
  <c r="FX14"/>
  <c r="FX15"/>
  <c r="FX16"/>
  <c r="FX17"/>
  <c r="FX18"/>
  <c r="FX19"/>
  <c r="FZ19" s="1"/>
  <c r="FX20"/>
  <c r="FX21"/>
  <c r="FZ21" s="1"/>
  <c r="FX22"/>
  <c r="FX23"/>
  <c r="FZ23" s="1"/>
  <c r="FX24"/>
  <c r="FX25"/>
  <c r="FZ25" s="1"/>
  <c r="FX26"/>
  <c r="FX27"/>
  <c r="FX28"/>
  <c r="FX29"/>
  <c r="FX31"/>
  <c r="FX32"/>
  <c r="FV37"/>
  <c r="FT33"/>
  <c r="FS33"/>
  <c r="FQ33"/>
  <c r="FP33"/>
  <c r="FN33"/>
  <c r="FM33"/>
  <c r="FK33"/>
  <c r="FT30"/>
  <c r="FS30"/>
  <c r="FQ30"/>
  <c r="FP30"/>
  <c r="FN30"/>
  <c r="FV30" s="1"/>
  <c r="FM30"/>
  <c r="FK30"/>
  <c r="FJ30"/>
  <c r="GC16"/>
  <c r="GC12"/>
  <c r="FZ16"/>
  <c r="FZ12"/>
  <c r="FU36"/>
  <c r="FU32"/>
  <c r="FU31"/>
  <c r="FU29"/>
  <c r="FU28"/>
  <c r="FU27"/>
  <c r="FU26"/>
  <c r="FU25"/>
  <c r="FU24"/>
  <c r="FU23"/>
  <c r="FU22"/>
  <c r="FU21"/>
  <c r="FU20"/>
  <c r="FU19"/>
  <c r="FU18"/>
  <c r="FU17"/>
  <c r="FU16"/>
  <c r="FU15"/>
  <c r="FU14"/>
  <c r="FU13"/>
  <c r="FU12"/>
  <c r="FU11"/>
  <c r="FU10"/>
  <c r="FR36"/>
  <c r="FR32"/>
  <c r="FR31"/>
  <c r="FR29"/>
  <c r="FR28"/>
  <c r="FR27"/>
  <c r="FR26"/>
  <c r="FR25"/>
  <c r="FR24"/>
  <c r="FR23"/>
  <c r="FR22"/>
  <c r="FR21"/>
  <c r="FR20"/>
  <c r="FR19"/>
  <c r="FR18"/>
  <c r="FR17"/>
  <c r="FR16"/>
  <c r="FR15"/>
  <c r="FR14"/>
  <c r="FR13"/>
  <c r="FR12"/>
  <c r="FR11"/>
  <c r="FR10"/>
  <c r="FO36"/>
  <c r="FO32"/>
  <c r="FO31"/>
  <c r="FO29"/>
  <c r="FO28"/>
  <c r="FO27"/>
  <c r="FO26"/>
  <c r="FO25"/>
  <c r="FO24"/>
  <c r="FO23"/>
  <c r="FO22"/>
  <c r="FO21"/>
  <c r="FO20"/>
  <c r="FO19"/>
  <c r="FO18"/>
  <c r="FO17"/>
  <c r="FO16"/>
  <c r="FO15"/>
  <c r="FO14"/>
  <c r="FO13"/>
  <c r="FO12"/>
  <c r="FO11"/>
  <c r="FO10"/>
  <c r="FL36"/>
  <c r="FL32"/>
  <c r="FL31"/>
  <c r="FL29"/>
  <c r="FL28"/>
  <c r="FL27"/>
  <c r="FL26"/>
  <c r="FL25"/>
  <c r="FL24"/>
  <c r="FL23"/>
  <c r="FL22"/>
  <c r="FL21"/>
  <c r="FL20"/>
  <c r="FL19"/>
  <c r="FL18"/>
  <c r="FL17"/>
  <c r="FL16"/>
  <c r="FL15"/>
  <c r="FL14"/>
  <c r="FL13"/>
  <c r="FL12"/>
  <c r="FL11"/>
  <c r="FL10"/>
  <c r="C3" i="70"/>
  <c r="E3" s="1"/>
  <c r="C8"/>
  <c r="E8" s="1"/>
  <c r="FD33" i="1"/>
  <c r="FC33"/>
  <c r="FA33"/>
  <c r="EZ33"/>
  <c r="ER33"/>
  <c r="EQ33"/>
  <c r="GA33" s="1"/>
  <c r="EI33"/>
  <c r="EH33"/>
  <c r="EF33"/>
  <c r="EE33"/>
  <c r="EC33"/>
  <c r="EB33"/>
  <c r="DV33"/>
  <c r="DU33"/>
  <c r="DS33"/>
  <c r="DR33"/>
  <c r="FX33" s="1"/>
  <c r="EP37"/>
  <c r="EN33"/>
  <c r="EN30"/>
  <c r="EP30" s="1"/>
  <c r="FD30"/>
  <c r="FC30"/>
  <c r="FA30"/>
  <c r="EZ30"/>
  <c r="ER30"/>
  <c r="EQ30"/>
  <c r="GA30" s="1"/>
  <c r="EI30"/>
  <c r="EH30"/>
  <c r="EF30"/>
  <c r="EE30"/>
  <c r="EC30"/>
  <c r="EB30"/>
  <c r="DV30"/>
  <c r="DU30"/>
  <c r="DR30"/>
  <c r="FX30" s="1"/>
  <c r="ET11"/>
  <c r="EU11"/>
  <c r="ET12"/>
  <c r="EU12"/>
  <c r="ET13"/>
  <c r="EU13"/>
  <c r="ET14"/>
  <c r="EU14"/>
  <c r="ET15"/>
  <c r="EU15"/>
  <c r="ET16"/>
  <c r="EU16"/>
  <c r="ET17"/>
  <c r="EU17"/>
  <c r="ET18"/>
  <c r="EU18"/>
  <c r="ET19"/>
  <c r="EU19"/>
  <c r="ET20"/>
  <c r="EU20"/>
  <c r="ET21"/>
  <c r="EU21"/>
  <c r="ET22"/>
  <c r="EU22"/>
  <c r="ET23"/>
  <c r="EU23"/>
  <c r="ET24"/>
  <c r="EU24"/>
  <c r="ET25"/>
  <c r="EU25"/>
  <c r="ET26"/>
  <c r="EU26"/>
  <c r="ET27"/>
  <c r="EU27"/>
  <c r="ET28"/>
  <c r="EU28"/>
  <c r="ET29"/>
  <c r="EU29"/>
  <c r="ET31"/>
  <c r="EU31"/>
  <c r="ET32"/>
  <c r="EU32"/>
  <c r="EU33"/>
  <c r="FE37"/>
  <c r="FE36"/>
  <c r="FE32"/>
  <c r="FE31"/>
  <c r="FE29"/>
  <c r="FE28"/>
  <c r="FE27"/>
  <c r="FE26"/>
  <c r="FE25"/>
  <c r="FE24"/>
  <c r="FE23"/>
  <c r="FE22"/>
  <c r="FE21"/>
  <c r="FE20"/>
  <c r="FE19"/>
  <c r="FE18"/>
  <c r="FE17"/>
  <c r="FE16"/>
  <c r="FE15"/>
  <c r="FE14"/>
  <c r="FE13"/>
  <c r="FE12"/>
  <c r="FE11"/>
  <c r="FE10"/>
  <c r="FB36"/>
  <c r="FB32"/>
  <c r="FB31"/>
  <c r="FB29"/>
  <c r="FB28"/>
  <c r="FB27"/>
  <c r="FB26"/>
  <c r="FB25"/>
  <c r="FB24"/>
  <c r="FB23"/>
  <c r="FB22"/>
  <c r="FB21"/>
  <c r="FB20"/>
  <c r="FB19"/>
  <c r="FB18"/>
  <c r="FB17"/>
  <c r="FB16"/>
  <c r="FB15"/>
  <c r="FB14"/>
  <c r="FB13"/>
  <c r="FB12"/>
  <c r="FB11"/>
  <c r="FB10"/>
  <c r="ES37"/>
  <c r="ES36"/>
  <c r="ES33"/>
  <c r="ES32"/>
  <c r="ES31"/>
  <c r="ES29"/>
  <c r="ES28"/>
  <c r="ES27"/>
  <c r="ES26"/>
  <c r="ES25"/>
  <c r="ES24"/>
  <c r="ES23"/>
  <c r="ES22"/>
  <c r="ES21"/>
  <c r="ES20"/>
  <c r="ES19"/>
  <c r="ES18"/>
  <c r="ES17"/>
  <c r="ES16"/>
  <c r="ES15"/>
  <c r="ES14"/>
  <c r="ES13"/>
  <c r="ES12"/>
  <c r="ES11"/>
  <c r="ES10"/>
  <c r="EJ36"/>
  <c r="EJ32"/>
  <c r="EJ31"/>
  <c r="EJ29"/>
  <c r="EJ28"/>
  <c r="EJ27"/>
  <c r="EJ26"/>
  <c r="EJ25"/>
  <c r="EJ24"/>
  <c r="EJ23"/>
  <c r="EJ22"/>
  <c r="EJ21"/>
  <c r="EJ20"/>
  <c r="EJ19"/>
  <c r="EJ18"/>
  <c r="EJ17"/>
  <c r="EJ16"/>
  <c r="EJ15"/>
  <c r="EJ14"/>
  <c r="EJ13"/>
  <c r="EJ12"/>
  <c r="EJ11"/>
  <c r="EJ10"/>
  <c r="EG36"/>
  <c r="EG33"/>
  <c r="EG32"/>
  <c r="EG31"/>
  <c r="EG29"/>
  <c r="EG28"/>
  <c r="EG27"/>
  <c r="EG26"/>
  <c r="EG25"/>
  <c r="EG24"/>
  <c r="EG23"/>
  <c r="EG22"/>
  <c r="EG21"/>
  <c r="EG20"/>
  <c r="EG19"/>
  <c r="EG18"/>
  <c r="EG17"/>
  <c r="EG16"/>
  <c r="EG15"/>
  <c r="EG14"/>
  <c r="EG13"/>
  <c r="EG12"/>
  <c r="EG11"/>
  <c r="EG10"/>
  <c r="ED36"/>
  <c r="ED33"/>
  <c r="ED32"/>
  <c r="ED31"/>
  <c r="ED29"/>
  <c r="ED28"/>
  <c r="ED27"/>
  <c r="ED26"/>
  <c r="ED25"/>
  <c r="ED24"/>
  <c r="ED23"/>
  <c r="ED22"/>
  <c r="ED21"/>
  <c r="ED20"/>
  <c r="ED19"/>
  <c r="ED18"/>
  <c r="ED17"/>
  <c r="ED16"/>
  <c r="ED15"/>
  <c r="ED14"/>
  <c r="ED13"/>
  <c r="ED12"/>
  <c r="ED11"/>
  <c r="ED10"/>
  <c r="DW37"/>
  <c r="DW36"/>
  <c r="DW33"/>
  <c r="DW32"/>
  <c r="DW31"/>
  <c r="DW30"/>
  <c r="DW29"/>
  <c r="DW28"/>
  <c r="DW27"/>
  <c r="DW26"/>
  <c r="DW25"/>
  <c r="DW24"/>
  <c r="DW23"/>
  <c r="DW22"/>
  <c r="DW21"/>
  <c r="DW20"/>
  <c r="DW19"/>
  <c r="DW18"/>
  <c r="DW17"/>
  <c r="DW16"/>
  <c r="DW15"/>
  <c r="DW14"/>
  <c r="DW13"/>
  <c r="DW12"/>
  <c r="DW11"/>
  <c r="DW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28"/>
  <c r="DT31"/>
  <c r="DT32"/>
  <c r="DT33"/>
  <c r="DT36"/>
  <c r="DT37"/>
  <c r="DT29"/>
  <c r="DE33"/>
  <c r="DD33"/>
  <c r="DB33"/>
  <c r="DA33"/>
  <c r="CV33"/>
  <c r="CU33"/>
  <c r="CS33"/>
  <c r="CR33"/>
  <c r="DE30"/>
  <c r="DD30"/>
  <c r="DB30"/>
  <c r="DA30"/>
  <c r="CU30"/>
  <c r="CR30"/>
  <c r="CY36"/>
  <c r="CY37" s="1"/>
  <c r="CX36"/>
  <c r="CX37" s="1"/>
  <c r="CY32"/>
  <c r="CX32"/>
  <c r="CY31"/>
  <c r="CX31"/>
  <c r="CX29"/>
  <c r="CX28"/>
  <c r="CX27"/>
  <c r="CX26"/>
  <c r="CY25"/>
  <c r="CX25"/>
  <c r="CY24"/>
  <c r="CX24"/>
  <c r="CX23"/>
  <c r="CY21"/>
  <c r="CX21"/>
  <c r="CY20"/>
  <c r="CX20"/>
  <c r="CY19"/>
  <c r="CX19"/>
  <c r="CY18"/>
  <c r="CX18"/>
  <c r="CX17"/>
  <c r="CX16"/>
  <c r="CX15"/>
  <c r="CX14"/>
  <c r="CX13"/>
  <c r="CX12"/>
  <c r="CX11"/>
  <c r="CZ11" s="1"/>
  <c r="CY10"/>
  <c r="DF36"/>
  <c r="DF32"/>
  <c r="DF31"/>
  <c r="DF29"/>
  <c r="DF28"/>
  <c r="DF27"/>
  <c r="DF26"/>
  <c r="DF25"/>
  <c r="DF24"/>
  <c r="DF23"/>
  <c r="DF22"/>
  <c r="DF21"/>
  <c r="DF20"/>
  <c r="DF19"/>
  <c r="DF18"/>
  <c r="DF17"/>
  <c r="DF16"/>
  <c r="DF15"/>
  <c r="DF14"/>
  <c r="DF13"/>
  <c r="DF12"/>
  <c r="DF11"/>
  <c r="DF10"/>
  <c r="DC36"/>
  <c r="DC33"/>
  <c r="DC32"/>
  <c r="DC31"/>
  <c r="DC29"/>
  <c r="DC28"/>
  <c r="DC27"/>
  <c r="DC26"/>
  <c r="DC25"/>
  <c r="DC24"/>
  <c r="DC23"/>
  <c r="DC22"/>
  <c r="DC21"/>
  <c r="DC20"/>
  <c r="DC19"/>
  <c r="DC18"/>
  <c r="DC17"/>
  <c r="DC16"/>
  <c r="DC15"/>
  <c r="DC14"/>
  <c r="DC13"/>
  <c r="DC12"/>
  <c r="DC11"/>
  <c r="DC10"/>
  <c r="CW37"/>
  <c r="CW36"/>
  <c r="CW32"/>
  <c r="CW31"/>
  <c r="CW29"/>
  <c r="CW28"/>
  <c r="CW27"/>
  <c r="CW26"/>
  <c r="CW25"/>
  <c r="CW24"/>
  <c r="CW23"/>
  <c r="CW22"/>
  <c r="CW21"/>
  <c r="CW20"/>
  <c r="CW19"/>
  <c r="CW18"/>
  <c r="CW17"/>
  <c r="CW11"/>
  <c r="CW10"/>
  <c r="CT36"/>
  <c r="CT32"/>
  <c r="CT31"/>
  <c r="CT29"/>
  <c r="CT28"/>
  <c r="CT27"/>
  <c r="CT26"/>
  <c r="CT25"/>
  <c r="CT24"/>
  <c r="CT23"/>
  <c r="CT22"/>
  <c r="CT21"/>
  <c r="CT20"/>
  <c r="CT19"/>
  <c r="CT18"/>
  <c r="CT17"/>
  <c r="CT16"/>
  <c r="CT15"/>
  <c r="CT14"/>
  <c r="CT12"/>
  <c r="CT11"/>
  <c r="CT10"/>
  <c r="CP36"/>
  <c r="CP37" s="1"/>
  <c r="CO36"/>
  <c r="CO37" s="1"/>
  <c r="CP32"/>
  <c r="EL32" s="1"/>
  <c r="CO32"/>
  <c r="CP31"/>
  <c r="EX31" s="1"/>
  <c r="CO31"/>
  <c r="CO33" s="1"/>
  <c r="EX29"/>
  <c r="CO29"/>
  <c r="CO28"/>
  <c r="EX27"/>
  <c r="CO27"/>
  <c r="EL26"/>
  <c r="CO26"/>
  <c r="EW26" s="1"/>
  <c r="CP25"/>
  <c r="EX25" s="1"/>
  <c r="CO25"/>
  <c r="EW25" s="1"/>
  <c r="CP24"/>
  <c r="EL24" s="1"/>
  <c r="CO24"/>
  <c r="EW24" s="1"/>
  <c r="CP23"/>
  <c r="EX23" s="1"/>
  <c r="CO23"/>
  <c r="EL22"/>
  <c r="EW22"/>
  <c r="CP21"/>
  <c r="EX21" s="1"/>
  <c r="CO21"/>
  <c r="EW21" s="1"/>
  <c r="CP20"/>
  <c r="EL20" s="1"/>
  <c r="CO20"/>
  <c r="EW20" s="1"/>
  <c r="CP19"/>
  <c r="EX19" s="1"/>
  <c r="CO19"/>
  <c r="CP18"/>
  <c r="EL18" s="1"/>
  <c r="CO18"/>
  <c r="EW18" s="1"/>
  <c r="CO17"/>
  <c r="EW17" s="1"/>
  <c r="CO16"/>
  <c r="EW16" s="1"/>
  <c r="CO15"/>
  <c r="CO14"/>
  <c r="EW14" s="1"/>
  <c r="EX13"/>
  <c r="CO13"/>
  <c r="EW13" s="1"/>
  <c r="CO12"/>
  <c r="EW12" s="1"/>
  <c r="EX11"/>
  <c r="CO11"/>
  <c r="CP10"/>
  <c r="CC11"/>
  <c r="CD11"/>
  <c r="CF11"/>
  <c r="CI11" s="1"/>
  <c r="CG11"/>
  <c r="CD12"/>
  <c r="CI12"/>
  <c r="CG12"/>
  <c r="CJ12" s="1"/>
  <c r="CC13"/>
  <c r="CD13"/>
  <c r="CF13"/>
  <c r="CI13" s="1"/>
  <c r="CG13"/>
  <c r="CD14"/>
  <c r="CI14"/>
  <c r="CG14"/>
  <c r="CD15"/>
  <c r="CI15"/>
  <c r="CG15"/>
  <c r="CJ15" s="1"/>
  <c r="CD16"/>
  <c r="CI16"/>
  <c r="CG16"/>
  <c r="CJ16" s="1"/>
  <c r="CC17"/>
  <c r="CD17"/>
  <c r="CF17"/>
  <c r="CG17"/>
  <c r="CJ17" s="1"/>
  <c r="CD18"/>
  <c r="CI18"/>
  <c r="CG18"/>
  <c r="CD19"/>
  <c r="CI19"/>
  <c r="CG19"/>
  <c r="CD20"/>
  <c r="CG20"/>
  <c r="CJ20" s="1"/>
  <c r="CD21"/>
  <c r="CG21"/>
  <c r="CJ21" s="1"/>
  <c r="CD22"/>
  <c r="CG22"/>
  <c r="CJ22" s="1"/>
  <c r="CD23"/>
  <c r="CG23"/>
  <c r="CJ23" s="1"/>
  <c r="CD24"/>
  <c r="CG24"/>
  <c r="CJ24" s="1"/>
  <c r="CD25"/>
  <c r="CI25"/>
  <c r="CG25"/>
  <c r="CC26"/>
  <c r="CD26"/>
  <c r="CF26"/>
  <c r="CI26" s="1"/>
  <c r="CG26"/>
  <c r="CC27"/>
  <c r="CF27"/>
  <c r="CC28"/>
  <c r="CF28"/>
  <c r="CJ28"/>
  <c r="CC29"/>
  <c r="CD29"/>
  <c r="CF29"/>
  <c r="CI29" s="1"/>
  <c r="CG29"/>
  <c r="CG10"/>
  <c r="CJ27" l="1"/>
  <c r="CX29" i="2"/>
  <c r="BM29"/>
  <c r="GB30" i="1"/>
  <c r="CZ31"/>
  <c r="FB33"/>
  <c r="FO37"/>
  <c r="GC13"/>
  <c r="CJ29"/>
  <c r="CQ10"/>
  <c r="EL10"/>
  <c r="CZ15"/>
  <c r="CZ19"/>
  <c r="CZ21"/>
  <c r="CZ25"/>
  <c r="CZ27"/>
  <c r="CW33"/>
  <c r="CT37"/>
  <c r="DF37"/>
  <c r="FO33"/>
  <c r="CJ18"/>
  <c r="CJ13"/>
  <c r="CJ11"/>
  <c r="DF33"/>
  <c r="FL37"/>
  <c r="GC31"/>
  <c r="GC18"/>
  <c r="GC14"/>
  <c r="FO9" i="2"/>
  <c r="DV9"/>
  <c r="DW9" s="1"/>
  <c r="BI9"/>
  <c r="FV9"/>
  <c r="FO11"/>
  <c r="FV11"/>
  <c r="DV11"/>
  <c r="BI11"/>
  <c r="FO13"/>
  <c r="FV13"/>
  <c r="DV13"/>
  <c r="BI13"/>
  <c r="FO15"/>
  <c r="FV15"/>
  <c r="DV15"/>
  <c r="BI15"/>
  <c r="FV17"/>
  <c r="FO17"/>
  <c r="DV17"/>
  <c r="BI17"/>
  <c r="FV19"/>
  <c r="FO19"/>
  <c r="DV19"/>
  <c r="BI19"/>
  <c r="FV21"/>
  <c r="FO21"/>
  <c r="DV21"/>
  <c r="BI21"/>
  <c r="FO23"/>
  <c r="FV23"/>
  <c r="DV23"/>
  <c r="BI23"/>
  <c r="FO25"/>
  <c r="DV25"/>
  <c r="BI25"/>
  <c r="FV25"/>
  <c r="FO27"/>
  <c r="DV27"/>
  <c r="BI27"/>
  <c r="FV27"/>
  <c r="G34"/>
  <c r="FV30"/>
  <c r="D34"/>
  <c r="DV10"/>
  <c r="FO10"/>
  <c r="BI10"/>
  <c r="FV10"/>
  <c r="FV12"/>
  <c r="DV12"/>
  <c r="FO12"/>
  <c r="BI12"/>
  <c r="FV14"/>
  <c r="DV14"/>
  <c r="BI14"/>
  <c r="FO14"/>
  <c r="DV16"/>
  <c r="FO16"/>
  <c r="BI16"/>
  <c r="FV16"/>
  <c r="DV18"/>
  <c r="FV18"/>
  <c r="FO18"/>
  <c r="BI18"/>
  <c r="DV20"/>
  <c r="FV20"/>
  <c r="FO20"/>
  <c r="BI20"/>
  <c r="DV22"/>
  <c r="FO22"/>
  <c r="BI22"/>
  <c r="FV22"/>
  <c r="FV24"/>
  <c r="DV24"/>
  <c r="BI24"/>
  <c r="FO24"/>
  <c r="DV26"/>
  <c r="FV26"/>
  <c r="FO26"/>
  <c r="BI26"/>
  <c r="FV28"/>
  <c r="DV28"/>
  <c r="FO28"/>
  <c r="BI28"/>
  <c r="FX35"/>
  <c r="FJ29"/>
  <c r="FG29"/>
  <c r="FL29"/>
  <c r="FA29"/>
  <c r="EX29"/>
  <c r="FJ34"/>
  <c r="EM29"/>
  <c r="EJ29"/>
  <c r="EM34"/>
  <c r="EJ34"/>
  <c r="ED29"/>
  <c r="ED34"/>
  <c r="DN29"/>
  <c r="EF29"/>
  <c r="DK29"/>
  <c r="EF34"/>
  <c r="DA34"/>
  <c r="DA29"/>
  <c r="DD29"/>
  <c r="CU29"/>
  <c r="CU34"/>
  <c r="CO34"/>
  <c r="CO29"/>
  <c r="CR29"/>
  <c r="CL29"/>
  <c r="CI34"/>
  <c r="CI29"/>
  <c r="CC34"/>
  <c r="CF29"/>
  <c r="CC29"/>
  <c r="BZ29"/>
  <c r="BW29"/>
  <c r="BW34"/>
  <c r="BP29"/>
  <c r="BG29"/>
  <c r="BR29"/>
  <c r="FB37" i="1"/>
  <c r="GC22"/>
  <c r="EJ33"/>
  <c r="EG37"/>
  <c r="FZ15"/>
  <c r="FZ13"/>
  <c r="FZ27"/>
  <c r="CZ23"/>
  <c r="EL28"/>
  <c r="FD34" i="2"/>
  <c r="FK34"/>
  <c r="FK29"/>
  <c r="FD29"/>
  <c r="EN34"/>
  <c r="EP34" s="1"/>
  <c r="EA34"/>
  <c r="EN29"/>
  <c r="EP29" s="1"/>
  <c r="EE29"/>
  <c r="EA29"/>
  <c r="DQ34"/>
  <c r="EE34"/>
  <c r="DK34"/>
  <c r="BM34"/>
  <c r="BQ34"/>
  <c r="BS34" s="1"/>
  <c r="BD34"/>
  <c r="BQ29"/>
  <c r="BD29"/>
  <c r="Y29"/>
  <c r="AA19"/>
  <c r="AA15"/>
  <c r="AA11"/>
  <c r="DU28"/>
  <c r="FN28"/>
  <c r="BH28"/>
  <c r="DU26"/>
  <c r="DW26" s="1"/>
  <c r="FN26"/>
  <c r="FP26" s="1"/>
  <c r="BH26"/>
  <c r="FN24"/>
  <c r="DU24"/>
  <c r="DW24" s="1"/>
  <c r="BH24"/>
  <c r="BJ24" s="1"/>
  <c r="DU22"/>
  <c r="DW22" s="1"/>
  <c r="FN22"/>
  <c r="BH22"/>
  <c r="BJ22" s="1"/>
  <c r="FN20"/>
  <c r="FP20" s="1"/>
  <c r="DU20"/>
  <c r="DW20" s="1"/>
  <c r="BH20"/>
  <c r="DU18"/>
  <c r="DW18" s="1"/>
  <c r="FN18"/>
  <c r="FP18" s="1"/>
  <c r="BH18"/>
  <c r="BJ18" s="1"/>
  <c r="FN16"/>
  <c r="DU16"/>
  <c r="DW16" s="1"/>
  <c r="BH16"/>
  <c r="BJ16" s="1"/>
  <c r="DU14"/>
  <c r="DW14" s="1"/>
  <c r="FN14"/>
  <c r="BH14"/>
  <c r="BJ14" s="1"/>
  <c r="FN12"/>
  <c r="FP12" s="1"/>
  <c r="DU12"/>
  <c r="DW12" s="1"/>
  <c r="BH12"/>
  <c r="DU10"/>
  <c r="DW10" s="1"/>
  <c r="FN10"/>
  <c r="BH10"/>
  <c r="BJ10" s="1"/>
  <c r="FN27"/>
  <c r="DU27"/>
  <c r="DW27" s="1"/>
  <c r="BH27"/>
  <c r="FN25"/>
  <c r="FP25" s="1"/>
  <c r="DU25"/>
  <c r="BH25"/>
  <c r="FN23"/>
  <c r="DU23"/>
  <c r="DW23" s="1"/>
  <c r="BH23"/>
  <c r="BJ23" s="1"/>
  <c r="BH21"/>
  <c r="BJ21" s="1"/>
  <c r="FN21"/>
  <c r="FP21" s="1"/>
  <c r="DU21"/>
  <c r="DW21" s="1"/>
  <c r="FN19"/>
  <c r="FP19" s="1"/>
  <c r="DU19"/>
  <c r="DW19" s="1"/>
  <c r="BH19"/>
  <c r="BJ19" s="1"/>
  <c r="BH17"/>
  <c r="BJ17" s="1"/>
  <c r="FN17"/>
  <c r="FP17" s="1"/>
  <c r="DU17"/>
  <c r="DW17" s="1"/>
  <c r="FN15"/>
  <c r="DU15"/>
  <c r="DW15" s="1"/>
  <c r="BH15"/>
  <c r="BJ15" s="1"/>
  <c r="BH13"/>
  <c r="BJ13" s="1"/>
  <c r="FN13"/>
  <c r="DU13"/>
  <c r="DW13" s="1"/>
  <c r="FN11"/>
  <c r="DU11"/>
  <c r="DW11" s="1"/>
  <c r="BH11"/>
  <c r="BJ11" s="1"/>
  <c r="FU37" i="1"/>
  <c r="EP33"/>
  <c r="ED37"/>
  <c r="EW28"/>
  <c r="EW29"/>
  <c r="CI22"/>
  <c r="CI20"/>
  <c r="CI17"/>
  <c r="CI27"/>
  <c r="CI23"/>
  <c r="CI28"/>
  <c r="N9" i="2"/>
  <c r="M10"/>
  <c r="M18"/>
  <c r="U29"/>
  <c r="M26"/>
  <c r="CI24" i="1"/>
  <c r="CI21"/>
  <c r="CZ29"/>
  <c r="DF30"/>
  <c r="DC37"/>
  <c r="EN34"/>
  <c r="EP34" s="1"/>
  <c r="CJ26"/>
  <c r="CJ25"/>
  <c r="CJ19"/>
  <c r="CJ14"/>
  <c r="EV32"/>
  <c r="EV26"/>
  <c r="EV25"/>
  <c r="EV24"/>
  <c r="EV22"/>
  <c r="EV18"/>
  <c r="EV17"/>
  <c r="EV16"/>
  <c r="EV14"/>
  <c r="EG30"/>
  <c r="FB30"/>
  <c r="FE30"/>
  <c r="EJ37"/>
  <c r="FL30"/>
  <c r="FM34"/>
  <c r="FZ31"/>
  <c r="FZ28"/>
  <c r="FZ26"/>
  <c r="FZ24"/>
  <c r="FZ22"/>
  <c r="FZ20"/>
  <c r="FZ18"/>
  <c r="GC28"/>
  <c r="GC26"/>
  <c r="GC24"/>
  <c r="GC20"/>
  <c r="GC11"/>
  <c r="FZ17"/>
  <c r="FZ11"/>
  <c r="FZ35" i="2"/>
  <c r="DJ35"/>
  <c r="GL34" i="1"/>
  <c r="GH30"/>
  <c r="GP30" s="1"/>
  <c r="GK34"/>
  <c r="FO30"/>
  <c r="FR30"/>
  <c r="FQ34"/>
  <c r="EJ30"/>
  <c r="FZ29"/>
  <c r="DC30"/>
  <c r="CQ32"/>
  <c r="CP33"/>
  <c r="EX32"/>
  <c r="EL31"/>
  <c r="M14" i="2"/>
  <c r="M22"/>
  <c r="AA34"/>
  <c r="AA33"/>
  <c r="AA32"/>
  <c r="AA31"/>
  <c r="AA30"/>
  <c r="X34"/>
  <c r="BE35"/>
  <c r="DM35"/>
  <c r="M9"/>
  <c r="M27"/>
  <c r="M25"/>
  <c r="M23"/>
  <c r="M21"/>
  <c r="M19"/>
  <c r="M17"/>
  <c r="M15"/>
  <c r="M13"/>
  <c r="M11"/>
  <c r="CV35"/>
  <c r="CS35"/>
  <c r="CP35"/>
  <c r="CM35"/>
  <c r="CJ35"/>
  <c r="CG35"/>
  <c r="CD35"/>
  <c r="CA35"/>
  <c r="BX35"/>
  <c r="BU35"/>
  <c r="BN35"/>
  <c r="BK35"/>
  <c r="BC35"/>
  <c r="BB35"/>
  <c r="AW12"/>
  <c r="AW16"/>
  <c r="AW20"/>
  <c r="AW24"/>
  <c r="AW28"/>
  <c r="AP29"/>
  <c r="AV10"/>
  <c r="AV14"/>
  <c r="AV18"/>
  <c r="AV22"/>
  <c r="AV26"/>
  <c r="X29"/>
  <c r="AA28"/>
  <c r="AA9"/>
  <c r="AA26"/>
  <c r="AA25"/>
  <c r="AA24"/>
  <c r="AA23"/>
  <c r="AA22"/>
  <c r="AA21"/>
  <c r="AA20"/>
  <c r="AA18"/>
  <c r="AA17"/>
  <c r="AA16"/>
  <c r="AA14"/>
  <c r="AA13"/>
  <c r="AA12"/>
  <c r="AA10"/>
  <c r="R29"/>
  <c r="AW9"/>
  <c r="N10"/>
  <c r="N12"/>
  <c r="N14"/>
  <c r="N16"/>
  <c r="N18"/>
  <c r="O18" s="1"/>
  <c r="N20"/>
  <c r="N22"/>
  <c r="N24"/>
  <c r="N26"/>
  <c r="N28"/>
  <c r="AR9"/>
  <c r="AU9" s="1"/>
  <c r="N11"/>
  <c r="O11" s="1"/>
  <c r="N13"/>
  <c r="N15"/>
  <c r="O15" s="1"/>
  <c r="N17"/>
  <c r="N19"/>
  <c r="O19" s="1"/>
  <c r="N21"/>
  <c r="N23"/>
  <c r="O23" s="1"/>
  <c r="N25"/>
  <c r="N27"/>
  <c r="O27" s="1"/>
  <c r="AR14"/>
  <c r="AR18"/>
  <c r="AR22"/>
  <c r="AR26"/>
  <c r="AR28"/>
  <c r="GR34" i="1"/>
  <c r="GT34"/>
  <c r="GV34"/>
  <c r="GX34"/>
  <c r="GQ34"/>
  <c r="GS34"/>
  <c r="GW34"/>
  <c r="HA31"/>
  <c r="GH33"/>
  <c r="GP33" s="1"/>
  <c r="HA32"/>
  <c r="GM34"/>
  <c r="HA29"/>
  <c r="HA27"/>
  <c r="HA25"/>
  <c r="HA23"/>
  <c r="HA21"/>
  <c r="HA19"/>
  <c r="HA17"/>
  <c r="HA15"/>
  <c r="HA13"/>
  <c r="HA11"/>
  <c r="HA28"/>
  <c r="HA26"/>
  <c r="HA24"/>
  <c r="HA22"/>
  <c r="HA20"/>
  <c r="HA18"/>
  <c r="HA16"/>
  <c r="HA14"/>
  <c r="HA12"/>
  <c r="FU30"/>
  <c r="FT34"/>
  <c r="FS34"/>
  <c r="FR37"/>
  <c r="FP34"/>
  <c r="FN34"/>
  <c r="FV33"/>
  <c r="GC29"/>
  <c r="GC27"/>
  <c r="GC25"/>
  <c r="GC23"/>
  <c r="GC21"/>
  <c r="GC19"/>
  <c r="GC17"/>
  <c r="GC15"/>
  <c r="FK34"/>
  <c r="FD34"/>
  <c r="FE33"/>
  <c r="FC34"/>
  <c r="FA34"/>
  <c r="EZ34"/>
  <c r="ER34"/>
  <c r="GB33"/>
  <c r="GC32"/>
  <c r="ES30"/>
  <c r="EV29"/>
  <c r="EV28"/>
  <c r="EV21"/>
  <c r="EV20"/>
  <c r="EV13"/>
  <c r="EV12"/>
  <c r="EQ34"/>
  <c r="EI34"/>
  <c r="EH34"/>
  <c r="EF34"/>
  <c r="EE34"/>
  <c r="EC34"/>
  <c r="ED30"/>
  <c r="EB34"/>
  <c r="DV34"/>
  <c r="DU34"/>
  <c r="FY33"/>
  <c r="ET33"/>
  <c r="EV33" s="1"/>
  <c r="EV31"/>
  <c r="ET30"/>
  <c r="EV27"/>
  <c r="EV23"/>
  <c r="EV19"/>
  <c r="EV15"/>
  <c r="EV11"/>
  <c r="DR34"/>
  <c r="CZ13"/>
  <c r="CZ17"/>
  <c r="DE34"/>
  <c r="DD34"/>
  <c r="CZ10"/>
  <c r="CZ12"/>
  <c r="CZ14"/>
  <c r="CZ16"/>
  <c r="CZ18"/>
  <c r="CZ20"/>
  <c r="CZ22"/>
  <c r="CZ24"/>
  <c r="CZ28"/>
  <c r="DB34"/>
  <c r="CZ32"/>
  <c r="CZ36"/>
  <c r="CX30"/>
  <c r="DA34"/>
  <c r="CU34"/>
  <c r="EL29"/>
  <c r="EL27"/>
  <c r="EL25"/>
  <c r="EL23"/>
  <c r="EL21"/>
  <c r="EL19"/>
  <c r="EL13"/>
  <c r="EL11"/>
  <c r="EX10"/>
  <c r="EX28"/>
  <c r="EY28" s="1"/>
  <c r="EX26"/>
  <c r="EY26" s="1"/>
  <c r="EX24"/>
  <c r="EY24" s="1"/>
  <c r="EX22"/>
  <c r="EY22" s="1"/>
  <c r="EX20"/>
  <c r="EY20" s="1"/>
  <c r="EX18"/>
  <c r="EY18" s="1"/>
  <c r="CQ11"/>
  <c r="CQ19"/>
  <c r="CQ23"/>
  <c r="CQ27"/>
  <c r="EL33"/>
  <c r="CT33"/>
  <c r="EX33"/>
  <c r="CQ36"/>
  <c r="EK33"/>
  <c r="EM33" s="1"/>
  <c r="CQ33"/>
  <c r="CQ31"/>
  <c r="EK32"/>
  <c r="EM32" s="1"/>
  <c r="EK31"/>
  <c r="EM31" s="1"/>
  <c r="EW32"/>
  <c r="EW31"/>
  <c r="EY31" s="1"/>
  <c r="CQ28"/>
  <c r="CQ26"/>
  <c r="CQ24"/>
  <c r="CQ22"/>
  <c r="CQ20"/>
  <c r="CQ18"/>
  <c r="CR34"/>
  <c r="EK29"/>
  <c r="EK28"/>
  <c r="EM28" s="1"/>
  <c r="EK27"/>
  <c r="EK26"/>
  <c r="EM26" s="1"/>
  <c r="EK25"/>
  <c r="EK24"/>
  <c r="EM24" s="1"/>
  <c r="EK23"/>
  <c r="EK22"/>
  <c r="EM22" s="1"/>
  <c r="EK21"/>
  <c r="EK20"/>
  <c r="EM20" s="1"/>
  <c r="EK19"/>
  <c r="EK18"/>
  <c r="EM18" s="1"/>
  <c r="EK17"/>
  <c r="EK16"/>
  <c r="EK15"/>
  <c r="EK14"/>
  <c r="EK13"/>
  <c r="EK12"/>
  <c r="EK11"/>
  <c r="EY29"/>
  <c r="EW27"/>
  <c r="EY27" s="1"/>
  <c r="EY25"/>
  <c r="EW23"/>
  <c r="EY23" s="1"/>
  <c r="EY21"/>
  <c r="EW19"/>
  <c r="EY19" s="1"/>
  <c r="EW15"/>
  <c r="EY13"/>
  <c r="EW11"/>
  <c r="EY11" s="1"/>
  <c r="CQ29"/>
  <c r="CQ25"/>
  <c r="CQ21"/>
  <c r="CQ13"/>
  <c r="CO30"/>
  <c r="FF35" i="2"/>
  <c r="FY35"/>
  <c r="O10"/>
  <c r="O22"/>
  <c r="O26"/>
  <c r="M12"/>
  <c r="M16"/>
  <c r="M20"/>
  <c r="M24"/>
  <c r="M28"/>
  <c r="J35"/>
  <c r="AO11"/>
  <c r="AO13"/>
  <c r="AO15"/>
  <c r="AO17"/>
  <c r="AO19"/>
  <c r="AO21"/>
  <c r="AO23"/>
  <c r="AO25"/>
  <c r="AO27"/>
  <c r="AL29"/>
  <c r="AS29"/>
  <c r="AV29" s="1"/>
  <c r="AR10"/>
  <c r="AW10"/>
  <c r="AW11"/>
  <c r="AV12"/>
  <c r="AW14"/>
  <c r="AW15"/>
  <c r="AV16"/>
  <c r="AW18"/>
  <c r="AW19"/>
  <c r="AV20"/>
  <c r="AW22"/>
  <c r="AW23"/>
  <c r="AV24"/>
  <c r="AW26"/>
  <c r="AW27"/>
  <c r="AV28"/>
  <c r="DC35"/>
  <c r="DL35"/>
  <c r="DO35"/>
  <c r="DQ35" s="1"/>
  <c r="DY35"/>
  <c r="EB35"/>
  <c r="EH35"/>
  <c r="EK35"/>
  <c r="EW35"/>
  <c r="EZ35"/>
  <c r="FC35"/>
  <c r="FI35"/>
  <c r="FW35"/>
  <c r="GA35"/>
  <c r="GC35"/>
  <c r="GE35"/>
  <c r="GG35"/>
  <c r="FE35"/>
  <c r="FG35" s="1"/>
  <c r="AO10"/>
  <c r="AO12"/>
  <c r="AO14"/>
  <c r="AO16"/>
  <c r="AO18"/>
  <c r="AO20"/>
  <c r="AO22"/>
  <c r="AO24"/>
  <c r="AO26"/>
  <c r="AO28"/>
  <c r="AR11"/>
  <c r="AU11" s="1"/>
  <c r="AR13"/>
  <c r="AU13" s="1"/>
  <c r="AR15"/>
  <c r="AU15" s="1"/>
  <c r="AR17"/>
  <c r="AU17" s="1"/>
  <c r="AR19"/>
  <c r="AU19" s="1"/>
  <c r="AR21"/>
  <c r="AU21" s="1"/>
  <c r="AR23"/>
  <c r="AU23" s="1"/>
  <c r="AR25"/>
  <c r="AU25" s="1"/>
  <c r="AR27"/>
  <c r="AU27" s="1"/>
  <c r="AQ29"/>
  <c r="AW29" s="1"/>
  <c r="AR12"/>
  <c r="AW13"/>
  <c r="AR16"/>
  <c r="AW17"/>
  <c r="AR20"/>
  <c r="AW21"/>
  <c r="AR24"/>
  <c r="AW25"/>
  <c r="DZ35"/>
  <c r="EC35"/>
  <c r="EI35"/>
  <c r="C13" i="70" s="1"/>
  <c r="E13" s="1"/>
  <c r="H13" s="1"/>
  <c r="EL35" i="2"/>
  <c r="EV35"/>
  <c r="EX35" s="1"/>
  <c r="EY35"/>
  <c r="FA35" s="1"/>
  <c r="FB35"/>
  <c r="FH35"/>
  <c r="FJ35" s="1"/>
  <c r="FU29"/>
  <c r="GB29" s="1"/>
  <c r="FU34"/>
  <c r="FV34" s="1"/>
  <c r="GD35"/>
  <c r="GF35"/>
  <c r="GH35"/>
  <c r="O17"/>
  <c r="O25"/>
  <c r="Q35"/>
  <c r="T35"/>
  <c r="AI29"/>
  <c r="R34"/>
  <c r="U34"/>
  <c r="O9"/>
  <c r="AA27"/>
  <c r="L29"/>
  <c r="E35"/>
  <c r="I35"/>
  <c r="K35"/>
  <c r="P35"/>
  <c r="S35"/>
  <c r="V35"/>
  <c r="BF35"/>
  <c r="BL35"/>
  <c r="BO35"/>
  <c r="BV35"/>
  <c r="BY35"/>
  <c r="CB35"/>
  <c r="CE35"/>
  <c r="CH35"/>
  <c r="CK35"/>
  <c r="CN35"/>
  <c r="CQ35"/>
  <c r="CT35"/>
  <c r="CW35"/>
  <c r="CZ35"/>
  <c r="W35"/>
  <c r="CY35"/>
  <c r="DB35"/>
  <c r="AA29"/>
  <c r="FZ32" i="1"/>
  <c r="FR33"/>
  <c r="FU33"/>
  <c r="EW33"/>
  <c r="DA35" i="2" l="1"/>
  <c r="O13"/>
  <c r="O21"/>
  <c r="FP28"/>
  <c r="DN35"/>
  <c r="DW25"/>
  <c r="EG34"/>
  <c r="CX35"/>
  <c r="BJ26"/>
  <c r="BJ25"/>
  <c r="BS29"/>
  <c r="FV34" i="1"/>
  <c r="C2" i="70"/>
  <c r="E2" s="1"/>
  <c r="E4" s="1"/>
  <c r="H4" s="1"/>
  <c r="GA34" i="1"/>
  <c r="GH34"/>
  <c r="GP34" s="1"/>
  <c r="AU18" i="2"/>
  <c r="AU28"/>
  <c r="FP11"/>
  <c r="FP13"/>
  <c r="FP15"/>
  <c r="FP23"/>
  <c r="BJ27"/>
  <c r="FP27"/>
  <c r="FP10"/>
  <c r="BJ12"/>
  <c r="FP14"/>
  <c r="FP16"/>
  <c r="BJ20"/>
  <c r="FP22"/>
  <c r="FP24"/>
  <c r="BJ28"/>
  <c r="DW28"/>
  <c r="GB34"/>
  <c r="FL35"/>
  <c r="EM35"/>
  <c r="EO35"/>
  <c r="EG29"/>
  <c r="ED35"/>
  <c r="EF35"/>
  <c r="DK35"/>
  <c r="DD35"/>
  <c r="CU35"/>
  <c r="CO35"/>
  <c r="CR35"/>
  <c r="CL35"/>
  <c r="CI35"/>
  <c r="CF35"/>
  <c r="CC35"/>
  <c r="BZ35"/>
  <c r="BW35"/>
  <c r="BP35"/>
  <c r="C14" i="70"/>
  <c r="E14" s="1"/>
  <c r="H14" s="1"/>
  <c r="BG35" i="2"/>
  <c r="BR35"/>
  <c r="O20"/>
  <c r="O12"/>
  <c r="O28"/>
  <c r="EY32" i="1"/>
  <c r="EM27"/>
  <c r="FK35" i="2"/>
  <c r="FD35"/>
  <c r="C17" i="70"/>
  <c r="E17" s="1"/>
  <c r="G17" s="1"/>
  <c r="EJ35" i="2"/>
  <c r="EN35"/>
  <c r="EA35"/>
  <c r="EE35"/>
  <c r="C18" i="70"/>
  <c r="E18" s="1"/>
  <c r="G18" s="1"/>
  <c r="BM35" i="2"/>
  <c r="BD35"/>
  <c r="BQ35"/>
  <c r="AU22"/>
  <c r="AU14"/>
  <c r="C7" i="70"/>
  <c r="E7" s="1"/>
  <c r="E9" s="1"/>
  <c r="G9" s="1"/>
  <c r="FX34" i="1"/>
  <c r="O14" i="2"/>
  <c r="AU20"/>
  <c r="AU12"/>
  <c r="EY33" i="1"/>
  <c r="CQ37"/>
  <c r="FU35" i="2"/>
  <c r="GB35" s="1"/>
  <c r="O24"/>
  <c r="O16"/>
  <c r="HA33" i="1"/>
  <c r="GB34"/>
  <c r="EM19"/>
  <c r="EM23"/>
  <c r="EM11"/>
  <c r="EY10"/>
  <c r="AU10" i="2"/>
  <c r="AU26"/>
  <c r="AU24"/>
  <c r="AU16"/>
  <c r="EM29" i="1"/>
  <c r="EM13"/>
  <c r="EM21"/>
  <c r="EM25"/>
  <c r="EW30"/>
  <c r="EK30"/>
  <c r="CO34"/>
  <c r="FP9" i="2"/>
  <c r="CD10" i="1"/>
  <c r="CJ10" s="1"/>
  <c r="CI10"/>
  <c r="CA30"/>
  <c r="BZ30"/>
  <c r="BX30"/>
  <c r="BW30"/>
  <c r="BY29"/>
  <c r="BY28"/>
  <c r="BY27"/>
  <c r="BY26"/>
  <c r="BY25"/>
  <c r="BY24"/>
  <c r="BY23"/>
  <c r="BY22"/>
  <c r="BY21"/>
  <c r="BY20"/>
  <c r="BY19"/>
  <c r="BY18"/>
  <c r="BY17"/>
  <c r="BY16"/>
  <c r="BY15"/>
  <c r="BY14"/>
  <c r="BY13"/>
  <c r="BY12"/>
  <c r="BY11"/>
  <c r="BY10"/>
  <c r="BV11"/>
  <c r="DJ11" s="1"/>
  <c r="BV12"/>
  <c r="BV13"/>
  <c r="BV14"/>
  <c r="BV15"/>
  <c r="BV16"/>
  <c r="BV17"/>
  <c r="BV18"/>
  <c r="BV19"/>
  <c r="BV20"/>
  <c r="BV21"/>
  <c r="BV22"/>
  <c r="BV23"/>
  <c r="BV24"/>
  <c r="BV25"/>
  <c r="BV26"/>
  <c r="BV27"/>
  <c r="BV28"/>
  <c r="BV29"/>
  <c r="BV10"/>
  <c r="BP33"/>
  <c r="BO33"/>
  <c r="BM33"/>
  <c r="BL33"/>
  <c r="BJ33"/>
  <c r="BI33"/>
  <c r="BG33"/>
  <c r="BF33"/>
  <c r="BD33"/>
  <c r="BC33"/>
  <c r="AY33"/>
  <c r="AX33"/>
  <c r="AV33"/>
  <c r="AU33"/>
  <c r="BP30"/>
  <c r="BO30"/>
  <c r="BM30"/>
  <c r="BL30"/>
  <c r="BI30"/>
  <c r="BG30"/>
  <c r="BF30"/>
  <c r="BC30"/>
  <c r="BE30" s="1"/>
  <c r="AY30"/>
  <c r="AX30"/>
  <c r="AU30"/>
  <c r="BQ36"/>
  <c r="BQ32"/>
  <c r="BQ31"/>
  <c r="BQ29"/>
  <c r="BQ28"/>
  <c r="BQ27"/>
  <c r="BQ26"/>
  <c r="BQ25"/>
  <c r="BQ24"/>
  <c r="BQ23"/>
  <c r="BQ22"/>
  <c r="BQ21"/>
  <c r="BQ20"/>
  <c r="BQ19"/>
  <c r="BQ18"/>
  <c r="BQ17"/>
  <c r="BQ16"/>
  <c r="BQ15"/>
  <c r="BQ14"/>
  <c r="BQ13"/>
  <c r="BQ12"/>
  <c r="BQ11"/>
  <c r="BQ10"/>
  <c r="BN36"/>
  <c r="BN32"/>
  <c r="BN31"/>
  <c r="BN29"/>
  <c r="BN28"/>
  <c r="BN27"/>
  <c r="BN26"/>
  <c r="BN25"/>
  <c r="BN24"/>
  <c r="BN23"/>
  <c r="BN22"/>
  <c r="BN21"/>
  <c r="BN20"/>
  <c r="BN19"/>
  <c r="BN18"/>
  <c r="BN17"/>
  <c r="BN16"/>
  <c r="BN15"/>
  <c r="BN14"/>
  <c r="BN13"/>
  <c r="BN12"/>
  <c r="BN11"/>
  <c r="BN10"/>
  <c r="BK36"/>
  <c r="BK32"/>
  <c r="BK31"/>
  <c r="BK29"/>
  <c r="BK28"/>
  <c r="BK27"/>
  <c r="BK26"/>
  <c r="BK25"/>
  <c r="BK24"/>
  <c r="BK23"/>
  <c r="BK22"/>
  <c r="BK21"/>
  <c r="BK20"/>
  <c r="BK19"/>
  <c r="BK18"/>
  <c r="BK17"/>
  <c r="BK16"/>
  <c r="BK15"/>
  <c r="BK14"/>
  <c r="BK13"/>
  <c r="BK12"/>
  <c r="BK11"/>
  <c r="BK10"/>
  <c r="BH36"/>
  <c r="BH32"/>
  <c r="BH31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E36"/>
  <c r="BE32"/>
  <c r="BE31"/>
  <c r="BE29"/>
  <c r="BE28"/>
  <c r="BE27"/>
  <c r="BE26"/>
  <c r="BE25"/>
  <c r="BE24"/>
  <c r="BE23"/>
  <c r="BE22"/>
  <c r="BE21"/>
  <c r="BE20"/>
  <c r="BE19"/>
  <c r="BE18"/>
  <c r="BE17"/>
  <c r="BE16"/>
  <c r="BE15"/>
  <c r="BE14"/>
  <c r="BE13"/>
  <c r="BE12"/>
  <c r="BE11"/>
  <c r="BE10"/>
  <c r="AZ36"/>
  <c r="AZ32"/>
  <c r="AZ31"/>
  <c r="AZ29"/>
  <c r="AZ28"/>
  <c r="AZ27"/>
  <c r="AZ26"/>
  <c r="AZ25"/>
  <c r="AZ24"/>
  <c r="AZ23"/>
  <c r="AZ22"/>
  <c r="AZ21"/>
  <c r="AZ20"/>
  <c r="AZ19"/>
  <c r="AZ18"/>
  <c r="AZ17"/>
  <c r="AZ16"/>
  <c r="AZ15"/>
  <c r="AZ14"/>
  <c r="AZ13"/>
  <c r="AZ12"/>
  <c r="AZ11"/>
  <c r="AZ10"/>
  <c r="AW36"/>
  <c r="AW33"/>
  <c r="AW32"/>
  <c r="AW31"/>
  <c r="AW29"/>
  <c r="AW28"/>
  <c r="AW27"/>
  <c r="AW26"/>
  <c r="AW25"/>
  <c r="AW24"/>
  <c r="AW23"/>
  <c r="AW22"/>
  <c r="AW21"/>
  <c r="AW20"/>
  <c r="AW19"/>
  <c r="AW18"/>
  <c r="AW17"/>
  <c r="AW16"/>
  <c r="AW15"/>
  <c r="AW14"/>
  <c r="AW13"/>
  <c r="AW12"/>
  <c r="AW11"/>
  <c r="AW10"/>
  <c r="AP37"/>
  <c r="AO33"/>
  <c r="AN33"/>
  <c r="AI33"/>
  <c r="AH33"/>
  <c r="AF33"/>
  <c r="AE33"/>
  <c r="AC33"/>
  <c r="AB33"/>
  <c r="X33"/>
  <c r="W33"/>
  <c r="U33"/>
  <c r="T33"/>
  <c r="S33"/>
  <c r="R33"/>
  <c r="N33"/>
  <c r="M33"/>
  <c r="K33"/>
  <c r="L33" s="1"/>
  <c r="J33"/>
  <c r="I33"/>
  <c r="H33"/>
  <c r="F33"/>
  <c r="E33"/>
  <c r="AO30"/>
  <c r="AN30"/>
  <c r="AI30"/>
  <c r="AH30"/>
  <c r="AF30"/>
  <c r="AE30"/>
  <c r="AC30"/>
  <c r="AB30"/>
  <c r="X30"/>
  <c r="W30"/>
  <c r="U30"/>
  <c r="T30"/>
  <c r="S30"/>
  <c r="R30"/>
  <c r="N30"/>
  <c r="M30"/>
  <c r="K30"/>
  <c r="J30"/>
  <c r="I30"/>
  <c r="H30"/>
  <c r="F30"/>
  <c r="E30"/>
  <c r="AP36"/>
  <c r="AP32"/>
  <c r="AP31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J36"/>
  <c r="AJ32"/>
  <c r="AJ31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G36"/>
  <c r="AG32"/>
  <c r="AG31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D36"/>
  <c r="AD32"/>
  <c r="AD31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Y36"/>
  <c r="Y32"/>
  <c r="Y31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V36"/>
  <c r="V32"/>
  <c r="V31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L36"/>
  <c r="L31"/>
  <c r="L32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D36"/>
  <c r="D37" s="1"/>
  <c r="G32"/>
  <c r="G31"/>
  <c r="D32"/>
  <c r="D31"/>
  <c r="G29"/>
  <c r="G28"/>
  <c r="G27"/>
  <c r="G26"/>
  <c r="G25"/>
  <c r="G24"/>
  <c r="G21"/>
  <c r="G20"/>
  <c r="G19"/>
  <c r="G18"/>
  <c r="G17"/>
  <c r="G16"/>
  <c r="G15"/>
  <c r="G14"/>
  <c r="G13"/>
  <c r="G12"/>
  <c r="G11"/>
  <c r="G10"/>
  <c r="D11"/>
  <c r="D12"/>
  <c r="D13"/>
  <c r="D14"/>
  <c r="D15"/>
  <c r="D16"/>
  <c r="D17"/>
  <c r="D18"/>
  <c r="D19"/>
  <c r="D20"/>
  <c r="D21"/>
  <c r="D23"/>
  <c r="D24"/>
  <c r="D25"/>
  <c r="D26"/>
  <c r="D27"/>
  <c r="D28"/>
  <c r="D29"/>
  <c r="G19" i="43"/>
  <c r="F19"/>
  <c r="G16"/>
  <c r="F16"/>
  <c r="G14"/>
  <c r="F14"/>
  <c r="G13"/>
  <c r="F13"/>
  <c r="G12"/>
  <c r="F12"/>
  <c r="G11"/>
  <c r="F11"/>
  <c r="G10"/>
  <c r="F10"/>
  <c r="G9"/>
  <c r="F9"/>
  <c r="G8"/>
  <c r="F8"/>
  <c r="G6"/>
  <c r="F6"/>
  <c r="G5"/>
  <c r="F5"/>
  <c r="G4"/>
  <c r="C27" i="70"/>
  <c r="BS12" i="53"/>
  <c r="BR12"/>
  <c r="BQ12"/>
  <c r="BP12"/>
  <c r="BO12"/>
  <c r="BN12"/>
  <c r="BK12"/>
  <c r="BJ12"/>
  <c r="BI12"/>
  <c r="BH12"/>
  <c r="BG12"/>
  <c r="BE12"/>
  <c r="BD12"/>
  <c r="BF12"/>
  <c r="AX12"/>
  <c r="AW12"/>
  <c r="AU12"/>
  <c r="AT12"/>
  <c r="AR12"/>
  <c r="AQ12"/>
  <c r="AO12"/>
  <c r="AN12"/>
  <c r="C38" i="70" s="1"/>
  <c r="E38" s="1"/>
  <c r="G38" s="1"/>
  <c r="AL12" i="53"/>
  <c r="AK12"/>
  <c r="AI12"/>
  <c r="AH12"/>
  <c r="AF12"/>
  <c r="AE12"/>
  <c r="AC12"/>
  <c r="AB12"/>
  <c r="Z12"/>
  <c r="Y12"/>
  <c r="W12"/>
  <c r="V12"/>
  <c r="T12"/>
  <c r="S12"/>
  <c r="E12"/>
  <c r="F12"/>
  <c r="G12"/>
  <c r="H12"/>
  <c r="O12"/>
  <c r="P12"/>
  <c r="Q12"/>
  <c r="D12"/>
  <c r="AP11"/>
  <c r="AS11"/>
  <c r="AY11"/>
  <c r="AV11"/>
  <c r="AM11"/>
  <c r="AJ11"/>
  <c r="AG11"/>
  <c r="AD11"/>
  <c r="AA11"/>
  <c r="X11"/>
  <c r="U11"/>
  <c r="EI30" i="4"/>
  <c r="EI37" s="1"/>
  <c r="EH30"/>
  <c r="EH37" s="1"/>
  <c r="EG30"/>
  <c r="EG37" s="1"/>
  <c r="EF30"/>
  <c r="EF37" s="1"/>
  <c r="EE30"/>
  <c r="EE37" s="1"/>
  <c r="ED30"/>
  <c r="ED37" s="1"/>
  <c r="EC30"/>
  <c r="EC37" s="1"/>
  <c r="EB30"/>
  <c r="EB37" s="1"/>
  <c r="DZ30"/>
  <c r="DZ37" s="1"/>
  <c r="DY30"/>
  <c r="DY37" s="1"/>
  <c r="DX30"/>
  <c r="DX37" s="1"/>
  <c r="DW30"/>
  <c r="DW37" s="1"/>
  <c r="DV30"/>
  <c r="EA30" s="1"/>
  <c r="DJ30"/>
  <c r="DI30"/>
  <c r="DI37" s="1"/>
  <c r="DG30"/>
  <c r="DF30"/>
  <c r="DD30"/>
  <c r="DC30"/>
  <c r="DA30"/>
  <c r="CZ30"/>
  <c r="CZ37" s="1"/>
  <c r="CX30"/>
  <c r="CW30"/>
  <c r="CW37" s="1"/>
  <c r="BG30"/>
  <c r="BG37" s="1"/>
  <c r="BE30"/>
  <c r="BH30"/>
  <c r="BH37" s="1"/>
  <c r="BH39" s="1"/>
  <c r="BI30"/>
  <c r="BI37" s="1"/>
  <c r="BI39" s="1"/>
  <c r="BK30"/>
  <c r="BK37" s="1"/>
  <c r="BK39" s="1"/>
  <c r="BL30"/>
  <c r="BL37" s="1"/>
  <c r="BL39" s="1"/>
  <c r="BM30"/>
  <c r="BM37" s="1"/>
  <c r="BM39" s="1"/>
  <c r="BO30"/>
  <c r="BO37" s="1"/>
  <c r="BO39" s="1"/>
  <c r="BP30"/>
  <c r="BP37" s="1"/>
  <c r="BP39" s="1"/>
  <c r="BQ30"/>
  <c r="BQ37" s="1"/>
  <c r="BQ39" s="1"/>
  <c r="BS30"/>
  <c r="BS37" s="1"/>
  <c r="BS39" s="1"/>
  <c r="BT30"/>
  <c r="BT37" s="1"/>
  <c r="BT39" s="1"/>
  <c r="BU30"/>
  <c r="BU37" s="1"/>
  <c r="BU39" s="1"/>
  <c r="BW30"/>
  <c r="BW37" s="1"/>
  <c r="BW39" s="1"/>
  <c r="BX30"/>
  <c r="BX37" s="1"/>
  <c r="BX39" s="1"/>
  <c r="CC30"/>
  <c r="CC37" s="1"/>
  <c r="CC39" s="1"/>
  <c r="CE30"/>
  <c r="CE37" s="1"/>
  <c r="CE39" s="1"/>
  <c r="CF30"/>
  <c r="CF37" s="1"/>
  <c r="CF39" s="1"/>
  <c r="CG30"/>
  <c r="CG37" s="1"/>
  <c r="CG39" s="1"/>
  <c r="CI30"/>
  <c r="CI37" s="1"/>
  <c r="CI39" s="1"/>
  <c r="CJ30"/>
  <c r="CJ37" s="1"/>
  <c r="CJ39" s="1"/>
  <c r="CK30"/>
  <c r="CK37" s="1"/>
  <c r="CK39" s="1"/>
  <c r="CN30"/>
  <c r="CN37" s="1"/>
  <c r="CN39" s="1"/>
  <c r="D30"/>
  <c r="O10"/>
  <c r="I10"/>
  <c r="Y30" i="1" l="1"/>
  <c r="AA30"/>
  <c r="DX10"/>
  <c r="DG10"/>
  <c r="AV12" i="53"/>
  <c r="BS35" i="2"/>
  <c r="DH22" i="1"/>
  <c r="DK22"/>
  <c r="G15" i="43"/>
  <c r="F15"/>
  <c r="BG39" i="4"/>
  <c r="BK33" i="1"/>
  <c r="BB10"/>
  <c r="Q10"/>
  <c r="GI10"/>
  <c r="AD33"/>
  <c r="EG35" i="2"/>
  <c r="EP35"/>
  <c r="AY12" i="53"/>
  <c r="BM12"/>
  <c r="C36" i="70"/>
  <c r="E36" s="1"/>
  <c r="H36" s="1"/>
  <c r="E27"/>
  <c r="C29"/>
  <c r="E29" s="1"/>
  <c r="H29" s="1"/>
  <c r="BH30" i="1"/>
  <c r="CX37" i="4"/>
  <c r="CY37" s="1"/>
  <c r="CY30"/>
  <c r="DA37"/>
  <c r="DB37" s="1"/>
  <c r="DB30"/>
  <c r="DD37"/>
  <c r="DE30"/>
  <c r="DG37"/>
  <c r="DM30"/>
  <c r="DH30"/>
  <c r="DK30"/>
  <c r="DF37"/>
  <c r="DL30"/>
  <c r="D37"/>
  <c r="AP12" i="53"/>
  <c r="GY10" i="1"/>
  <c r="DH10"/>
  <c r="DK10"/>
  <c r="DJ10"/>
  <c r="CB10"/>
  <c r="AZ30"/>
  <c r="AJ30"/>
  <c r="AG30"/>
  <c r="CG30"/>
  <c r="AD30"/>
  <c r="V33"/>
  <c r="AG33"/>
  <c r="AJ33"/>
  <c r="AZ33"/>
  <c r="BE33"/>
  <c r="BF34"/>
  <c r="AZ37"/>
  <c r="BE37"/>
  <c r="BH37"/>
  <c r="L37"/>
  <c r="V37"/>
  <c r="Y37"/>
  <c r="AG37"/>
  <c r="AJ37"/>
  <c r="CC30"/>
  <c r="BA29"/>
  <c r="P29"/>
  <c r="BA27"/>
  <c r="P27"/>
  <c r="BA25"/>
  <c r="P25"/>
  <c r="BA23"/>
  <c r="P23"/>
  <c r="BA21"/>
  <c r="P21"/>
  <c r="BA19"/>
  <c r="P19"/>
  <c r="BA17"/>
  <c r="P17"/>
  <c r="BA15"/>
  <c r="P15"/>
  <c r="BA13"/>
  <c r="P13"/>
  <c r="BA11"/>
  <c r="P11"/>
  <c r="BA32"/>
  <c r="P32"/>
  <c r="BB32"/>
  <c r="Q32"/>
  <c r="GI32"/>
  <c r="BA36"/>
  <c r="P36"/>
  <c r="BA28"/>
  <c r="P28"/>
  <c r="BA26"/>
  <c r="P26"/>
  <c r="BA24"/>
  <c r="P24"/>
  <c r="BA22"/>
  <c r="P22"/>
  <c r="BA20"/>
  <c r="P20"/>
  <c r="BA18"/>
  <c r="P18"/>
  <c r="BA16"/>
  <c r="P16"/>
  <c r="BA14"/>
  <c r="P14"/>
  <c r="BA12"/>
  <c r="P12"/>
  <c r="CE10"/>
  <c r="BA31"/>
  <c r="P31"/>
  <c r="BB31"/>
  <c r="Q31"/>
  <c r="GI31"/>
  <c r="CD30"/>
  <c r="Z30"/>
  <c r="D33"/>
  <c r="E34"/>
  <c r="P33"/>
  <c r="R34"/>
  <c r="W34"/>
  <c r="BA37"/>
  <c r="BA33"/>
  <c r="L30"/>
  <c r="Y33"/>
  <c r="D30"/>
  <c r="F34"/>
  <c r="AA33"/>
  <c r="X34"/>
  <c r="AP33"/>
  <c r="AW30"/>
  <c r="BH33"/>
  <c r="BN30"/>
  <c r="BN33"/>
  <c r="BQ33"/>
  <c r="AW37"/>
  <c r="BK37"/>
  <c r="BN37"/>
  <c r="BQ37"/>
  <c r="DV37" i="4"/>
  <c r="EA37" s="1"/>
  <c r="DC37"/>
  <c r="DJ37"/>
  <c r="DK37" s="1"/>
  <c r="BE37"/>
  <c r="BE39" s="1"/>
  <c r="CH37"/>
  <c r="CH39" s="1"/>
  <c r="CD30"/>
  <c r="CD37" s="1"/>
  <c r="CD39" s="1"/>
  <c r="BV30"/>
  <c r="BV37" s="1"/>
  <c r="BV39" s="1"/>
  <c r="BR30"/>
  <c r="BR37" s="1"/>
  <c r="BR39" s="1"/>
  <c r="BJ30"/>
  <c r="BJ37" s="1"/>
  <c r="BJ39" s="1"/>
  <c r="AA12" i="53"/>
  <c r="AS12"/>
  <c r="AM12"/>
  <c r="AJ12"/>
  <c r="AG12"/>
  <c r="AD12"/>
  <c r="X12"/>
  <c r="R12"/>
  <c r="U12"/>
  <c r="R11"/>
  <c r="BG34" i="1"/>
  <c r="BD34"/>
  <c r="AY34"/>
  <c r="V30"/>
  <c r="CF30"/>
  <c r="CI30" s="1"/>
  <c r="GY12"/>
  <c r="DY12"/>
  <c r="DH12"/>
  <c r="GY14"/>
  <c r="DY14"/>
  <c r="DH14"/>
  <c r="GY16"/>
  <c r="DY16"/>
  <c r="DH16"/>
  <c r="GY18"/>
  <c r="DY18"/>
  <c r="DH18"/>
  <c r="GY20"/>
  <c r="DY20"/>
  <c r="DH20"/>
  <c r="GY22"/>
  <c r="DY22"/>
  <c r="GY24"/>
  <c r="DY24"/>
  <c r="DH24"/>
  <c r="GY26"/>
  <c r="DY26"/>
  <c r="GY28"/>
  <c r="DY28"/>
  <c r="DH28"/>
  <c r="BY30"/>
  <c r="GY11"/>
  <c r="DH11"/>
  <c r="DY11"/>
  <c r="GY13"/>
  <c r="DH13"/>
  <c r="DY13"/>
  <c r="GY15"/>
  <c r="DH15"/>
  <c r="DY15"/>
  <c r="GY17"/>
  <c r="DH17"/>
  <c r="DY17"/>
  <c r="GY19"/>
  <c r="DH19"/>
  <c r="DY19"/>
  <c r="GY21"/>
  <c r="DH21"/>
  <c r="DY21"/>
  <c r="GY23"/>
  <c r="DH23"/>
  <c r="DY23"/>
  <c r="GY25"/>
  <c r="DH25"/>
  <c r="DY25"/>
  <c r="GY27"/>
  <c r="DH27"/>
  <c r="DY27"/>
  <c r="GY29"/>
  <c r="DH29"/>
  <c r="DY29"/>
  <c r="CB28"/>
  <c r="DX28"/>
  <c r="DG28"/>
  <c r="CB26"/>
  <c r="DX26"/>
  <c r="DG26"/>
  <c r="CB24"/>
  <c r="DX24"/>
  <c r="DG24"/>
  <c r="CB22"/>
  <c r="DX22"/>
  <c r="DG22"/>
  <c r="CB20"/>
  <c r="DX20"/>
  <c r="DG20"/>
  <c r="CB18"/>
  <c r="DX18"/>
  <c r="DG18"/>
  <c r="CB16"/>
  <c r="DX16"/>
  <c r="DG16"/>
  <c r="CB14"/>
  <c r="DX14"/>
  <c r="DG14"/>
  <c r="CB12"/>
  <c r="DX12"/>
  <c r="DG12"/>
  <c r="BV30"/>
  <c r="CB29"/>
  <c r="DX29"/>
  <c r="DG29"/>
  <c r="CB27"/>
  <c r="DX27"/>
  <c r="DG27"/>
  <c r="CB25"/>
  <c r="DX25"/>
  <c r="DG25"/>
  <c r="CB23"/>
  <c r="DX23"/>
  <c r="DG23"/>
  <c r="CB21"/>
  <c r="DX21"/>
  <c r="DG21"/>
  <c r="CB19"/>
  <c r="DX19"/>
  <c r="DZ19" s="1"/>
  <c r="DG19"/>
  <c r="CB17"/>
  <c r="DX17"/>
  <c r="DG17"/>
  <c r="CB15"/>
  <c r="DX15"/>
  <c r="DG15"/>
  <c r="CB13"/>
  <c r="DX13"/>
  <c r="DG13"/>
  <c r="CB11"/>
  <c r="DX11"/>
  <c r="DG11"/>
  <c r="BQ30"/>
  <c r="BP34"/>
  <c r="BO34"/>
  <c r="BM34"/>
  <c r="BL34"/>
  <c r="BI34"/>
  <c r="BC34"/>
  <c r="AX34"/>
  <c r="AV34"/>
  <c r="AU34"/>
  <c r="AO34"/>
  <c r="AP30"/>
  <c r="AN34"/>
  <c r="AI34"/>
  <c r="AH34"/>
  <c r="AF34"/>
  <c r="AE34"/>
  <c r="AD37"/>
  <c r="AC34"/>
  <c r="AB34"/>
  <c r="U34"/>
  <c r="T34"/>
  <c r="Z33"/>
  <c r="S34"/>
  <c r="N34"/>
  <c r="M34"/>
  <c r="K34"/>
  <c r="J34"/>
  <c r="BB36"/>
  <c r="Q36"/>
  <c r="BB11"/>
  <c r="GI11"/>
  <c r="Q11"/>
  <c r="CE11"/>
  <c r="BB13"/>
  <c r="GI13"/>
  <c r="Q13"/>
  <c r="CE13"/>
  <c r="BB15"/>
  <c r="GI15"/>
  <c r="Q15"/>
  <c r="CE15"/>
  <c r="BB17"/>
  <c r="GI17"/>
  <c r="Q17"/>
  <c r="CE17"/>
  <c r="BB19"/>
  <c r="GI19"/>
  <c r="Q19"/>
  <c r="CE19"/>
  <c r="BB21"/>
  <c r="GI21"/>
  <c r="Q21"/>
  <c r="CE21"/>
  <c r="BB23"/>
  <c r="GI23"/>
  <c r="Q23"/>
  <c r="CE23"/>
  <c r="BB25"/>
  <c r="GI25"/>
  <c r="Q25"/>
  <c r="CE25"/>
  <c r="BB27"/>
  <c r="GI27"/>
  <c r="Q27"/>
  <c r="CE27"/>
  <c r="BB29"/>
  <c r="GI29"/>
  <c r="Q29"/>
  <c r="CE29"/>
  <c r="H34"/>
  <c r="BB12"/>
  <c r="GI12"/>
  <c r="Q12"/>
  <c r="CE12"/>
  <c r="BB14"/>
  <c r="GI14"/>
  <c r="Q14"/>
  <c r="CE14"/>
  <c r="BB16"/>
  <c r="GI16"/>
  <c r="Q16"/>
  <c r="CE16"/>
  <c r="BB18"/>
  <c r="GI18"/>
  <c r="Q18"/>
  <c r="CE18"/>
  <c r="BB20"/>
  <c r="GI20"/>
  <c r="Q20"/>
  <c r="CE20"/>
  <c r="BB22"/>
  <c r="GI22"/>
  <c r="Q22"/>
  <c r="CE22"/>
  <c r="BB24"/>
  <c r="GI24"/>
  <c r="Q24"/>
  <c r="CE24"/>
  <c r="BB26"/>
  <c r="GI26"/>
  <c r="Q26"/>
  <c r="CE26"/>
  <c r="BB28"/>
  <c r="GI28"/>
  <c r="Q28"/>
  <c r="CE28"/>
  <c r="I34"/>
  <c r="BF30" i="4"/>
  <c r="BF37" s="1"/>
  <c r="BF39" s="1"/>
  <c r="G17" i="43" l="1"/>
  <c r="F17"/>
  <c r="CH26" i="1"/>
  <c r="CH22"/>
  <c r="CH18"/>
  <c r="CH14"/>
  <c r="CJ30"/>
  <c r="CH27"/>
  <c r="DZ14"/>
  <c r="CB30"/>
  <c r="DZ24"/>
  <c r="CH10"/>
  <c r="DZ18"/>
  <c r="DZ22"/>
  <c r="DZ16"/>
  <c r="DZ26"/>
  <c r="DH37" i="4"/>
  <c r="DM37"/>
  <c r="DL37"/>
  <c r="DE37"/>
  <c r="DN30"/>
  <c r="C31" i="70"/>
  <c r="DZ15" i="1"/>
  <c r="CH23"/>
  <c r="DX34"/>
  <c r="Z34"/>
  <c r="D34"/>
  <c r="BA34" s="1"/>
  <c r="CH28"/>
  <c r="CH24"/>
  <c r="CH20"/>
  <c r="CH16"/>
  <c r="CH12"/>
  <c r="CH29"/>
  <c r="CH25"/>
  <c r="CH21"/>
  <c r="CH17"/>
  <c r="CH13"/>
  <c r="DI10"/>
  <c r="CH19"/>
  <c r="CH15"/>
  <c r="CH11"/>
  <c r="DZ23"/>
  <c r="DZ27"/>
  <c r="P37"/>
  <c r="BA30"/>
  <c r="P30"/>
  <c r="DZ28"/>
  <c r="DZ20"/>
  <c r="DZ12"/>
  <c r="AA34"/>
  <c r="DZ17"/>
  <c r="DZ13"/>
  <c r="DZ11"/>
  <c r="GY34"/>
  <c r="GY30"/>
  <c r="DZ21"/>
  <c r="DZ25"/>
  <c r="DZ29"/>
  <c r="DX30"/>
  <c r="DG30"/>
  <c r="P34" l="1"/>
  <c r="DN37" i="4"/>
  <c r="C33" i="70"/>
  <c r="E33" s="1"/>
  <c r="G33" s="1"/>
  <c r="E31"/>
  <c r="AY30" i="4" l="1"/>
  <c r="AY37" s="1"/>
  <c r="AX30"/>
  <c r="AV30"/>
  <c r="AV37" s="1"/>
  <c r="AU30"/>
  <c r="AR30"/>
  <c r="AR37" s="1"/>
  <c r="AQ30"/>
  <c r="AO30"/>
  <c r="AO37" s="1"/>
  <c r="AN30"/>
  <c r="Q9" i="15"/>
  <c r="AB8"/>
  <c r="Y8"/>
  <c r="V8"/>
  <c r="S8"/>
  <c r="P8"/>
  <c r="AN37" i="4" l="1"/>
  <c r="AQ37"/>
  <c r="AU37"/>
  <c r="AX37"/>
  <c r="X30" l="1"/>
  <c r="X37" s="1"/>
  <c r="V30"/>
  <c r="U30"/>
  <c r="U37" s="1"/>
  <c r="V37" l="1"/>
  <c r="W37" s="1"/>
  <c r="W30"/>
  <c r="Y37"/>
  <c r="Z37" s="1"/>
  <c r="Z30"/>
  <c r="EJ34" i="1"/>
  <c r="DW34" l="1"/>
  <c r="S30" i="4" l="1"/>
  <c r="R30"/>
  <c r="R37" s="1"/>
  <c r="S37" l="1"/>
  <c r="T37" s="1"/>
  <c r="T30"/>
  <c r="AG9" i="15" l="1"/>
  <c r="AF9"/>
  <c r="AE9"/>
  <c r="AD9"/>
  <c r="AC9"/>
  <c r="AA9"/>
  <c r="Z9"/>
  <c r="X9"/>
  <c r="W9"/>
  <c r="U9"/>
  <c r="T9"/>
  <c r="R9"/>
  <c r="O9"/>
  <c r="N9"/>
  <c r="C43" i="70" s="1"/>
  <c r="E43" s="1"/>
  <c r="G43" s="1"/>
  <c r="G44" s="1"/>
  <c r="G50" s="1"/>
  <c r="E9" i="15"/>
  <c r="F9"/>
  <c r="G9"/>
  <c r="H9"/>
  <c r="I9"/>
  <c r="J9"/>
  <c r="K9"/>
  <c r="L9"/>
  <c r="M9"/>
  <c r="D9"/>
  <c r="C41" i="70" l="1"/>
  <c r="E41" s="1"/>
  <c r="H41" s="1"/>
  <c r="H44" s="1"/>
  <c r="H50" s="1"/>
  <c r="P9" i="15"/>
  <c r="AZ34" i="1" l="1"/>
  <c r="E30" i="4" l="1"/>
  <c r="DU30" l="1"/>
  <c r="F30"/>
  <c r="E37"/>
  <c r="DU37" l="1"/>
  <c r="F37"/>
  <c r="BJ9" i="2" l="1"/>
  <c r="FJ33" i="1" l="1"/>
  <c r="FL33" s="1"/>
  <c r="DI11"/>
  <c r="BJ30"/>
  <c r="O36"/>
  <c r="O32"/>
  <c r="O31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FJ34" l="1"/>
  <c r="FL34" s="1"/>
  <c r="BK30"/>
  <c r="BJ34"/>
  <c r="EK34"/>
  <c r="D29" i="2"/>
  <c r="FU34" i="1"/>
  <c r="FZ33"/>
  <c r="GC33"/>
  <c r="O30"/>
  <c r="O37"/>
  <c r="G30"/>
  <c r="O33"/>
  <c r="AG34"/>
  <c r="AD34"/>
  <c r="AJ34"/>
  <c r="AP34"/>
  <c r="EG34"/>
  <c r="FB34"/>
  <c r="FE34"/>
  <c r="FN29" i="2" l="1"/>
  <c r="DU29"/>
  <c r="BH29"/>
  <c r="CZ37" i="1"/>
  <c r="DL10"/>
  <c r="BB37"/>
  <c r="Q37"/>
  <c r="BB30"/>
  <c r="GI30"/>
  <c r="Q30"/>
  <c r="CE30"/>
  <c r="CH30" s="1"/>
  <c r="D35" i="2"/>
  <c r="M29"/>
  <c r="AO29"/>
  <c r="X35"/>
  <c r="U35"/>
  <c r="Y35"/>
  <c r="Z35"/>
  <c r="R35"/>
  <c r="L35"/>
  <c r="FR34" i="1"/>
  <c r="EW34"/>
  <c r="ET34"/>
  <c r="ED34"/>
  <c r="DF34"/>
  <c r="DC34"/>
  <c r="BQ34"/>
  <c r="BN34"/>
  <c r="Y34"/>
  <c r="V34"/>
  <c r="L34"/>
  <c r="O34"/>
  <c r="FN35" i="2" l="1"/>
  <c r="DU35"/>
  <c r="BH35"/>
  <c r="M35"/>
  <c r="AA35"/>
  <c r="N30" i="4" l="1"/>
  <c r="M30"/>
  <c r="K30"/>
  <c r="J30"/>
  <c r="H30"/>
  <c r="G30"/>
  <c r="M37" l="1"/>
  <c r="G37"/>
  <c r="J37"/>
  <c r="P30"/>
  <c r="H37"/>
  <c r="I30"/>
  <c r="K37"/>
  <c r="Q30"/>
  <c r="L30"/>
  <c r="N37"/>
  <c r="O30"/>
  <c r="O37" l="1"/>
  <c r="I37"/>
  <c r="P37"/>
  <c r="Q37"/>
  <c r="L37"/>
  <c r="BE34" i="1" l="1"/>
  <c r="AW34"/>
  <c r="CX33" l="1"/>
  <c r="DI12"/>
  <c r="DI13"/>
  <c r="DI14"/>
  <c r="DI15"/>
  <c r="DI16"/>
  <c r="DI17"/>
  <c r="DI18"/>
  <c r="DI19"/>
  <c r="DI20"/>
  <c r="DI21"/>
  <c r="DI22"/>
  <c r="DI23"/>
  <c r="DI24"/>
  <c r="DI25"/>
  <c r="DI27"/>
  <c r="DI28"/>
  <c r="DI29"/>
  <c r="DJ29" l="1"/>
  <c r="DK29"/>
  <c r="G29" i="2"/>
  <c r="G33" i="1"/>
  <c r="DJ25"/>
  <c r="DJ21"/>
  <c r="Y9" i="15"/>
  <c r="AB9"/>
  <c r="S9"/>
  <c r="V9"/>
  <c r="DK28" i="1"/>
  <c r="DK27"/>
  <c r="DK26"/>
  <c r="DK25"/>
  <c r="DK24"/>
  <c r="DK23"/>
  <c r="DK21"/>
  <c r="DK20"/>
  <c r="DK19"/>
  <c r="DK18"/>
  <c r="DK13"/>
  <c r="DK11"/>
  <c r="DJ28"/>
  <c r="DJ27"/>
  <c r="DJ26"/>
  <c r="DJ24"/>
  <c r="DJ23"/>
  <c r="DJ22"/>
  <c r="DL22" s="1"/>
  <c r="DJ20"/>
  <c r="DJ19"/>
  <c r="DJ18"/>
  <c r="DJ17"/>
  <c r="DJ16"/>
  <c r="DJ15"/>
  <c r="DJ14"/>
  <c r="DJ13"/>
  <c r="DJ12"/>
  <c r="CY33"/>
  <c r="AJ30" i="4"/>
  <c r="BK34" i="1"/>
  <c r="DJ30"/>
  <c r="AK30" i="4"/>
  <c r="DL27" i="1" l="1"/>
  <c r="DV29" i="2"/>
  <c r="DW29" s="1"/>
  <c r="FO29"/>
  <c r="FP29" s="1"/>
  <c r="BI29"/>
  <c r="BJ29" s="1"/>
  <c r="FV29"/>
  <c r="CZ33" i="1"/>
  <c r="DL19"/>
  <c r="AL30" i="4"/>
  <c r="AJ37"/>
  <c r="AG37" s="1"/>
  <c r="DL24" i="1"/>
  <c r="AK37" i="4"/>
  <c r="DL23" i="1"/>
  <c r="GI33"/>
  <c r="Q33"/>
  <c r="BB33"/>
  <c r="DL21"/>
  <c r="DL13"/>
  <c r="DL11"/>
  <c r="DL18"/>
  <c r="DL20"/>
  <c r="DL26"/>
  <c r="DL28"/>
  <c r="DL25"/>
  <c r="DL29"/>
  <c r="G35" i="2"/>
  <c r="AR29"/>
  <c r="AU29" s="1"/>
  <c r="N29"/>
  <c r="O29" s="1"/>
  <c r="FO34" i="1"/>
  <c r="BH34"/>
  <c r="CX34"/>
  <c r="DG34" s="1"/>
  <c r="G34"/>
  <c r="GI34" l="1"/>
  <c r="FO35" i="2"/>
  <c r="FP35" s="1"/>
  <c r="DV35"/>
  <c r="DW35" s="1"/>
  <c r="BI35"/>
  <c r="BJ35" s="1"/>
  <c r="FV35"/>
  <c r="AL37" i="4"/>
  <c r="AH37"/>
  <c r="AI37" s="1"/>
  <c r="BB34" i="1"/>
  <c r="Q34"/>
  <c r="N35" i="2"/>
  <c r="O35" s="1"/>
  <c r="DJ34" i="1"/>
  <c r="GC30" l="1"/>
  <c r="ES34" l="1"/>
  <c r="GC34"/>
  <c r="DT10"/>
  <c r="FZ10"/>
  <c r="EU10"/>
  <c r="EV10" s="1"/>
  <c r="DS30"/>
  <c r="DT30" s="1"/>
  <c r="EM10"/>
  <c r="DY10"/>
  <c r="DZ10" s="1"/>
  <c r="DY30" l="1"/>
  <c r="DZ30" s="1"/>
  <c r="EU30"/>
  <c r="EV30" s="1"/>
  <c r="DS34"/>
  <c r="HA30"/>
  <c r="FY30"/>
  <c r="FZ30" s="1"/>
  <c r="DT34" l="1"/>
  <c r="FY34"/>
  <c r="FZ34" s="1"/>
  <c r="DY34"/>
  <c r="DZ34" s="1"/>
  <c r="HA34"/>
  <c r="EU34"/>
  <c r="EV34" s="1"/>
  <c r="EX17"/>
  <c r="EY17" s="1"/>
  <c r="EL17"/>
  <c r="EM17" s="1"/>
  <c r="DK17"/>
  <c r="DL17" s="1"/>
  <c r="CQ17"/>
  <c r="CQ15"/>
  <c r="CW13"/>
  <c r="CQ12"/>
  <c r="CW12"/>
  <c r="CV30"/>
  <c r="CW30" s="1"/>
  <c r="CW15"/>
  <c r="CW14"/>
  <c r="CQ14"/>
  <c r="CW16"/>
  <c r="CQ16"/>
  <c r="EL14" l="1"/>
  <c r="EM14" s="1"/>
  <c r="CT13"/>
  <c r="CS30"/>
  <c r="CS34" s="1"/>
  <c r="CT34" s="1"/>
  <c r="CV34"/>
  <c r="CW34" s="1"/>
  <c r="CP30"/>
  <c r="EL16"/>
  <c r="EM16" s="1"/>
  <c r="EL12"/>
  <c r="EM12" s="1"/>
  <c r="EX16"/>
  <c r="EY16" s="1"/>
  <c r="EX14"/>
  <c r="EY14" s="1"/>
  <c r="DK12"/>
  <c r="DL12" s="1"/>
  <c r="DK14"/>
  <c r="DL14" s="1"/>
  <c r="DK16"/>
  <c r="DL16" s="1"/>
  <c r="EX12"/>
  <c r="EY12" s="1"/>
  <c r="EL15"/>
  <c r="EM15" s="1"/>
  <c r="EX15"/>
  <c r="EY15" s="1"/>
  <c r="DK15"/>
  <c r="DL15" s="1"/>
  <c r="CT30" l="1"/>
  <c r="EL30"/>
  <c r="EM30" s="1"/>
  <c r="CQ30"/>
  <c r="DK30"/>
  <c r="DL30" s="1"/>
  <c r="CP34"/>
  <c r="EX30"/>
  <c r="EY30" s="1"/>
  <c r="CQ34" l="1"/>
  <c r="DK34"/>
  <c r="DL34" s="1"/>
  <c r="EX34"/>
  <c r="EY34" s="1"/>
  <c r="EL34"/>
  <c r="EM34" s="1"/>
  <c r="DH26"/>
  <c r="DI26" s="1"/>
  <c r="CZ26"/>
  <c r="CY30"/>
  <c r="CZ30" s="1"/>
  <c r="CY34" l="1"/>
  <c r="DH30"/>
  <c r="DI30" s="1"/>
  <c r="DH34" l="1"/>
  <c r="DI34" s="1"/>
  <c r="CZ34"/>
</calcChain>
</file>

<file path=xl/comments1.xml><?xml version="1.0" encoding="utf-8"?>
<comments xmlns="http://schemas.openxmlformats.org/spreadsheetml/2006/main">
  <authors>
    <author>Уральцева Наталья Аркадьевна</author>
  </authors>
  <commentList>
    <comment ref="F27" authorId="0">
      <text>
        <r>
          <rPr>
            <sz val="8"/>
            <color indexed="81"/>
            <rFont val="Tahoma"/>
            <family val="2"/>
            <charset val="204"/>
          </rPr>
          <t xml:space="preserve">
вместе со сторонними</t>
        </r>
      </text>
    </comment>
  </commentList>
</comments>
</file>

<file path=xl/sharedStrings.xml><?xml version="1.0" encoding="utf-8"?>
<sst xmlns="http://schemas.openxmlformats.org/spreadsheetml/2006/main" count="2569" uniqueCount="565">
  <si>
    <t>Итого:</t>
  </si>
  <si>
    <t>Всего:</t>
  </si>
  <si>
    <t>Александровский</t>
  </si>
  <si>
    <t>Бакчарский</t>
  </si>
  <si>
    <t>Верхнекетский</t>
  </si>
  <si>
    <t>Зырянский</t>
  </si>
  <si>
    <t>Каргасокский</t>
  </si>
  <si>
    <t>Кожевниковский</t>
  </si>
  <si>
    <t>Кривошеинский</t>
  </si>
  <si>
    <t>Молчановский</t>
  </si>
  <si>
    <t>Парабельский</t>
  </si>
  <si>
    <t>Первомайский</t>
  </si>
  <si>
    <t>Тегульдетский</t>
  </si>
  <si>
    <t>Томский</t>
  </si>
  <si>
    <t>Чаинский</t>
  </si>
  <si>
    <t>Шегарский</t>
  </si>
  <si>
    <t>г.Стрежевой</t>
  </si>
  <si>
    <t>г.Кедровый</t>
  </si>
  <si>
    <t>N п/п</t>
  </si>
  <si>
    <t>Наименование районов и городов</t>
  </si>
  <si>
    <t>Код стр.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</si>
  <si>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</si>
  <si>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</si>
  <si>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</si>
  <si>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</si>
  <si>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</si>
  <si>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</si>
  <si>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</si>
  <si>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</si>
  <si>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</si>
  <si>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</si>
  <si>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</si>
  <si>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</si>
  <si>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</si>
  <si>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</si>
  <si>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</si>
  <si>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</si>
  <si>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</si>
  <si>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</si>
  <si>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</si>
  <si>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</si>
  <si>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</si>
  <si>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</si>
  <si>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</si>
  <si>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</si>
  <si>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Всего</t>
  </si>
  <si>
    <t>Город</t>
  </si>
  <si>
    <t>Село</t>
  </si>
  <si>
    <t>отк.</t>
  </si>
  <si>
    <t>Место среди районов</t>
  </si>
  <si>
    <t>Среднее количество населения на одну библиотеку в муниципальных образованиях (тыс.чел.)</t>
  </si>
  <si>
    <t>Читаемость</t>
  </si>
  <si>
    <t>в том числе</t>
  </si>
  <si>
    <t>Центр татарск.культуры</t>
  </si>
  <si>
    <t>Российско-немецкий Дом</t>
  </si>
  <si>
    <t>% зданий в неудовлетворит. состоянии</t>
  </si>
  <si>
    <t>Наименование</t>
  </si>
  <si>
    <t>Колпашевский краеведческий музей</t>
  </si>
  <si>
    <t>Асиновский краеведческий музей</t>
  </si>
  <si>
    <t>Каргасокский музей искусств народов Севера</t>
  </si>
  <si>
    <t>Чаинская картинная галерея</t>
  </si>
  <si>
    <t>а)</t>
  </si>
  <si>
    <t>б)</t>
  </si>
  <si>
    <t>в)</t>
  </si>
  <si>
    <t>г)</t>
  </si>
  <si>
    <t>2.</t>
  </si>
  <si>
    <t>1.</t>
  </si>
  <si>
    <t>3.</t>
  </si>
  <si>
    <t>Место среди музе-ев</t>
  </si>
  <si>
    <t>Персонал музеев</t>
  </si>
  <si>
    <t>из них</t>
  </si>
  <si>
    <t>Фортепиано</t>
  </si>
  <si>
    <t>Народные инструменты</t>
  </si>
  <si>
    <t>Прочие</t>
  </si>
  <si>
    <t>Областной театр драмы</t>
  </si>
  <si>
    <t>Областной театр юного зрителя</t>
  </si>
  <si>
    <t>Областная государственная филармония</t>
  </si>
  <si>
    <t>из них на мероприятиях для детей</t>
  </si>
  <si>
    <t>Всего по учебным заведениям</t>
  </si>
  <si>
    <t>Очная форма обучения</t>
  </si>
  <si>
    <t>Заочная форма обучения</t>
  </si>
  <si>
    <t>Подано заявлений</t>
  </si>
  <si>
    <t>Всего принято</t>
  </si>
  <si>
    <t>Итого обучаются на всех курсах</t>
  </si>
  <si>
    <t>Выбыло студентов за отчетный год</t>
  </si>
  <si>
    <t>ф</t>
  </si>
  <si>
    <t>Обращаемость</t>
  </si>
  <si>
    <t>Количество помещений (зданий) - всего, ед.</t>
  </si>
  <si>
    <t>всего</t>
  </si>
  <si>
    <t>№ п/п</t>
  </si>
  <si>
    <t>Всего обучено</t>
  </si>
  <si>
    <t>в том числе:</t>
  </si>
  <si>
    <t>из них преподаватели учреждений:</t>
  </si>
  <si>
    <t>специалисты, всего</t>
  </si>
  <si>
    <t>из них специалисты:</t>
  </si>
  <si>
    <t>среднего профессионального образования</t>
  </si>
  <si>
    <t>музеев</t>
  </si>
  <si>
    <t>библиотек</t>
  </si>
  <si>
    <t>прочие</t>
  </si>
  <si>
    <t>Курсы повышения квалификации</t>
  </si>
  <si>
    <t>Профессиональная переподготовка</t>
  </si>
  <si>
    <t>4.</t>
  </si>
  <si>
    <t>библиотеки</t>
  </si>
  <si>
    <t>ВСЕГО</t>
  </si>
  <si>
    <t>ВСЕГО:</t>
  </si>
  <si>
    <t xml:space="preserve">Наименование </t>
  </si>
  <si>
    <t>из общей суммы поступлений</t>
  </si>
  <si>
    <t>Израсходовано, всего</t>
  </si>
  <si>
    <t>ДНТ"Авангард"</t>
  </si>
  <si>
    <t>% экскурсионного обслуживания посетителей</t>
  </si>
  <si>
    <t>Наименование учреждений</t>
  </si>
  <si>
    <t xml:space="preserve">Клубы </t>
  </si>
  <si>
    <t>Библиотеки</t>
  </si>
  <si>
    <t>ДМШ, ДШИ, ДХШ</t>
  </si>
  <si>
    <t>Театры</t>
  </si>
  <si>
    <t>Филармония</t>
  </si>
  <si>
    <t xml:space="preserve">Персонал библиотек </t>
  </si>
  <si>
    <t>Среднее количество населения на одно клубное учреждение в муниципальных образованиях (тыс.чел.)</t>
  </si>
  <si>
    <t xml:space="preserve">Персонал учреждений </t>
  </si>
  <si>
    <t>Дом искусств</t>
  </si>
  <si>
    <t>Очно-заочная форма обучения</t>
  </si>
  <si>
    <t>Северский природный парк (зоопарк)</t>
  </si>
  <si>
    <t>ЗАТО Северск</t>
  </si>
  <si>
    <t>1</t>
  </si>
  <si>
    <t>Итого ЗАТО Северск:</t>
  </si>
  <si>
    <t>дополнительного образования детей</t>
  </si>
  <si>
    <t>Нарымский музей политической ссылки</t>
  </si>
  <si>
    <t>5.</t>
  </si>
  <si>
    <t>6.</t>
  </si>
  <si>
    <t>МУК "Муниципальный музей" с. Парабель</t>
  </si>
  <si>
    <t>7.</t>
  </si>
  <si>
    <t>8.</t>
  </si>
  <si>
    <t>МУК "Краеведческий музей Шегарского р-на"</t>
  </si>
  <si>
    <t>МУ "Первомайский р-ный краеведческий музей"</t>
  </si>
  <si>
    <t>9.</t>
  </si>
  <si>
    <t xml:space="preserve">г.Томск </t>
  </si>
  <si>
    <t>Другие регионы</t>
  </si>
  <si>
    <t>22</t>
  </si>
  <si>
    <t>Нагрузка на одного библиотечного работника</t>
  </si>
  <si>
    <t>Средний объем финанс. поступлений на 1 клуб</t>
  </si>
  <si>
    <t>из них штатных</t>
  </si>
  <si>
    <t>клубных учреждений</t>
  </si>
  <si>
    <t>г.Томск</t>
  </si>
  <si>
    <t>д)</t>
  </si>
  <si>
    <t>Томский областной художественный музей - всего (с филиалами)</t>
  </si>
  <si>
    <t>Северский природный парк (ЗАТО Северск)</t>
  </si>
  <si>
    <t xml:space="preserve">Сведения о деятельности зоопарка (зоосада)  </t>
  </si>
  <si>
    <t>Число посещений - всего, тыс.чел.</t>
  </si>
  <si>
    <t>Число экскурсий, ед.</t>
  </si>
  <si>
    <t>Число лекций, ед.</t>
  </si>
  <si>
    <t>Число слушателей на лекциях, чел.</t>
  </si>
  <si>
    <t>Численность животных на конец года, экз.</t>
  </si>
  <si>
    <t>Число зоопарков (зоосадов), ед.</t>
  </si>
  <si>
    <t>Число массовых мероприятий музея, ед.</t>
  </si>
  <si>
    <t>Численность работников - всего, чел.</t>
  </si>
  <si>
    <t>Общая площадь территории музея, га</t>
  </si>
  <si>
    <t>Общая площадь помещений (зданий) музея, кв.м.</t>
  </si>
  <si>
    <t>из нее</t>
  </si>
  <si>
    <t>Площадь и характеристика помещений музея</t>
  </si>
  <si>
    <t>Число выставок - всего, ед.</t>
  </si>
  <si>
    <t>Поступило за год, всего</t>
  </si>
  <si>
    <t>Среднее число посетителей на одном платном мероприятии, чел.</t>
  </si>
  <si>
    <t>Число зданий, ед.</t>
  </si>
  <si>
    <t>Среднее число участников в 1 формировании, чел.</t>
  </si>
  <si>
    <t>Численность постоянного населения на 1 января соотв. года</t>
  </si>
  <si>
    <t>В сред-нем на 1 библиотеку, тыс. руб.</t>
  </si>
  <si>
    <t>на 1 жителя, руб.</t>
  </si>
  <si>
    <t>на 1 читателя, руб.</t>
  </si>
  <si>
    <t>Поступило за год - всего, тыс. руб.</t>
  </si>
  <si>
    <t>% охвата населения библиотечным обслуживанием</t>
  </si>
  <si>
    <t>Выпуск специалистов - всего</t>
  </si>
  <si>
    <t>Количество финансовых средств</t>
  </si>
  <si>
    <t>Томский областной художественный музей                                      (1 гол. + 2 филиала)</t>
  </si>
  <si>
    <t>из них от мероприятий для детей</t>
  </si>
  <si>
    <t>из них преподаватели</t>
  </si>
  <si>
    <t>из числа преподавателей специалисты - с высшим образованием</t>
  </si>
  <si>
    <t>Центр по охране памятников</t>
  </si>
  <si>
    <t>Томский музыкальный колледж им. Э.В.Денисова</t>
  </si>
  <si>
    <t>Среднее число формирований на 1 учреждение, ед.</t>
  </si>
  <si>
    <t>выездные мероприятия</t>
  </si>
  <si>
    <t>на своей (своих) площадке(ах)</t>
  </si>
  <si>
    <t>Областной театр куклы и актера "Скоморох"</t>
  </si>
  <si>
    <t>из них имеют образование</t>
  </si>
  <si>
    <t xml:space="preserve">высшее </t>
  </si>
  <si>
    <t>ТОИУМЦКИ</t>
  </si>
  <si>
    <t>Губернаторский колледж социально-культурных технологий и инноваций</t>
  </si>
  <si>
    <t>зоопарк</t>
  </si>
  <si>
    <t>Учреждения среднего профессионального образования</t>
  </si>
  <si>
    <t>ТОДЮБ</t>
  </si>
  <si>
    <t>ТОУНБ им.А.С.Пушкина</t>
  </si>
  <si>
    <t>Томский областной краеведческий музей им.М.Б.Шатилова - всего (с филиалами)</t>
  </si>
  <si>
    <t>МБУ "Зырянский краеведческий музей" с. Зырянское</t>
  </si>
  <si>
    <t>МБУ "Музей г.Северска"</t>
  </si>
  <si>
    <t>ТОКМ им.М.Б.Шатилова</t>
  </si>
  <si>
    <t>ТОХМ</t>
  </si>
  <si>
    <t>Томский областной краеведческий музей им.М.Б.Шатилова                                                                    (1 гол. + 4 филиала)</t>
  </si>
  <si>
    <t>МБУ "Музей истории Томска"</t>
  </si>
  <si>
    <t xml:space="preserve">индивидуальных </t>
  </si>
  <si>
    <t xml:space="preserve">экскурсионных </t>
  </si>
  <si>
    <t>КДУ</t>
  </si>
  <si>
    <t>Итого ОУ:</t>
  </si>
  <si>
    <r>
      <t>Количество областных и муниципальных учреждений культуры Томской области</t>
    </r>
    <r>
      <rPr>
        <b/>
        <sz val="11"/>
        <rFont val="Arial Cyr"/>
        <charset val="204"/>
      </rPr>
      <t xml:space="preserve"> (сет.ед.)</t>
    </r>
  </si>
  <si>
    <t>среднее профессиональное</t>
  </si>
  <si>
    <t>высшее</t>
  </si>
  <si>
    <t>штатных</t>
  </si>
  <si>
    <t>работников, относящихся к основному персоналу</t>
  </si>
  <si>
    <t>Число пользователей, чел.</t>
  </si>
  <si>
    <t>Работа с пользователями</t>
  </si>
  <si>
    <t xml:space="preserve">среднее профессиональноое </t>
  </si>
  <si>
    <t>преподаватели образовательных учреждений профессионального образования, всего</t>
  </si>
  <si>
    <t>Асиновский</t>
  </si>
  <si>
    <t>Колпашевский</t>
  </si>
  <si>
    <t>% работников осн. перс. с высшим и ср.проф. образованием</t>
  </si>
  <si>
    <t>Архивы</t>
  </si>
  <si>
    <t>Сведения о результатах приема и выпуска студентов, по состоянию на 1 октября  (чел.)</t>
  </si>
  <si>
    <t xml:space="preserve">Общие сведения по библиотекам </t>
  </si>
  <si>
    <t>Число преподавателей в средних профессиональных учебных заведениях, по состоянию на 1 октября (чел.)</t>
  </si>
  <si>
    <t>МКУ "Бакчарский краеведческий музей северного садоводства"</t>
  </si>
  <si>
    <t>Электронные ресурсы библиотек</t>
  </si>
  <si>
    <t>бюджетные ассигнования учредителя</t>
  </si>
  <si>
    <t>финансирование из бюджетов других уровней</t>
  </si>
  <si>
    <t>от сдачи имущества в аренду</t>
  </si>
  <si>
    <t>от предпринимательской и иной принос. доход деят-сти</t>
  </si>
  <si>
    <t>финансирование из бюдж. других уровней</t>
  </si>
  <si>
    <t>общее число записей</t>
  </si>
  <si>
    <t>имеют доступ в Интернет</t>
  </si>
  <si>
    <t xml:space="preserve">Численность работников - всего, чел. </t>
  </si>
  <si>
    <t>аварийные</t>
  </si>
  <si>
    <t>требуют капитального ремонта</t>
  </si>
  <si>
    <t>Число детских библиотек, сет. ед.</t>
  </si>
  <si>
    <t xml:space="preserve">из них </t>
  </si>
  <si>
    <t>Из общего числа библиотек</t>
  </si>
  <si>
    <t>имеют собственный Интернет-сайт или Интернет-страницу</t>
  </si>
  <si>
    <t>из них доступных в Интернете</t>
  </si>
  <si>
    <t>Библиотечный фонд (состоит документов на конец отчетного года), тыс.экз.</t>
  </si>
  <si>
    <t>из общей численности работников - основной персонал</t>
  </si>
  <si>
    <t>Среднее число  специалистов на 1 клубное учр-ие, чел.</t>
  </si>
  <si>
    <t>Наличие собственного Интернет-сайта или Интернет-страницы (да-1, нет-0)</t>
  </si>
  <si>
    <t>Численность работников - всего</t>
  </si>
  <si>
    <t>в том числе педагогические работники</t>
  </si>
  <si>
    <t>Кроме того: преподаватели, раб-щие на условиях штатного совместительства (внешние совместители)</t>
  </si>
  <si>
    <t>Число детских музыкальных школ, школ искусств и художественных школ. Характеристика помещений.</t>
  </si>
  <si>
    <t>из общего числа  учащихся</t>
  </si>
  <si>
    <t>Научно-просветительная работа музеев</t>
  </si>
  <si>
    <t>Культурно-досуговая работа</t>
  </si>
  <si>
    <t>Наличие собств. Интеренет-сайта, Интернет-страницы (да-1, нет-0)</t>
  </si>
  <si>
    <t xml:space="preserve">Объем электронного каталога на конец отчетного года, тыс. ед. </t>
  </si>
  <si>
    <t>Число культурно-массовых мероприятий - всего, ед.</t>
  </si>
  <si>
    <t>из них открытых в отчетном году</t>
  </si>
  <si>
    <t>из общего числа (гр.27) - основной персонал</t>
  </si>
  <si>
    <t>% строений в неудовлетворит. состоянии</t>
  </si>
  <si>
    <t>из общего числа библиотек имеют</t>
  </si>
  <si>
    <t>ДПП*</t>
  </si>
  <si>
    <t>ДОП**</t>
  </si>
  <si>
    <t>в т.ч.</t>
  </si>
  <si>
    <t>выпущено всего</t>
  </si>
  <si>
    <r>
      <rPr>
        <b/>
        <sz val="9"/>
        <rFont val="Arial Cyr"/>
        <charset val="204"/>
      </rPr>
      <t>ДПП*</t>
    </r>
    <r>
      <rPr>
        <sz val="9"/>
        <rFont val="Arial Cyr"/>
        <charset val="204"/>
      </rPr>
      <t>- дополнительные предпрофессиональные программы в области искусств</t>
    </r>
  </si>
  <si>
    <r>
      <rPr>
        <b/>
        <sz val="9"/>
        <rFont val="Arial Cyr"/>
        <charset val="204"/>
      </rPr>
      <t>ДОП**</t>
    </r>
    <r>
      <rPr>
        <sz val="9"/>
        <rFont val="Arial Cyr"/>
        <charset val="204"/>
      </rPr>
      <t>- дополнительные общеразвивающие программы в области искусств</t>
    </r>
  </si>
  <si>
    <t>Число культурно-массовых мероприятий на платной основе - всего, ед.</t>
  </si>
  <si>
    <t>Число посещений культурно-массовых мероприятий на платной основе, чел.</t>
  </si>
  <si>
    <t>Число строений, ед.</t>
  </si>
  <si>
    <t>из общего числа работников - основной персонал</t>
  </si>
  <si>
    <t>Общее число зданий</t>
  </si>
  <si>
    <t>из общего числа библиотек имеют помещения</t>
  </si>
  <si>
    <t>из них имеют помещения</t>
  </si>
  <si>
    <t>Численность учащихся и выпускников.</t>
  </si>
  <si>
    <t xml:space="preserve"> Всего учащихся на начало учебного года, чел.</t>
  </si>
  <si>
    <t>ИТОГО</t>
  </si>
  <si>
    <t>Израсходовано - всего</t>
  </si>
  <si>
    <t>приобретение  (замену) музыкальных инструментов</t>
  </si>
  <si>
    <t>Количество финансовых средств на одну школу</t>
  </si>
  <si>
    <t xml:space="preserve">принято в первый класс </t>
  </si>
  <si>
    <t xml:space="preserve">выпущено всего </t>
  </si>
  <si>
    <t>в т.ч. в сельской местности</t>
  </si>
  <si>
    <t>откл.</t>
  </si>
  <si>
    <t>Первомайская районная галерея искусств им. Н.В.Витрука</t>
  </si>
  <si>
    <t>Численность работников списочного состава на конец года, чел.</t>
  </si>
  <si>
    <t xml:space="preserve"> Итого:</t>
  </si>
  <si>
    <t>*)  ЦДСО "Томь"- основной ОКВЭД: 55.90 (Деятельность по предоставлению прочих мест для временного проживания)</t>
  </si>
  <si>
    <t>из них благотв-ные и спонсоркие вклады</t>
  </si>
  <si>
    <t>Всего работников</t>
  </si>
  <si>
    <t>Персонал детских музыкальных школ, школ искусств и художественных школ (чел.)</t>
  </si>
  <si>
    <t>% зданий в неудовлетворительном состоянии</t>
  </si>
  <si>
    <t>% охвата детского населения работой школ</t>
  </si>
  <si>
    <t>Среднее число жителей на одно учреждение</t>
  </si>
  <si>
    <t>Среднее число посадочных мест на одно учреждение</t>
  </si>
  <si>
    <t>Среднее число культурно-массовых мероприятий на 1 учреждение, ед.</t>
  </si>
  <si>
    <t>из них для детей до 14 лет, ед.</t>
  </si>
  <si>
    <t xml:space="preserve">% раб-ков основного персонала с высшим и средним профессиональным образованием </t>
  </si>
  <si>
    <t>из них имеют цифровые изображения, ед.</t>
  </si>
  <si>
    <t>Информатизация</t>
  </si>
  <si>
    <t>5/4</t>
  </si>
  <si>
    <t>2/1</t>
  </si>
  <si>
    <t>3/2</t>
  </si>
  <si>
    <t xml:space="preserve">Данные по специализации и выпуску в детских музыкальных школах, школах искусств и художественных школах (чел.) </t>
  </si>
  <si>
    <t>Площадь помещений, кв.м.</t>
  </si>
  <si>
    <t>из них учебных комнат</t>
  </si>
  <si>
    <t>Выставочная деятельность</t>
  </si>
  <si>
    <t>из общего числа выставок проведены</t>
  </si>
  <si>
    <t>в музее</t>
  </si>
  <si>
    <t>вне музея</t>
  </si>
  <si>
    <t>Поступило документов за год в среднем на 1000 жителей, ед.</t>
  </si>
  <si>
    <t>Общие сведения по учреждениям культурно-досугового типа</t>
  </si>
  <si>
    <t>в них участников, чел.</t>
  </si>
  <si>
    <t xml:space="preserve">число  формирований,  ед.  </t>
  </si>
  <si>
    <t>число участников в формированиях, чел.</t>
  </si>
  <si>
    <t>число формирований, ед.</t>
  </si>
  <si>
    <t>из общего числа мероприятий, проведенные  для детей, ед.</t>
  </si>
  <si>
    <t>МУ "Первомайский районный краеведческий музей" - всего (с филиалом)</t>
  </si>
  <si>
    <t>МУ "Первомайский р-ный краеведческий музей" (1гол.+1ф.)</t>
  </si>
  <si>
    <t>Поступило документов за отчетный год, тыс.экз.</t>
  </si>
  <si>
    <t>Число учреждений культурно-досугового типа (включая обособленные подразделения), сет.ед.</t>
  </si>
  <si>
    <t>из них для улучшения условий доступности для лиц с ОВЗ</t>
  </si>
  <si>
    <t>Движение библиотечного фонда</t>
  </si>
  <si>
    <t>Число пунктов вне стационарного обслуживания пользователей б-ки, ед.</t>
  </si>
  <si>
    <t>Выдача фонда, тыс.экз.</t>
  </si>
  <si>
    <t>благотворительные и спонсорские вклады</t>
  </si>
  <si>
    <t>Общий музейный фонд, ед.</t>
  </si>
  <si>
    <t xml:space="preserve">Число посещений выставок, экспозиций и экскурсионных посещений, тыс. чел.
</t>
  </si>
  <si>
    <r>
      <t>ЦДСО "Томь"</t>
    </r>
    <r>
      <rPr>
        <b/>
        <sz val="10"/>
        <rFont val="Arial Cyr"/>
        <charset val="204"/>
      </rPr>
      <t xml:space="preserve"> *</t>
    </r>
  </si>
  <si>
    <t>из них имеют доступ посетители</t>
  </si>
  <si>
    <t>% библиотек, имеющих доступ в Интернет</t>
  </si>
  <si>
    <t xml:space="preserve">из них число записей, доступных в Интернете </t>
  </si>
  <si>
    <t>Обеспеченность пользователей фондами библиотек, экз.</t>
  </si>
  <si>
    <t>Израсходовано за год - всего, тыс. руб.</t>
  </si>
  <si>
    <t xml:space="preserve"> формирования для детей до 14 лет</t>
  </si>
  <si>
    <t>формирования самодеятельного народного творчества</t>
  </si>
  <si>
    <t>из них, для детей до 14 лет</t>
  </si>
  <si>
    <t>из них детей до 14 лет</t>
  </si>
  <si>
    <t>из них дети до 14 лет</t>
  </si>
  <si>
    <t xml:space="preserve">из них для улучш. условий доступности для лиц с ОВЗ </t>
  </si>
  <si>
    <t>из него</t>
  </si>
  <si>
    <r>
      <t>число предметов</t>
    </r>
    <r>
      <rPr>
        <i/>
        <sz val="9"/>
        <rFont val="Arial Cyr"/>
        <charset val="204"/>
      </rPr>
      <t xml:space="preserve"> </t>
    </r>
    <r>
      <rPr>
        <sz val="9"/>
        <rFont val="Arial Cyr"/>
        <charset val="204"/>
      </rPr>
      <t>основного фонда</t>
    </r>
  </si>
  <si>
    <t>число предметов научно-вспомогательного фонда</t>
  </si>
  <si>
    <t>Число культурно-образовательных мероприятий, ед.</t>
  </si>
  <si>
    <t>Число предметов основного фонда, которые экспонировались в течение отчетного периода, ед.</t>
  </si>
  <si>
    <t>% предметов, экспонировавшихся из основного фонда</t>
  </si>
  <si>
    <t>Численность сотрудников по штатному расписанию</t>
  </si>
  <si>
    <t>Израсходовано за отчетный период, всего</t>
  </si>
  <si>
    <t>из них для улучшения условий доступности для инвалидов и лиц с ОВЗ</t>
  </si>
  <si>
    <r>
      <t xml:space="preserve">Число предметов </t>
    </r>
    <r>
      <rPr>
        <u/>
        <sz val="9"/>
        <rFont val="Arial Cyr"/>
        <charset val="204"/>
      </rPr>
      <t>основного</t>
    </r>
    <r>
      <rPr>
        <i/>
        <sz val="9"/>
        <rFont val="Arial Cyr"/>
        <charset val="204"/>
      </rPr>
      <t xml:space="preserve"> </t>
    </r>
    <r>
      <rPr>
        <sz val="9"/>
        <rFont val="Arial Cyr"/>
        <charset val="204"/>
      </rPr>
      <t>фонда, требующих реставрации, ед.</t>
    </r>
  </si>
  <si>
    <t>из них мероприятия для детей</t>
  </si>
  <si>
    <t>пров.</t>
  </si>
  <si>
    <t xml:space="preserve">% мероприятий на платной основе от общего числа мероприятий </t>
  </si>
  <si>
    <t>число музеев, имеющих в наличии</t>
  </si>
  <si>
    <t>доступ в Интернет</t>
  </si>
  <si>
    <t>% помещений библиотек в неудовлетв. состоянии</t>
  </si>
  <si>
    <t>Среднее число жителей на одну библиотеку</t>
  </si>
  <si>
    <t>из них для детей до 14 лет</t>
  </si>
  <si>
    <t xml:space="preserve">из них для улучш. условий доступности для инвалидов и лиц с ОВЗ </t>
  </si>
  <si>
    <t>из численности работников, относящихся к основному персоналу, имеют образование</t>
  </si>
  <si>
    <t>из них благотв. и спонсорские вклады</t>
  </si>
  <si>
    <t>экспозиционно-выставочная площадь</t>
  </si>
  <si>
    <t xml:space="preserve"> Общие сведения о деятельности концертной организации. Основные показатели работы концертной организации</t>
  </si>
  <si>
    <t>Поступило за отчетный период, всего</t>
  </si>
  <si>
    <t xml:space="preserve">Количество строений зоопарка, ед. </t>
  </si>
  <si>
    <r>
      <t xml:space="preserve">Число </t>
    </r>
    <r>
      <rPr>
        <u/>
        <sz val="9"/>
        <rFont val="Arial Cyr"/>
        <charset val="204"/>
      </rPr>
      <t xml:space="preserve">клубных </t>
    </r>
    <r>
      <rPr>
        <sz val="9"/>
        <rFont val="Arial Cyr"/>
        <charset val="204"/>
      </rPr>
      <t>формирований, ед.</t>
    </r>
  </si>
  <si>
    <t>Число клубных формирований. Среднее число формирований на одно учреждение. Участники клубных формирований.</t>
  </si>
  <si>
    <t>Число участников клубных формирований, чел.</t>
  </si>
  <si>
    <t>из общего числа клубных формирований</t>
  </si>
  <si>
    <t>10.</t>
  </si>
  <si>
    <t xml:space="preserve">ИКМ г.Стрежевой - стр.подразд. МБУК МСК </t>
  </si>
  <si>
    <t>Число музейных предметов, внесенных в Государственный каталог Музейного фонда РФ, ед</t>
  </si>
  <si>
    <t>17/7/1</t>
  </si>
  <si>
    <t>Численность участников массовых мероприятий, тыс.чел.</t>
  </si>
  <si>
    <t>гастроли в пределах своего субъекта РФ</t>
  </si>
  <si>
    <t>иные поступления</t>
  </si>
  <si>
    <t>2019-2020 уч. год</t>
  </si>
  <si>
    <t>Областные учреждения</t>
  </si>
  <si>
    <t>учреждения среднего профессионального образования</t>
  </si>
  <si>
    <t>театрально-зрелищные учреждения</t>
  </si>
  <si>
    <t>культурно-досуговые учреждения</t>
  </si>
  <si>
    <t>Асиновская ДШИ</t>
  </si>
  <si>
    <t>Зырянская ДШИ</t>
  </si>
  <si>
    <t>Тегульдетская ДШИ</t>
  </si>
  <si>
    <t>Духовые и ударные инструменты</t>
  </si>
  <si>
    <t>Струнные инструменты</t>
  </si>
  <si>
    <t>Хоровое пение</t>
  </si>
  <si>
    <t>Хореографическое творчество</t>
  </si>
  <si>
    <t>Искусство театра</t>
  </si>
  <si>
    <t>Численность детского населения от 5 до 18 лет, на 1 января соответствующего года, чел.</t>
  </si>
  <si>
    <t>средства бюджетов всех уровней</t>
  </si>
  <si>
    <t>Поступило за год - всего</t>
  </si>
  <si>
    <t>доходы от собственности</t>
  </si>
  <si>
    <t>Количество учреждений культуры, искусства и художественного образования, сет.ед.</t>
  </si>
  <si>
    <t>архивы</t>
  </si>
  <si>
    <t>% бюджетного финансирования</t>
  </si>
  <si>
    <t>ДШИ Верхнекет.р-на</t>
  </si>
  <si>
    <t>ДШИ с.Мельниково</t>
  </si>
  <si>
    <t>26</t>
  </si>
  <si>
    <t>27</t>
  </si>
  <si>
    <t>28</t>
  </si>
  <si>
    <t>29</t>
  </si>
  <si>
    <t>Всего учащихся на начало уч. года</t>
  </si>
  <si>
    <t>от оказания услуг (выполн. работ) на платной осн. и от иной, приносящей доход деят-сти</t>
  </si>
  <si>
    <t>поступл. от оказания услуг (выполнения  работ) на платной основе и от иной приносящей доход деят-сти, всего</t>
  </si>
  <si>
    <t xml:space="preserve">поступл. от оказания услуг (выполн. работ) на платной основе и от иной приносящей доход деят-сти, всего </t>
  </si>
  <si>
    <t>Количество муниципальных учреждений (МУ)</t>
  </si>
  <si>
    <t xml:space="preserve">Количество областных учреждений (ОУ) </t>
  </si>
  <si>
    <t>Итого МУ:</t>
  </si>
  <si>
    <t>Число посещений культурно-массовых мероприятий - всего, чел.</t>
  </si>
  <si>
    <r>
      <t xml:space="preserve">Число посещений музея - </t>
    </r>
    <r>
      <rPr>
        <b/>
        <u/>
        <sz val="9"/>
        <rFont val="Arial Cyr"/>
        <charset val="204"/>
      </rPr>
      <t>всего</t>
    </r>
    <r>
      <rPr>
        <b/>
        <sz val="9"/>
        <rFont val="Arial Cyr"/>
        <charset val="204"/>
      </rPr>
      <t>, тыс. чел.</t>
    </r>
    <r>
      <rPr>
        <b/>
        <i/>
        <sz val="9"/>
        <rFont val="Arial Cyr"/>
        <charset val="204"/>
      </rPr>
      <t xml:space="preserve"> </t>
    </r>
  </si>
  <si>
    <t>артистический персонал</t>
  </si>
  <si>
    <t>художественный персонал</t>
  </si>
  <si>
    <t>отк. (гр13-гр.10)</t>
  </si>
  <si>
    <t>отк. (гр.20-гр.17)</t>
  </si>
  <si>
    <t>Мероприятия, проведенные силами сторонних организаций на площадках театра</t>
  </si>
  <si>
    <t>гранты, субсидии в виде грантов из бюджетов бюдж.системы РФ (за искл.ср-в учредителя)</t>
  </si>
  <si>
    <t xml:space="preserve">поступл. от оказания услуг (выполнения  работ) на платной основе и иной приносящей доход деят-сти, всего </t>
  </si>
  <si>
    <t>Число мероприятий на гастролях за рубежом, ед.</t>
  </si>
  <si>
    <t>Поступило  доходов за год всего</t>
  </si>
  <si>
    <t>средства (субсидии), полученные от учредителя</t>
  </si>
  <si>
    <t xml:space="preserve"> благотворительные вклады от физ.и юр.лиц, гранты юр.лиц</t>
  </si>
  <si>
    <t>Число специализированных транспортных средств, ед.</t>
  </si>
  <si>
    <r>
      <t xml:space="preserve">Отреставрировано, из числа предметов </t>
    </r>
    <r>
      <rPr>
        <u/>
        <sz val="9"/>
        <rFont val="Arial Cyr"/>
        <charset val="204"/>
      </rPr>
      <t>основного</t>
    </r>
    <r>
      <rPr>
        <sz val="9"/>
        <rFont val="Arial Cyr"/>
        <charset val="204"/>
      </rPr>
      <t xml:space="preserve"> музейного фонда, ед. </t>
    </r>
  </si>
  <si>
    <t xml:space="preserve">Число музейных предметов, внесенных в автоматизированную музейную систему (АМС), ед. </t>
  </si>
  <si>
    <t>площадь под хранение фонда</t>
  </si>
  <si>
    <t>Численность участников культурно-образовательных мероприятий, тыс.чел.</t>
  </si>
  <si>
    <t>из них расходы на:</t>
  </si>
  <si>
    <t>оплату труда</t>
  </si>
  <si>
    <t>кап. ремонт и реконструкцию</t>
  </si>
  <si>
    <t>приобретение (замену) оборудования</t>
  </si>
  <si>
    <t>комплектование фонда</t>
  </si>
  <si>
    <t>организацию и провед. мероприятий</t>
  </si>
  <si>
    <t>информатизацию библ-ной деят-сти</t>
  </si>
  <si>
    <t>кап. ремонт и реставрацию</t>
  </si>
  <si>
    <t>социально-значимые мероприятия</t>
  </si>
  <si>
    <t>пополнение фонда музея</t>
  </si>
  <si>
    <t>организацию и провед. выставок</t>
  </si>
  <si>
    <t>реставр. предметов осн. и научно-вспом. музейных фондов</t>
  </si>
  <si>
    <t>информатизацию музейной деят-сти</t>
  </si>
  <si>
    <t>обеспечение безопасности экспозиции, фондохранилищ, посетителей</t>
  </si>
  <si>
    <t>капитальный ремонт и реставрацию</t>
  </si>
  <si>
    <t>приобретение оборудования</t>
  </si>
  <si>
    <t>приобретение костюмов</t>
  </si>
  <si>
    <t>пополнение библиотечных фондов</t>
  </si>
  <si>
    <t>организацию творческих мероприятий и/или участие в них учащихся школы</t>
  </si>
  <si>
    <t>Поступления от мероприятий, всего (в т.ч. провед. силами сторонних организаций)</t>
  </si>
  <si>
    <t>% преподавателей с высшим  образованием</t>
  </si>
  <si>
    <r>
      <t xml:space="preserve">из общей численности работников - </t>
    </r>
    <r>
      <rPr>
        <b/>
        <sz val="9"/>
        <rFont val="Arial Cyr"/>
        <charset val="204"/>
      </rPr>
      <t>ПРЕПОДАВАТЕЛИ</t>
    </r>
  </si>
  <si>
    <t>Общее число библиотек и библиотек-филиалов на конец отч. года, всего (сет. ед.)</t>
  </si>
  <si>
    <t xml:space="preserve">Число обращений к библиотеке удаленных пользователей - всего, тыс. ед. </t>
  </si>
  <si>
    <t>собственный Интернет-сайт или Интернет-стр.</t>
  </si>
  <si>
    <t>Число детских школ дополнительного образования - всего, ед.</t>
  </si>
  <si>
    <t>б-ки кду</t>
  </si>
  <si>
    <t>КДУ 2019</t>
  </si>
  <si>
    <t>к-во посещений плат.меропр.</t>
  </si>
  <si>
    <t>к-во уч. КДФ</t>
  </si>
  <si>
    <t>КДУ 2018</t>
  </si>
  <si>
    <t>к-во посещ.меропр.с пр.сп.тр. Из общего числа</t>
  </si>
  <si>
    <t>музеи 2019</t>
  </si>
  <si>
    <t xml:space="preserve">число посещений КИБО            </t>
  </si>
  <si>
    <t>Число посещений библиотеки</t>
  </si>
  <si>
    <t>библиотеки 2019</t>
  </si>
  <si>
    <t>библиотеки 2018</t>
  </si>
  <si>
    <t>Число посещений музея - всего</t>
  </si>
  <si>
    <t>музеи 2018</t>
  </si>
  <si>
    <t>театры 2019</t>
  </si>
  <si>
    <t>Численность зрителей на мероп, провед.собств.силами</t>
  </si>
  <si>
    <t>негос театры</t>
  </si>
  <si>
    <t>театры 2018</t>
  </si>
  <si>
    <t>Концертн.орг.2019</t>
  </si>
  <si>
    <t>Число зрителей на мер-х, провед.в пред.своего субъекта РФ</t>
  </si>
  <si>
    <t>Концертн.орг.2018</t>
  </si>
  <si>
    <t>зоопарки 2019</t>
  </si>
  <si>
    <t>Число посещений - всего</t>
  </si>
  <si>
    <t>числ.насел получ.услуги автоклубов</t>
  </si>
  <si>
    <t>2020 г.</t>
  </si>
  <si>
    <t>2020-2021 уч. год</t>
  </si>
  <si>
    <t>Из общего числа за счет бюджета</t>
  </si>
  <si>
    <t>Из общего числа по договорам</t>
  </si>
  <si>
    <t>Всего 2020-2021 уч.год:</t>
  </si>
  <si>
    <t>Живопись</t>
  </si>
  <si>
    <t>2019-2020 уч.год</t>
  </si>
  <si>
    <t>2/1ф</t>
  </si>
  <si>
    <t>Мероприятия, проведенные силами сторонних организаций на площадке(ах) концертной организации, ед.</t>
  </si>
  <si>
    <t>гастроли за пределами своего субъекта РФ</t>
  </si>
  <si>
    <t>Всего мероприятий, проведенных на территории своего субъекта и за её пределами в России, ед.</t>
  </si>
  <si>
    <t>Число мероприятий, проведенных на территории своего субъекта РФ, ед.</t>
  </si>
  <si>
    <t>Число зрителей на мероприятиях, проведенных в пределах своего субъекта РФ, тыс.чел.</t>
  </si>
  <si>
    <t xml:space="preserve">в т.ч.на финансирование государственного (муниц.) задания </t>
  </si>
  <si>
    <t>в том числе списочного состава (без внешних совместителей)</t>
  </si>
  <si>
    <t xml:space="preserve"> Общие сведения о деятельности театров</t>
  </si>
  <si>
    <t>Основные показатели работы театров</t>
  </si>
  <si>
    <t>Коммерческая вместимость зрительного зала (площадки), мест</t>
  </si>
  <si>
    <t>Число новых постановок, ед.</t>
  </si>
  <si>
    <t>Число капитально возобновленных постановок, ед.</t>
  </si>
  <si>
    <t>Численность работников списочного состава на конец отчетного года, чел.</t>
  </si>
  <si>
    <t>Поступило доходов всего</t>
  </si>
  <si>
    <t>средства (субсидии) полученные от учредителя</t>
  </si>
  <si>
    <t>гранты, субсидии в виде грантов из бюджетов бюдж. системы РФ (за искл. ср-в учредителя)</t>
  </si>
  <si>
    <t>новые постановки</t>
  </si>
  <si>
    <t>на выездных мероприятиях</t>
  </si>
  <si>
    <t>благотворительные вклады от физ.и юр.лиц, гранты юр.лиц</t>
  </si>
  <si>
    <t>основного</t>
  </si>
  <si>
    <t>дополнительных</t>
  </si>
  <si>
    <t>Северский музыкальный театр</t>
  </si>
  <si>
    <t>Театр для детей и юношества</t>
  </si>
  <si>
    <t xml:space="preserve">Всего профессиональные театры: </t>
  </si>
  <si>
    <t>2021 г.</t>
  </si>
  <si>
    <t>Отклонения к 2020 г.</t>
  </si>
  <si>
    <t>2021-2022 уч. год</t>
  </si>
  <si>
    <t>требующие капитального ремонта</t>
  </si>
  <si>
    <t>Число библиотечных мероприятий, ед.</t>
  </si>
  <si>
    <r>
      <t>Выдано (просмотрено) документов из фондов данной библиотеки - ВСЕГО (в стационарном, во внестационарном и удаленном режиме), тыс.ед.</t>
    </r>
    <r>
      <rPr>
        <i/>
        <sz val="9"/>
        <rFont val="Arial Cyr"/>
        <charset val="204"/>
      </rPr>
      <t xml:space="preserve"> </t>
    </r>
  </si>
  <si>
    <t xml:space="preserve">Выполнено справок и консультаций - ВСЕГО (в стационарном, во внестационарном и удаленном режиме), тыс.ед. </t>
  </si>
  <si>
    <r>
      <rPr>
        <i/>
        <u/>
        <sz val="9"/>
        <rFont val="Arial Cyr"/>
        <charset val="204"/>
      </rPr>
      <t>Кроме того</t>
    </r>
    <r>
      <rPr>
        <sz val="9"/>
        <rFont val="Arial Cyr"/>
        <charset val="204"/>
      </rPr>
      <t>, число посещений выставок вне музея, тыс.чел.</t>
    </r>
  </si>
  <si>
    <t>Поступление и использование финансовых средств за 2021г. (тыс.руб.)</t>
  </si>
  <si>
    <t>Поступление и использование финансовых средств библиотек за 2021 г.</t>
  </si>
  <si>
    <t>Поступление и использование финансовых средств музеев за 2021 г. (тыс.руб.)</t>
  </si>
  <si>
    <t>Поступление и использование финансовых средств театров за 2021 г. (тыс.руб.)</t>
  </si>
  <si>
    <t>Число помещений (зданий) - всего, ед.</t>
  </si>
  <si>
    <t>Поступление и использование финансовых средств концертной организации за 2021 г. (тыс.руб.)</t>
  </si>
  <si>
    <t>Отклон.к 2020-2021 уч.г.:</t>
  </si>
  <si>
    <t>Всего 2021-2022 уч.год:</t>
  </si>
  <si>
    <t xml:space="preserve">Поступление и использование финансовых средств детских музыкальных школ, школ искусств и художественных школ за 2021 г. (тыс.руб.) </t>
  </si>
  <si>
    <t>2020-2021 уч.год</t>
  </si>
  <si>
    <t>Пункты вне стационарного обслуживания пользователей библиотеки</t>
  </si>
  <si>
    <t>Количество учреждений культуры, искусства и художественного образования сферы культуры Томской области в разрезе муниципальных образований</t>
  </si>
  <si>
    <t>Кроме того:</t>
  </si>
  <si>
    <t>Сторонние учреждения культуры</t>
  </si>
  <si>
    <t>Посадочные места для пользователей</t>
  </si>
  <si>
    <t xml:space="preserve">Выдано (просмотрено) документов из фондов других библиотек - ВСЕГО (в стационарном, во внестационарном и удаленном режиме), тыс.ед. </t>
  </si>
  <si>
    <t>% работников осн. перс. с высш. и ср.професс. образованием 2021 г.</t>
  </si>
  <si>
    <t>Всего мероприятий в Российской Федерации (вкл. мероприятия, проведенные силами сторонних организаций на площадках театра), ед.</t>
  </si>
  <si>
    <t>Численность зрителей (в т.ч. на мероприятиях, проведенных силами сторонних организаций), тыс.чел.</t>
  </si>
  <si>
    <t>Всего мероприятий для детей (вкл. мероприятия, проведенные силами стор. орг-ций на площадках театра), ед.</t>
  </si>
  <si>
    <t>Коммерческая вместимость концертных залов,  мест</t>
  </si>
  <si>
    <t>Число учебных комнат, ед.</t>
  </si>
  <si>
    <t>Выпущено всего</t>
  </si>
  <si>
    <t xml:space="preserve">из общего числа </t>
  </si>
  <si>
    <t>за счет бюджета</t>
  </si>
  <si>
    <t>по договорам</t>
  </si>
  <si>
    <t>Откл.к 2019-2020 уч.г.:</t>
  </si>
  <si>
    <t>из числа преподавателей - специалисты с высшим образованием</t>
  </si>
  <si>
    <t>Вместимость зрительных залов, мест</t>
  </si>
  <si>
    <t xml:space="preserve">Всего мероприятий в Российской Федерации, проведенных собственными силами, ед. </t>
  </si>
  <si>
    <t xml:space="preserve">на своей (своих)площадках </t>
  </si>
  <si>
    <t>гастроли за пределами своего субъекта в РФ</t>
  </si>
  <si>
    <t>Число билетов на мероприятия, провед. театром, поступивших в продажу, тыс.шт.</t>
  </si>
  <si>
    <t>Численность зрителей на мероприятиях в РФ, проведенных собств.силами, тыс.чел.</t>
  </si>
  <si>
    <t>из них компьютеризированные (из гр.29 и гр.30 соотв-но)</t>
  </si>
  <si>
    <t>из них с возможностью выхода в Интернет (из гр.32 и гр.33 соотв-но)</t>
  </si>
  <si>
    <t>имеют электронные каталоги</t>
  </si>
  <si>
    <t>Обеспеченность жителей фондами библиотек (на 1 жителя), экз.</t>
  </si>
  <si>
    <t xml:space="preserve">Число  зарегистрированных пользователей библиотеки - всего, тыс. чел. </t>
  </si>
  <si>
    <t>из них пользователей, обслуженных в стационарных условиях</t>
  </si>
  <si>
    <t>Сведения о повышении квалификации и профессиональной переподготовке слушателей (чел.)</t>
  </si>
  <si>
    <t>Количество слушателей, прошедших повышение квалификации (чел.)</t>
  </si>
  <si>
    <r>
      <t>Число посещений библиотеки</t>
    </r>
    <r>
      <rPr>
        <sz val="9"/>
        <color rgb="FFFF0000"/>
        <rFont val="Arial Cyr"/>
        <charset val="204"/>
      </rPr>
      <t xml:space="preserve"> </t>
    </r>
    <r>
      <rPr>
        <u/>
        <sz val="9"/>
        <rFont val="Arial Cyr"/>
        <charset val="204"/>
      </rPr>
      <t>в стационарных условиях</t>
    </r>
    <r>
      <rPr>
        <sz val="9"/>
        <rFont val="Arial Cyr"/>
        <charset val="204"/>
      </rPr>
      <t xml:space="preserve"> - всего, тыс. ед.</t>
    </r>
  </si>
  <si>
    <r>
      <t xml:space="preserve">из них число посещений </t>
    </r>
    <r>
      <rPr>
        <u/>
        <sz val="9"/>
        <rFont val="Arial Cyr"/>
        <charset val="204"/>
      </rPr>
      <t>библиотечных</t>
    </r>
    <r>
      <rPr>
        <sz val="9"/>
        <rFont val="Arial Cyr"/>
        <charset val="204"/>
      </rPr>
      <t xml:space="preserve"> мероприятий </t>
    </r>
    <r>
      <rPr>
        <u/>
        <sz val="9"/>
        <rFont val="Arial Cyr"/>
        <charset val="204"/>
      </rPr>
      <t>в стационарных условиях</t>
    </r>
  </si>
  <si>
    <t>Число музеев всего/ в т.ч. филиалов/в т.ч.структурных подразделений</t>
  </si>
  <si>
    <t>Число музеев всего/ в т.ч. филиалов/в т.ч.структурных подразделений. Фонды музеев. Информатизация.</t>
  </si>
  <si>
    <t>стр. подр.</t>
  </si>
  <si>
    <t xml:space="preserve"> 9/1/1</t>
  </si>
  <si>
    <t xml:space="preserve"> 8/6</t>
  </si>
  <si>
    <t>Музеи  (всего / в т.ч. филиалы / в т.ч.структурные подразделения)</t>
  </si>
  <si>
    <t>музеи (всего / в т.ч. филиалы  / в т.ч.структурные подразделения)</t>
  </si>
  <si>
    <t xml:space="preserve"> 17/7/1</t>
  </si>
  <si>
    <t>Всего слушателей</t>
  </si>
  <si>
    <r>
      <t>1</t>
    </r>
    <r>
      <rPr>
        <sz val="8"/>
        <rFont val="Arial Cyr"/>
        <charset val="204"/>
      </rPr>
      <t>стр.п.</t>
    </r>
  </si>
  <si>
    <t>Музей кулайской культуры</t>
  </si>
  <si>
    <t>Итого учреждений культуры (в т.ч. филиалы и структурные подразделения):</t>
  </si>
  <si>
    <r>
      <rPr>
        <i/>
        <u/>
        <sz val="9"/>
        <rFont val="Arial Cyr"/>
        <charset val="204"/>
      </rPr>
      <t>В том числе:</t>
    </r>
    <r>
      <rPr>
        <i/>
        <sz val="9"/>
        <rFont val="Arial Cyr"/>
        <charset val="204"/>
      </rPr>
      <t xml:space="preserve"> Структурные подразделения учр-ний культуры, осуществляющие библиотечную деятельность  (справочно)</t>
    </r>
  </si>
  <si>
    <r>
      <rPr>
        <i/>
        <u/>
        <sz val="9"/>
        <rFont val="Arial Cyr"/>
        <charset val="204"/>
      </rPr>
      <t>В том числе</t>
    </r>
    <r>
      <rPr>
        <i/>
        <sz val="9"/>
        <rFont val="Arial Cyr"/>
        <charset val="204"/>
      </rPr>
      <t>: Структурные подразделения учр-ний культуры, осуществляющие библиотечную деятельность</t>
    </r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</si>
</sst>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0.0"/>
    <numFmt numFmtId="165" formatCode="0.000"/>
    <numFmt numFmtId="166" formatCode="0.0000"/>
  </numFmts>
  <fonts count="58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b/>
      <sz val="11"/>
      <name val="Arial Cyr"/>
      <family val="2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sz val="8"/>
      <name val="Arial Cyr"/>
      <charset val="204"/>
    </font>
    <font>
      <sz val="8"/>
      <color indexed="81"/>
      <name val="Tahoma"/>
      <family val="2"/>
      <charset val="204"/>
    </font>
    <font>
      <b/>
      <sz val="11"/>
      <name val="Arial Cyr"/>
      <charset val="204"/>
    </font>
    <font>
      <b/>
      <u/>
      <sz val="10"/>
      <name val="Arial Cyr"/>
      <charset val="204"/>
    </font>
    <font>
      <i/>
      <sz val="9"/>
      <name val="Arial Cyr"/>
      <charset val="204"/>
    </font>
    <font>
      <b/>
      <i/>
      <sz val="9"/>
      <name val="Arial Cyr"/>
      <charset val="204"/>
    </font>
    <font>
      <b/>
      <i/>
      <sz val="10"/>
      <name val="Arial Cyr"/>
      <charset val="204"/>
    </font>
    <font>
      <b/>
      <vertAlign val="superscript"/>
      <sz val="12"/>
      <name val="Arial Cyr"/>
      <charset val="204"/>
    </font>
    <font>
      <sz val="11"/>
      <name val="Arial Cyr"/>
      <charset val="204"/>
    </font>
    <font>
      <sz val="10"/>
      <color rgb="FFFF0000"/>
      <name val="Arial Cyr"/>
      <charset val="204"/>
    </font>
    <font>
      <b/>
      <sz val="10"/>
      <color rgb="FFFF0000"/>
      <name val="Arial Cyr"/>
      <charset val="204"/>
    </font>
    <font>
      <sz val="9"/>
      <color rgb="FFFF0000"/>
      <name val="Arial Cyr"/>
      <charset val="204"/>
    </font>
    <font>
      <i/>
      <sz val="10"/>
      <color rgb="FFFF0000"/>
      <name val="Arial Cyr"/>
      <charset val="204"/>
    </font>
    <font>
      <sz val="8"/>
      <color rgb="FFFF0000"/>
      <name val="Arial Cyr"/>
      <charset val="204"/>
    </font>
    <font>
      <sz val="10"/>
      <color rgb="FFFF0000"/>
      <name val="Arial Cyr"/>
      <family val="2"/>
      <charset val="204"/>
    </font>
    <font>
      <b/>
      <sz val="10"/>
      <color rgb="FFFF0000"/>
      <name val="Arial Cyr"/>
      <family val="2"/>
      <charset val="204"/>
    </font>
    <font>
      <b/>
      <sz val="8"/>
      <name val="Arial Cyr"/>
      <charset val="204"/>
    </font>
    <font>
      <i/>
      <sz val="10"/>
      <name val="Arial Cyr"/>
      <charset val="204"/>
    </font>
    <font>
      <i/>
      <sz val="8"/>
      <name val="Arial Cyr"/>
      <charset val="204"/>
    </font>
    <font>
      <i/>
      <sz val="8"/>
      <color rgb="FFFF0000"/>
      <name val="Arial Cyr"/>
      <charset val="204"/>
    </font>
    <font>
      <b/>
      <sz val="12"/>
      <name val="Arial Cyr"/>
      <charset val="204"/>
    </font>
    <font>
      <b/>
      <sz val="11"/>
      <color rgb="FFFF0000"/>
      <name val="Arial Cyr"/>
      <charset val="204"/>
    </font>
    <font>
      <sz val="10"/>
      <name val="Arial"/>
      <family val="2"/>
      <charset val="204"/>
    </font>
    <font>
      <sz val="10"/>
      <color rgb="FFC00000"/>
      <name val="Arial Cyr"/>
      <charset val="204"/>
    </font>
    <font>
      <u/>
      <sz val="9"/>
      <name val="Arial Cyr"/>
      <charset val="204"/>
    </font>
    <font>
      <b/>
      <sz val="10"/>
      <color theme="1"/>
      <name val="Arial Cyr"/>
      <charset val="204"/>
    </font>
    <font>
      <b/>
      <u/>
      <sz val="9"/>
      <name val="Arial Cyr"/>
      <charset val="204"/>
    </font>
    <font>
      <u/>
      <sz val="10"/>
      <name val="Arial Cyr"/>
      <charset val="204"/>
    </font>
    <font>
      <u/>
      <sz val="10"/>
      <color theme="10"/>
      <name val="Arial Cyr"/>
      <charset val="204"/>
    </font>
    <font>
      <b/>
      <sz val="8"/>
      <color rgb="FFFF0000"/>
      <name val="Arial Cyr"/>
      <charset val="204"/>
    </font>
    <font>
      <b/>
      <sz val="20"/>
      <name val="Arial Cyr"/>
      <charset val="204"/>
    </font>
    <font>
      <b/>
      <i/>
      <sz val="8"/>
      <name val="Arial Cyr"/>
      <charset val="204"/>
    </font>
    <font>
      <sz val="10"/>
      <color theme="0" tint="-0.499984740745262"/>
      <name val="Arial Cyr"/>
      <charset val="204"/>
    </font>
    <font>
      <sz val="9"/>
      <color theme="0" tint="-0.499984740745262"/>
      <name val="Arial Cyr"/>
      <charset val="204"/>
    </font>
    <font>
      <b/>
      <sz val="10"/>
      <name val="Arial"/>
      <family val="2"/>
      <charset val="204"/>
    </font>
    <font>
      <b/>
      <sz val="10"/>
      <color theme="1" tint="0.249977111117893"/>
      <name val="Arial Cyr"/>
      <charset val="204"/>
    </font>
    <font>
      <sz val="10"/>
      <color theme="1" tint="0.249977111117893"/>
      <name val="Arial Cyr"/>
      <charset val="204"/>
    </font>
    <font>
      <i/>
      <u/>
      <sz val="9"/>
      <name val="Arial Cyr"/>
      <charset val="204"/>
    </font>
    <font>
      <b/>
      <sz val="10"/>
      <color theme="0" tint="-0.499984740745262"/>
      <name val="Arial Cyr"/>
      <charset val="204"/>
    </font>
    <font>
      <i/>
      <sz val="9"/>
      <color theme="1" tint="0.249977111117893"/>
      <name val="Arial Cyr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5">
    <xf numFmtId="0" fontId="0" fillId="0" borderId="0"/>
    <xf numFmtId="0" fontId="7" fillId="0" borderId="0"/>
    <xf numFmtId="0" fontId="8" fillId="0" borderId="0"/>
    <xf numFmtId="0" fontId="6" fillId="0" borderId="0"/>
    <xf numFmtId="0" fontId="5" fillId="0" borderId="0"/>
    <xf numFmtId="43" fontId="8" fillId="0" borderId="0" applyFont="0" applyFill="0" applyBorder="0" applyAlignment="0" applyProtection="0"/>
    <xf numFmtId="0" fontId="4" fillId="0" borderId="0"/>
    <xf numFmtId="0" fontId="3" fillId="0" borderId="0"/>
    <xf numFmtId="0" fontId="40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9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</cellStyleXfs>
  <cellXfs count="783">
    <xf numFmtId="0" fontId="0" fillId="0" borderId="0" xfId="0"/>
    <xf numFmtId="0" fontId="9" fillId="0" borderId="0" xfId="0" applyFont="1"/>
    <xf numFmtId="0" fontId="0" fillId="0" borderId="1" xfId="0" applyBorder="1"/>
    <xf numFmtId="0" fontId="10" fillId="0" borderId="0" xfId="0" applyFont="1"/>
    <xf numFmtId="0" fontId="0" fillId="0" borderId="0" xfId="0" applyBorder="1"/>
    <xf numFmtId="0" fontId="13" fillId="0" borderId="0" xfId="0" applyFont="1"/>
    <xf numFmtId="0" fontId="12" fillId="0" borderId="1" xfId="0" applyFont="1" applyFill="1" applyBorder="1"/>
    <xf numFmtId="0" fontId="9" fillId="0" borderId="1" xfId="0" applyFont="1" applyFill="1" applyBorder="1"/>
    <xf numFmtId="0" fontId="9" fillId="0" borderId="0" xfId="0" applyFont="1" applyFill="1"/>
    <xf numFmtId="0" fontId="0" fillId="0" borderId="0" xfId="0" applyFill="1"/>
    <xf numFmtId="0" fontId="15" fillId="0" borderId="1" xfId="0" applyFont="1" applyBorder="1"/>
    <xf numFmtId="0" fontId="15" fillId="0" borderId="0" xfId="0" applyFont="1"/>
    <xf numFmtId="0" fontId="15" fillId="0" borderId="1" xfId="0" applyFont="1" applyFill="1" applyBorder="1"/>
    <xf numFmtId="164" fontId="12" fillId="0" borderId="1" xfId="0" applyNumberFormat="1" applyFont="1" applyFill="1" applyBorder="1"/>
    <xf numFmtId="0" fontId="12" fillId="0" borderId="0" xfId="0" applyFont="1" applyFill="1"/>
    <xf numFmtId="0" fontId="12" fillId="0" borderId="0" xfId="0" applyFont="1"/>
    <xf numFmtId="0" fontId="0" fillId="0" borderId="1" xfId="0" applyFill="1" applyBorder="1"/>
    <xf numFmtId="0" fontId="15" fillId="0" borderId="0" xfId="0" applyFont="1" applyFill="1"/>
    <xf numFmtId="0" fontId="15" fillId="0" borderId="4" xfId="0" applyFont="1" applyFill="1" applyBorder="1"/>
    <xf numFmtId="164" fontId="15" fillId="3" borderId="1" xfId="0" applyNumberFormat="1" applyFont="1" applyFill="1" applyBorder="1"/>
    <xf numFmtId="0" fontId="0" fillId="0" borderId="0" xfId="0" applyProtection="1"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 wrapText="1"/>
      <protection locked="0"/>
    </xf>
    <xf numFmtId="0" fontId="15" fillId="0" borderId="0" xfId="0" applyFont="1" applyProtection="1">
      <protection locked="0"/>
    </xf>
    <xf numFmtId="0" fontId="25" fillId="0" borderId="0" xfId="0" applyFont="1" applyFill="1" applyAlignment="1" applyProtection="1">
      <alignment horizontal="left"/>
      <protection locked="0"/>
    </xf>
    <xf numFmtId="0" fontId="15" fillId="0" borderId="0" xfId="0" applyFont="1" applyFill="1" applyProtection="1">
      <protection locked="0"/>
    </xf>
    <xf numFmtId="0" fontId="15" fillId="0" borderId="0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16" fillId="0" borderId="0" xfId="0" applyFont="1" applyFill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Protection="1">
      <protection locked="0"/>
    </xf>
    <xf numFmtId="0" fontId="16" fillId="0" borderId="0" xfId="0" applyFont="1" applyFill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Alignment="1" applyProtection="1">
      <alignment horizontal="center" vertical="center" wrapText="1"/>
      <protection locked="0"/>
    </xf>
    <xf numFmtId="0" fontId="0" fillId="0" borderId="1" xfId="0" applyFont="1" applyFill="1" applyBorder="1" applyProtection="1">
      <protection locked="0"/>
    </xf>
    <xf numFmtId="1" fontId="0" fillId="0" borderId="1" xfId="0" applyNumberFormat="1" applyFont="1" applyFill="1" applyBorder="1" applyProtection="1">
      <protection locked="0"/>
    </xf>
    <xf numFmtId="164" fontId="0" fillId="0" borderId="1" xfId="0" applyNumberFormat="1" applyFont="1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Fill="1" applyBorder="1" applyAlignment="1" applyProtection="1">
      <alignment wrapText="1"/>
      <protection locked="0"/>
    </xf>
    <xf numFmtId="0" fontId="0" fillId="0" borderId="1" xfId="0" applyFont="1" applyFill="1" applyBorder="1" applyAlignment="1" applyProtection="1">
      <alignment wrapText="1"/>
      <protection locked="0"/>
    </xf>
    <xf numFmtId="49" fontId="16" fillId="0" borderId="0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Font="1" applyFill="1" applyBorder="1" applyProtection="1">
      <protection locked="0"/>
    </xf>
    <xf numFmtId="2" fontId="0" fillId="0" borderId="0" xfId="0" applyNumberFormat="1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left" wrapText="1"/>
      <protection locked="0"/>
    </xf>
    <xf numFmtId="49" fontId="17" fillId="0" borderId="0" xfId="0" applyNumberFormat="1" applyFont="1" applyFill="1" applyBorder="1" applyAlignment="1" applyProtection="1">
      <alignment horizontal="center"/>
      <protection locked="0"/>
    </xf>
    <xf numFmtId="2" fontId="15" fillId="0" borderId="0" xfId="0" applyNumberFormat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12" fillId="0" borderId="0" xfId="0" applyFont="1" applyFill="1" applyProtection="1">
      <protection locked="0"/>
    </xf>
    <xf numFmtId="164" fontId="0" fillId="3" borderId="1" xfId="0" applyNumberFormat="1" applyFont="1" applyFill="1" applyBorder="1" applyProtection="1"/>
    <xf numFmtId="2" fontId="0" fillId="3" borderId="1" xfId="0" applyNumberFormat="1" applyFont="1" applyFill="1" applyBorder="1" applyProtection="1"/>
    <xf numFmtId="0" fontId="16" fillId="0" borderId="0" xfId="0" applyFont="1" applyProtection="1">
      <protection locked="0"/>
    </xf>
    <xf numFmtId="0" fontId="0" fillId="0" borderId="8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Font="1" applyFill="1" applyBorder="1" applyProtection="1"/>
    <xf numFmtId="1" fontId="0" fillId="0" borderId="1" xfId="0" applyNumberFormat="1" applyFont="1" applyFill="1" applyBorder="1" applyProtection="1"/>
    <xf numFmtId="0" fontId="12" fillId="0" borderId="0" xfId="0" applyFont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left" vertical="top" wrapText="1"/>
      <protection locked="0"/>
    </xf>
    <xf numFmtId="49" fontId="10" fillId="0" borderId="1" xfId="0" applyNumberFormat="1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alignment horizontal="center" vertical="top"/>
      <protection locked="0"/>
    </xf>
    <xf numFmtId="0" fontId="12" fillId="0" borderId="3" xfId="0" applyFont="1" applyFill="1" applyBorder="1" applyProtection="1">
      <protection locked="0"/>
    </xf>
    <xf numFmtId="2" fontId="12" fillId="0" borderId="3" xfId="0" applyNumberFormat="1" applyFont="1" applyFill="1" applyBorder="1" applyProtection="1">
      <protection locked="0"/>
    </xf>
    <xf numFmtId="164" fontId="12" fillId="0" borderId="3" xfId="0" applyNumberFormat="1" applyFont="1" applyFill="1" applyBorder="1" applyProtection="1">
      <protection locked="0"/>
    </xf>
    <xf numFmtId="0" fontId="12" fillId="0" borderId="0" xfId="0" applyFont="1" applyFill="1" applyBorder="1" applyProtection="1">
      <protection locked="0"/>
    </xf>
    <xf numFmtId="49" fontId="12" fillId="0" borderId="1" xfId="0" applyNumberFormat="1" applyFont="1" applyFill="1" applyBorder="1" applyAlignment="1" applyProtection="1">
      <alignment horizontal="right"/>
      <protection locked="0"/>
    </xf>
    <xf numFmtId="2" fontId="12" fillId="0" borderId="1" xfId="0" applyNumberFormat="1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2" fontId="12" fillId="0" borderId="7" xfId="0" applyNumberFormat="1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9" fillId="0" borderId="0" xfId="0" applyFont="1" applyFill="1" applyBorder="1" applyAlignment="1" applyProtection="1">
      <alignment horizontal="left" wrapText="1"/>
      <protection locked="0"/>
    </xf>
    <xf numFmtId="49" fontId="11" fillId="0" borderId="0" xfId="0" applyNumberFormat="1" applyFont="1" applyFill="1" applyBorder="1" applyAlignment="1" applyProtection="1">
      <alignment horizontal="center"/>
      <protection locked="0"/>
    </xf>
    <xf numFmtId="1" fontId="9" fillId="0" borderId="0" xfId="0" applyNumberFormat="1" applyFont="1" applyFill="1" applyBorder="1" applyProtection="1">
      <protection locked="0"/>
    </xf>
    <xf numFmtId="164" fontId="9" fillId="0" borderId="0" xfId="0" applyNumberFormat="1" applyFont="1" applyFill="1" applyBorder="1" applyAlignment="1" applyProtection="1">
      <protection locked="0"/>
    </xf>
    <xf numFmtId="0" fontId="18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15" fillId="0" borderId="1" xfId="0" applyFont="1" applyFill="1" applyBorder="1" applyProtection="1">
      <protection locked="0"/>
    </xf>
    <xf numFmtId="0" fontId="18" fillId="0" borderId="0" xfId="0" applyFont="1" applyFill="1" applyProtection="1">
      <protection locked="0"/>
    </xf>
    <xf numFmtId="0" fontId="0" fillId="0" borderId="1" xfId="0" applyFont="1" applyFill="1" applyBorder="1" applyAlignment="1" applyProtection="1">
      <alignment horizontal="center" vertical="top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1" fontId="0" fillId="0" borderId="1" xfId="0" applyNumberFormat="1" applyFont="1" applyFill="1" applyBorder="1" applyAlignment="1" applyProtection="1">
      <alignment horizontal="right"/>
      <protection locked="0"/>
    </xf>
    <xf numFmtId="164" fontId="0" fillId="0" borderId="1" xfId="0" applyNumberFormat="1" applyFont="1" applyFill="1" applyBorder="1" applyAlignment="1" applyProtection="1">
      <alignment horizontal="right"/>
      <protection locked="0"/>
    </xf>
    <xf numFmtId="0" fontId="0" fillId="0" borderId="1" xfId="0" applyFont="1" applyFill="1" applyBorder="1" applyAlignment="1" applyProtection="1">
      <alignment horizontal="left" wrapText="1"/>
      <protection locked="0"/>
    </xf>
    <xf numFmtId="0" fontId="0" fillId="0" borderId="3" xfId="0" applyFont="1" applyFill="1" applyBorder="1" applyProtection="1">
      <protection locked="0"/>
    </xf>
    <xf numFmtId="0" fontId="0" fillId="0" borderId="0" xfId="0" applyFont="1"/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/>
    <xf numFmtId="1" fontId="0" fillId="0" borderId="1" xfId="0" applyNumberFormat="1" applyFill="1" applyBorder="1"/>
    <xf numFmtId="1" fontId="0" fillId="0" borderId="1" xfId="0" applyNumberFormat="1" applyFont="1" applyFill="1" applyBorder="1"/>
    <xf numFmtId="0" fontId="0" fillId="0" borderId="1" xfId="0" applyFill="1" applyBorder="1" applyAlignment="1">
      <alignment horizontal="right"/>
    </xf>
    <xf numFmtId="49" fontId="16" fillId="0" borderId="1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Fill="1"/>
    <xf numFmtId="0" fontId="0" fillId="0" borderId="0" xfId="0" applyFill="1" applyBorder="1"/>
    <xf numFmtId="0" fontId="8" fillId="0" borderId="0" xfId="0" applyFont="1" applyFill="1" applyBorder="1"/>
    <xf numFmtId="0" fontId="8" fillId="0" borderId="0" xfId="0" applyFont="1" applyFill="1"/>
    <xf numFmtId="0" fontId="27" fillId="0" borderId="0" xfId="0" applyFont="1" applyProtection="1">
      <protection locked="0"/>
    </xf>
    <xf numFmtId="0" fontId="13" fillId="0" borderId="0" xfId="0" applyFont="1" applyFill="1"/>
    <xf numFmtId="0" fontId="0" fillId="0" borderId="3" xfId="0" applyFont="1" applyFill="1" applyBorder="1"/>
    <xf numFmtId="49" fontId="16" fillId="0" borderId="16" xfId="0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 applyProtection="1">
      <alignment horizontal="right"/>
      <protection locked="0"/>
    </xf>
    <xf numFmtId="0" fontId="16" fillId="0" borderId="1" xfId="0" applyNumberFormat="1" applyFont="1" applyFill="1" applyBorder="1" applyAlignment="1" applyProtection="1">
      <alignment horizontal="right"/>
      <protection locked="0"/>
    </xf>
    <xf numFmtId="0" fontId="0" fillId="0" borderId="7" xfId="0" applyFont="1" applyFill="1" applyBorder="1" applyProtection="1"/>
    <xf numFmtId="164" fontId="0" fillId="0" borderId="1" xfId="0" applyNumberFormat="1" applyFont="1" applyFill="1" applyBorder="1"/>
    <xf numFmtId="0" fontId="12" fillId="0" borderId="1" xfId="0" applyFont="1" applyFill="1" applyBorder="1" applyAlignment="1" applyProtection="1">
      <alignment horizontal="right" vertical="top"/>
      <protection locked="0"/>
    </xf>
    <xf numFmtId="164" fontId="0" fillId="0" borderId="0" xfId="0" applyNumberFormat="1" applyFont="1" applyFill="1" applyProtection="1">
      <protection locked="0"/>
    </xf>
    <xf numFmtId="49" fontId="15" fillId="0" borderId="1" xfId="0" applyNumberFormat="1" applyFont="1" applyFill="1" applyBorder="1" applyAlignment="1" applyProtection="1">
      <alignment horizontal="right"/>
      <protection locked="0"/>
    </xf>
    <xf numFmtId="0" fontId="0" fillId="0" borderId="0" xfId="0" applyFont="1" applyFill="1" applyBorder="1" applyProtection="1"/>
    <xf numFmtId="0" fontId="15" fillId="0" borderId="0" xfId="0" applyFont="1" applyFill="1" applyBorder="1" applyProtection="1"/>
    <xf numFmtId="164" fontId="15" fillId="0" borderId="0" xfId="0" applyNumberFormat="1" applyFont="1" applyFill="1" applyBorder="1" applyProtection="1"/>
    <xf numFmtId="164" fontId="0" fillId="0" borderId="0" xfId="0" applyNumberFormat="1" applyFill="1" applyBorder="1" applyProtection="1">
      <protection locked="0"/>
    </xf>
    <xf numFmtId="164" fontId="0" fillId="3" borderId="2" xfId="0" applyNumberFormat="1" applyFont="1" applyFill="1" applyBorder="1" applyProtection="1"/>
    <xf numFmtId="0" fontId="24" fillId="0" borderId="0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left" vertical="top" wrapText="1"/>
      <protection locked="0"/>
    </xf>
    <xf numFmtId="0" fontId="27" fillId="0" borderId="0" xfId="0" applyFont="1" applyFill="1"/>
    <xf numFmtId="0" fontId="27" fillId="0" borderId="0" xfId="0" applyFont="1" applyFill="1" applyBorder="1"/>
    <xf numFmtId="0" fontId="28" fillId="0" borderId="0" xfId="0" applyFont="1" applyFill="1" applyBorder="1"/>
    <xf numFmtId="0" fontId="15" fillId="0" borderId="0" xfId="0" applyFont="1" applyFill="1" applyBorder="1"/>
    <xf numFmtId="0" fontId="0" fillId="0" borderId="1" xfId="0" applyFont="1" applyFill="1" applyBorder="1" applyAlignment="1" applyProtection="1">
      <alignment horizontal="center"/>
      <protection locked="0"/>
    </xf>
    <xf numFmtId="0" fontId="35" fillId="0" borderId="0" xfId="0" applyFont="1" applyProtection="1">
      <protection locked="0"/>
    </xf>
    <xf numFmtId="0" fontId="35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34" fillId="0" borderId="0" xfId="0" applyFont="1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27" fillId="0" borderId="0" xfId="0" applyFont="1" applyFill="1" applyProtection="1">
      <protection locked="0"/>
    </xf>
    <xf numFmtId="0" fontId="27" fillId="0" borderId="0" xfId="0" applyFont="1"/>
    <xf numFmtId="0" fontId="28" fillId="0" borderId="0" xfId="0" applyFont="1" applyFill="1" applyProtection="1">
      <protection locked="0"/>
    </xf>
    <xf numFmtId="0" fontId="27" fillId="0" borderId="0" xfId="0" applyFont="1" applyFill="1" applyBorder="1" applyProtection="1"/>
    <xf numFmtId="0" fontId="27" fillId="0" borderId="0" xfId="0" applyFont="1" applyFill="1" applyBorder="1" applyProtection="1">
      <protection locked="0"/>
    </xf>
    <xf numFmtId="0" fontId="27" fillId="0" borderId="0" xfId="0" applyFont="1" applyFill="1" applyBorder="1" applyAlignment="1" applyProtection="1">
      <alignment wrapText="1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Protection="1">
      <protection locked="0"/>
    </xf>
    <xf numFmtId="0" fontId="22" fillId="0" borderId="0" xfId="0" applyFont="1" applyFill="1"/>
    <xf numFmtId="0" fontId="0" fillId="0" borderId="0" xfId="0" applyFont="1" applyFill="1" applyAlignment="1" applyProtection="1">
      <alignment horizontal="center"/>
      <protection locked="0"/>
    </xf>
    <xf numFmtId="1" fontId="0" fillId="0" borderId="1" xfId="0" applyNumberFormat="1" applyFont="1" applyFill="1" applyBorder="1" applyAlignment="1" applyProtection="1">
      <alignment horizontal="center"/>
      <protection locked="0"/>
    </xf>
    <xf numFmtId="1" fontId="0" fillId="0" borderId="3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Protection="1">
      <protection locked="0"/>
    </xf>
    <xf numFmtId="49" fontId="17" fillId="0" borderId="1" xfId="0" applyNumberFormat="1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left" vertical="top" wrapText="1"/>
      <protection locked="0"/>
    </xf>
    <xf numFmtId="0" fontId="0" fillId="0" borderId="7" xfId="0" applyFont="1" applyFill="1" applyBorder="1"/>
    <xf numFmtId="0" fontId="15" fillId="0" borderId="0" xfId="0" applyFont="1" applyFill="1" applyBorder="1" applyAlignment="1" applyProtection="1">
      <alignment horizontal="right" vertical="top"/>
      <protection locked="0"/>
    </xf>
    <xf numFmtId="0" fontId="15" fillId="0" borderId="0" xfId="0" applyFont="1" applyFill="1" applyBorder="1" applyAlignment="1" applyProtection="1">
      <alignment vertical="top" wrapText="1"/>
      <protection locked="0"/>
    </xf>
    <xf numFmtId="0" fontId="15" fillId="0" borderId="1" xfId="0" applyFont="1" applyFill="1" applyBorder="1" applyAlignment="1" applyProtection="1">
      <alignment horizontal="center" vertical="top"/>
      <protection locked="0"/>
    </xf>
    <xf numFmtId="0" fontId="15" fillId="0" borderId="0" xfId="0" applyFont="1" applyFill="1" applyBorder="1" applyAlignment="1" applyProtection="1">
      <alignment horizontal="right"/>
      <protection locked="0"/>
    </xf>
    <xf numFmtId="0" fontId="15" fillId="0" borderId="7" xfId="0" applyFont="1" applyFill="1" applyBorder="1" applyAlignment="1" applyProtection="1">
      <alignment horizontal="left" vertical="top" wrapText="1"/>
      <protection locked="0"/>
    </xf>
    <xf numFmtId="0" fontId="0" fillId="0" borderId="0" xfId="0"/>
    <xf numFmtId="0" fontId="18" fillId="0" borderId="5" xfId="0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2" fontId="38" fillId="0" borderId="0" xfId="0" applyNumberFormat="1" applyFont="1" applyFill="1" applyBorder="1" applyProtection="1">
      <protection locked="0"/>
    </xf>
    <xf numFmtId="0" fontId="16" fillId="0" borderId="2" xfId="0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32" fillId="0" borderId="0" xfId="0" applyFont="1" applyProtection="1">
      <protection locked="0"/>
    </xf>
    <xf numFmtId="0" fontId="33" fillId="0" borderId="0" xfId="0" applyFont="1" applyFill="1" applyProtection="1">
      <protection locked="0"/>
    </xf>
    <xf numFmtId="0" fontId="29" fillId="0" borderId="0" xfId="0" applyFont="1" applyFill="1" applyProtection="1">
      <protection locked="0"/>
    </xf>
    <xf numFmtId="0" fontId="15" fillId="0" borderId="1" xfId="0" applyFont="1" applyFill="1" applyBorder="1" applyProtection="1"/>
    <xf numFmtId="0" fontId="17" fillId="0" borderId="1" xfId="0" applyFont="1" applyFill="1" applyBorder="1" applyAlignment="1" applyProtection="1">
      <alignment horizontal="center"/>
      <protection locked="0"/>
    </xf>
    <xf numFmtId="0" fontId="0" fillId="0" borderId="0" xfId="0" applyFont="1" applyFill="1"/>
    <xf numFmtId="0" fontId="0" fillId="0" borderId="1" xfId="0" applyNumberFormat="1" applyFont="1" applyFill="1" applyBorder="1" applyProtection="1">
      <protection locked="0"/>
    </xf>
    <xf numFmtId="0" fontId="8" fillId="0" borderId="0" xfId="0" applyFont="1" applyFill="1" applyProtection="1">
      <protection locked="0"/>
    </xf>
    <xf numFmtId="165" fontId="0" fillId="0" borderId="1" xfId="0" applyNumberFormat="1" applyFont="1" applyFill="1" applyBorder="1" applyProtection="1">
      <protection locked="0"/>
    </xf>
    <xf numFmtId="0" fontId="28" fillId="0" borderId="0" xfId="0" applyFont="1" applyFill="1" applyBorder="1" applyAlignment="1" applyProtection="1">
      <alignment wrapText="1"/>
      <protection locked="0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Protection="1"/>
    <xf numFmtId="0" fontId="15" fillId="0" borderId="0" xfId="0" applyFont="1" applyFill="1" applyBorder="1" applyAlignment="1" applyProtection="1">
      <alignment vertical="center" wrapText="1"/>
      <protection locked="0"/>
    </xf>
    <xf numFmtId="0" fontId="15" fillId="0" borderId="15" xfId="0" applyFont="1" applyFill="1" applyBorder="1"/>
    <xf numFmtId="0" fontId="8" fillId="0" borderId="0" xfId="0" applyFont="1"/>
    <xf numFmtId="0" fontId="15" fillId="0" borderId="1" xfId="0" applyNumberFormat="1" applyFont="1" applyFill="1" applyBorder="1" applyProtection="1"/>
    <xf numFmtId="0" fontId="0" fillId="0" borderId="4" xfId="0" applyFont="1" applyFill="1" applyBorder="1"/>
    <xf numFmtId="1" fontId="0" fillId="0" borderId="0" xfId="0" applyNumberFormat="1" applyFont="1" applyFill="1" applyBorder="1" applyProtection="1"/>
    <xf numFmtId="1" fontId="15" fillId="0" borderId="0" xfId="0" applyNumberFormat="1" applyFont="1" applyFill="1" applyBorder="1" applyProtection="1"/>
    <xf numFmtId="164" fontId="0" fillId="0" borderId="1" xfId="0" applyNumberFormat="1" applyFont="1" applyFill="1" applyBorder="1" applyProtection="1"/>
    <xf numFmtId="0" fontId="20" fillId="0" borderId="0" xfId="0" applyFont="1" applyFill="1" applyBorder="1" applyProtection="1">
      <protection locked="0"/>
    </xf>
    <xf numFmtId="0" fontId="38" fillId="0" borderId="0" xfId="0" applyFont="1" applyFill="1" applyProtection="1">
      <protection locked="0"/>
    </xf>
    <xf numFmtId="0" fontId="0" fillId="0" borderId="1" xfId="0" applyFont="1" applyFill="1" applyBorder="1" applyAlignment="1" applyProtection="1">
      <alignment horizontal="right" vertical="top"/>
      <protection locked="0"/>
    </xf>
    <xf numFmtId="0" fontId="0" fillId="0" borderId="0" xfId="0"/>
    <xf numFmtId="0" fontId="0" fillId="0" borderId="1" xfId="0" applyFont="1" applyFill="1" applyBorder="1" applyAlignment="1" applyProtection="1">
      <alignment horizontal="center" vertical="top" wrapText="1"/>
      <protection locked="0"/>
    </xf>
    <xf numFmtId="49" fontId="0" fillId="0" borderId="1" xfId="0" applyNumberFormat="1" applyFont="1" applyFill="1" applyBorder="1" applyAlignment="1" applyProtection="1">
      <alignment horizontal="right"/>
      <protection locked="0"/>
    </xf>
    <xf numFmtId="2" fontId="0" fillId="0" borderId="3" xfId="0" applyNumberFormat="1" applyFont="1" applyFill="1" applyBorder="1" applyProtection="1">
      <protection locked="0"/>
    </xf>
    <xf numFmtId="0" fontId="29" fillId="0" borderId="0" xfId="0" applyFont="1" applyFill="1" applyBorder="1" applyProtection="1">
      <protection locked="0"/>
    </xf>
    <xf numFmtId="0" fontId="18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top"/>
      <protection locked="0"/>
    </xf>
    <xf numFmtId="0" fontId="0" fillId="0" borderId="6" xfId="0" applyFont="1" applyFill="1" applyBorder="1" applyAlignment="1" applyProtection="1">
      <alignment horizontal="right" vertical="top"/>
      <protection locked="0"/>
    </xf>
    <xf numFmtId="0" fontId="12" fillId="0" borderId="6" xfId="0" applyFont="1" applyFill="1" applyBorder="1" applyAlignment="1" applyProtection="1">
      <alignment horizontal="right" vertical="top"/>
      <protection locked="0"/>
    </xf>
    <xf numFmtId="0" fontId="15" fillId="0" borderId="6" xfId="0" applyFont="1" applyFill="1" applyBorder="1" applyAlignment="1" applyProtection="1">
      <alignment horizontal="center" vertical="top"/>
      <protection locked="0"/>
    </xf>
    <xf numFmtId="0" fontId="29" fillId="0" borderId="3" xfId="0" applyFont="1" applyFill="1" applyBorder="1" applyAlignment="1" applyProtection="1">
      <alignment horizontal="center" vertical="center" wrapText="1"/>
      <protection locked="0"/>
    </xf>
    <xf numFmtId="0" fontId="29" fillId="0" borderId="8" xfId="0" applyFont="1" applyFill="1" applyBorder="1" applyAlignment="1" applyProtection="1">
      <alignment horizontal="center" vertical="center" wrapText="1"/>
      <protection locked="0"/>
    </xf>
    <xf numFmtId="0" fontId="29" fillId="0" borderId="8" xfId="0" applyFont="1" applyFill="1" applyBorder="1" applyAlignment="1" applyProtection="1">
      <alignment horizontal="center" vertical="center"/>
      <protection locked="0"/>
    </xf>
    <xf numFmtId="0" fontId="31" fillId="0" borderId="8" xfId="0" applyFont="1" applyFill="1" applyBorder="1" applyAlignment="1" applyProtection="1">
      <alignment horizontal="center" vertical="center" wrapText="1"/>
      <protection locked="0"/>
    </xf>
    <xf numFmtId="164" fontId="28" fillId="0" borderId="8" xfId="0" applyNumberFormat="1" applyFont="1" applyFill="1" applyBorder="1" applyProtection="1"/>
    <xf numFmtId="164" fontId="27" fillId="0" borderId="8" xfId="0" applyNumberFormat="1" applyFont="1" applyFill="1" applyBorder="1" applyProtection="1"/>
    <xf numFmtId="1" fontId="15" fillId="0" borderId="1" xfId="0" applyNumberFormat="1" applyFont="1" applyFill="1" applyBorder="1" applyProtection="1">
      <protection locked="0"/>
    </xf>
    <xf numFmtId="0" fontId="0" fillId="0" borderId="1" xfId="0" applyNumberFormat="1" applyFont="1" applyFill="1" applyBorder="1" applyAlignment="1" applyProtection="1">
      <alignment horizontal="right"/>
      <protection locked="0"/>
    </xf>
    <xf numFmtId="0" fontId="12" fillId="0" borderId="1" xfId="0" applyFont="1" applyFill="1" applyBorder="1" applyProtection="1"/>
    <xf numFmtId="0" fontId="32" fillId="0" borderId="3" xfId="0" applyFont="1" applyFill="1" applyBorder="1" applyProtection="1"/>
    <xf numFmtId="0" fontId="20" fillId="0" borderId="0" xfId="0" applyFont="1" applyProtection="1">
      <protection locked="0"/>
    </xf>
    <xf numFmtId="164" fontId="12" fillId="0" borderId="0" xfId="0" applyNumberFormat="1" applyFont="1" applyFill="1" applyBorder="1" applyProtection="1"/>
    <xf numFmtId="0" fontId="15" fillId="0" borderId="0" xfId="0" applyFont="1" applyFill="1" applyBorder="1" applyAlignment="1" applyProtection="1">
      <alignment horizontal="left" vertical="top" wrapText="1"/>
      <protection locked="0"/>
    </xf>
    <xf numFmtId="0" fontId="12" fillId="0" borderId="0" xfId="0" applyFont="1" applyFill="1" applyAlignment="1" applyProtection="1">
      <alignment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>
      <alignment horizontal="center" vertical="center" wrapText="1"/>
    </xf>
    <xf numFmtId="0" fontId="31" fillId="0" borderId="0" xfId="0" applyFont="1" applyFill="1" applyAlignment="1" applyProtection="1">
      <alignment horizontal="center" vertical="center" wrapText="1"/>
      <protection locked="0"/>
    </xf>
    <xf numFmtId="0" fontId="18" fillId="0" borderId="0" xfId="0" applyFont="1" applyFill="1"/>
    <xf numFmtId="164" fontId="15" fillId="0" borderId="3" xfId="0" applyNumberFormat="1" applyFont="1" applyFill="1" applyBorder="1" applyProtection="1"/>
    <xf numFmtId="165" fontId="0" fillId="0" borderId="1" xfId="0" applyNumberFormat="1" applyFont="1" applyFill="1" applyBorder="1" applyProtection="1"/>
    <xf numFmtId="165" fontId="0" fillId="0" borderId="1" xfId="0" applyNumberFormat="1" applyFont="1" applyFill="1" applyBorder="1"/>
    <xf numFmtId="1" fontId="22" fillId="0" borderId="0" xfId="0" applyNumberFormat="1" applyFont="1" applyFill="1" applyProtection="1"/>
    <xf numFmtId="1" fontId="23" fillId="0" borderId="0" xfId="0" applyNumberFormat="1" applyFont="1" applyFill="1" applyProtection="1"/>
    <xf numFmtId="0" fontId="15" fillId="8" borderId="1" xfId="0" applyFont="1" applyFill="1" applyBorder="1"/>
    <xf numFmtId="164" fontId="12" fillId="0" borderId="3" xfId="0" applyNumberFormat="1" applyFont="1" applyFill="1" applyBorder="1" applyProtection="1"/>
    <xf numFmtId="164" fontId="15" fillId="0" borderId="3" xfId="0" applyNumberFormat="1" applyFont="1" applyFill="1" applyBorder="1"/>
    <xf numFmtId="0" fontId="17" fillId="0" borderId="0" xfId="0" applyFont="1" applyFill="1" applyProtection="1">
      <protection locked="0"/>
    </xf>
    <xf numFmtId="49" fontId="20" fillId="0" borderId="0" xfId="0" applyNumberFormat="1" applyFont="1" applyFill="1" applyBorder="1" applyAlignment="1" applyProtection="1">
      <alignment horizontal="center"/>
      <protection locked="0"/>
    </xf>
    <xf numFmtId="164" fontId="0" fillId="0" borderId="3" xfId="0" applyNumberFormat="1" applyFont="1" applyFill="1" applyBorder="1"/>
    <xf numFmtId="0" fontId="31" fillId="0" borderId="0" xfId="0" applyFont="1" applyFill="1" applyProtection="1">
      <protection locked="0"/>
    </xf>
    <xf numFmtId="0" fontId="31" fillId="0" borderId="0" xfId="0" applyFont="1" applyFill="1" applyBorder="1" applyProtection="1">
      <protection locked="0"/>
    </xf>
    <xf numFmtId="0" fontId="47" fillId="0" borderId="0" xfId="0" applyFont="1" applyFill="1" applyProtection="1">
      <protection locked="0"/>
    </xf>
    <xf numFmtId="0" fontId="0" fillId="0" borderId="8" xfId="0" applyFill="1" applyBorder="1"/>
    <xf numFmtId="0" fontId="0" fillId="0" borderId="1" xfId="0" applyFill="1" applyBorder="1" applyAlignment="1" applyProtection="1">
      <alignment horizontal="left"/>
      <protection locked="0"/>
    </xf>
    <xf numFmtId="0" fontId="48" fillId="0" borderId="0" xfId="0" applyFont="1"/>
    <xf numFmtId="0" fontId="30" fillId="0" borderId="0" xfId="0" applyFont="1" applyFill="1" applyProtection="1">
      <protection locked="0"/>
    </xf>
    <xf numFmtId="0" fontId="37" fillId="0" borderId="0" xfId="0" applyFont="1" applyFill="1" applyProtection="1">
      <protection locked="0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22" xfId="0" applyFont="1" applyFill="1" applyBorder="1"/>
    <xf numFmtId="2" fontId="45" fillId="0" borderId="0" xfId="0" applyNumberFormat="1" applyFont="1" applyFill="1" applyBorder="1" applyProtection="1">
      <protection locked="0"/>
    </xf>
    <xf numFmtId="49" fontId="20" fillId="0" borderId="0" xfId="0" applyNumberFormat="1" applyFont="1" applyFill="1" applyBorder="1" applyAlignment="1" applyProtection="1">
      <alignment horizontal="right"/>
      <protection locked="0"/>
    </xf>
    <xf numFmtId="0" fontId="20" fillId="0" borderId="0" xfId="0" applyFont="1" applyFill="1" applyBorder="1" applyProtection="1"/>
    <xf numFmtId="0" fontId="20" fillId="0" borderId="20" xfId="0" applyFont="1" applyFill="1" applyBorder="1" applyProtection="1"/>
    <xf numFmtId="2" fontId="20" fillId="0" borderId="0" xfId="0" applyNumberFormat="1" applyFont="1" applyFill="1" applyBorder="1" applyProtection="1"/>
    <xf numFmtId="1" fontId="20" fillId="0" borderId="0" xfId="0" applyNumberFormat="1" applyFont="1" applyFill="1" applyBorder="1" applyProtection="1"/>
    <xf numFmtId="164" fontId="20" fillId="0" borderId="0" xfId="0" applyNumberFormat="1" applyFont="1" applyFill="1" applyBorder="1" applyProtection="1"/>
    <xf numFmtId="164" fontId="39" fillId="0" borderId="0" xfId="0" applyNumberFormat="1" applyFont="1" applyFill="1" applyBorder="1" applyProtection="1"/>
    <xf numFmtId="0" fontId="26" fillId="0" borderId="0" xfId="0" applyFont="1" applyFill="1" applyProtection="1">
      <protection locked="0"/>
    </xf>
    <xf numFmtId="0" fontId="22" fillId="0" borderId="0" xfId="0" applyFont="1" applyFill="1" applyBorder="1"/>
    <xf numFmtId="0" fontId="22" fillId="2" borderId="0" xfId="0" applyFont="1" applyFill="1"/>
    <xf numFmtId="0" fontId="36" fillId="0" borderId="0" xfId="0" applyFont="1" applyFill="1" applyBorder="1" applyAlignment="1" applyProtection="1">
      <alignment horizontal="left" wrapText="1"/>
      <protection locked="0"/>
    </xf>
    <xf numFmtId="0" fontId="36" fillId="0" borderId="0" xfId="0" applyFont="1" applyFill="1" applyBorder="1"/>
    <xf numFmtId="49" fontId="15" fillId="0" borderId="0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right"/>
    </xf>
    <xf numFmtId="0" fontId="50" fillId="0" borderId="1" xfId="0" applyFont="1" applyFill="1" applyBorder="1" applyProtection="1">
      <protection locked="0"/>
    </xf>
    <xf numFmtId="49" fontId="51" fillId="0" borderId="1" xfId="0" applyNumberFormat="1" applyFont="1" applyFill="1" applyBorder="1" applyAlignment="1" applyProtection="1">
      <alignment horizontal="center"/>
      <protection locked="0"/>
    </xf>
    <xf numFmtId="0" fontId="50" fillId="0" borderId="1" xfId="0" applyFont="1" applyFill="1" applyBorder="1" applyProtection="1"/>
    <xf numFmtId="0" fontId="50" fillId="0" borderId="0" xfId="0" applyFont="1" applyFill="1" applyBorder="1" applyProtection="1"/>
    <xf numFmtId="49" fontId="50" fillId="0" borderId="1" xfId="0" applyNumberFormat="1" applyFont="1" applyFill="1" applyBorder="1" applyAlignment="1" applyProtection="1">
      <alignment horizontal="center"/>
      <protection locked="0"/>
    </xf>
    <xf numFmtId="0" fontId="50" fillId="0" borderId="1" xfId="0" applyNumberFormat="1" applyFont="1" applyFill="1" applyBorder="1" applyAlignment="1" applyProtection="1">
      <alignment horizontal="right"/>
      <protection locked="0"/>
    </xf>
    <xf numFmtId="0" fontId="50" fillId="0" borderId="0" xfId="0" applyFont="1" applyProtection="1">
      <protection locked="0"/>
    </xf>
    <xf numFmtId="0" fontId="50" fillId="0" borderId="0" xfId="0" applyFont="1" applyBorder="1" applyProtection="1">
      <protection locked="0"/>
    </xf>
    <xf numFmtId="0" fontId="12" fillId="0" borderId="0" xfId="0" applyFont="1" applyFill="1" applyAlignment="1" applyProtection="1">
      <alignment horizontal="center" wrapText="1"/>
      <protection locked="0"/>
    </xf>
    <xf numFmtId="164" fontId="15" fillId="0" borderId="1" xfId="0" applyNumberFormat="1" applyFont="1" applyBorder="1"/>
    <xf numFmtId="0" fontId="12" fillId="0" borderId="1" xfId="0" applyFont="1" applyFill="1" applyBorder="1" applyAlignment="1">
      <alignment horizontal="right"/>
    </xf>
    <xf numFmtId="0" fontId="27" fillId="0" borderId="0" xfId="0" applyFont="1" applyFill="1" applyBorder="1" applyAlignment="1">
      <alignment wrapText="1"/>
    </xf>
    <xf numFmtId="0" fontId="27" fillId="0" borderId="1" xfId="0" applyFont="1" applyBorder="1"/>
    <xf numFmtId="0" fontId="27" fillId="0" borderId="1" xfId="0" applyFont="1" applyFill="1" applyBorder="1" applyAlignment="1">
      <alignment wrapText="1"/>
    </xf>
    <xf numFmtId="0" fontId="27" fillId="0" borderId="0" xfId="0" applyFont="1" applyBorder="1"/>
    <xf numFmtId="0" fontId="0" fillId="0" borderId="1" xfId="0" applyBorder="1" applyAlignment="1">
      <alignment wrapText="1"/>
    </xf>
    <xf numFmtId="0" fontId="18" fillId="0" borderId="1" xfId="0" applyFont="1" applyBorder="1" applyAlignment="1">
      <alignment wrapText="1"/>
    </xf>
    <xf numFmtId="0" fontId="0" fillId="7" borderId="0" xfId="0" applyFont="1" applyFill="1"/>
    <xf numFmtId="0" fontId="0" fillId="7" borderId="0" xfId="0" applyFill="1"/>
    <xf numFmtId="0" fontId="18" fillId="0" borderId="1" xfId="0" applyFont="1" applyFill="1" applyBorder="1" applyAlignment="1">
      <alignment wrapText="1"/>
    </xf>
    <xf numFmtId="0" fontId="28" fillId="0" borderId="1" xfId="0" applyFont="1" applyFill="1" applyBorder="1"/>
    <xf numFmtId="0" fontId="28" fillId="0" borderId="0" xfId="0" applyFont="1"/>
    <xf numFmtId="0" fontId="10" fillId="0" borderId="1" xfId="0" applyFont="1" applyFill="1" applyBorder="1" applyAlignment="1">
      <alignment horizontal="center" vertical="center" wrapText="1"/>
    </xf>
    <xf numFmtId="164" fontId="27" fillId="0" borderId="1" xfId="5" applyNumberFormat="1" applyFont="1" applyFill="1" applyBorder="1"/>
    <xf numFmtId="164" fontId="27" fillId="0" borderId="1" xfId="5" applyNumberFormat="1" applyFont="1" applyFill="1" applyBorder="1" applyProtection="1">
      <protection locked="0"/>
    </xf>
    <xf numFmtId="0" fontId="15" fillId="0" borderId="7" xfId="0" applyFont="1" applyFill="1" applyBorder="1" applyAlignment="1">
      <alignment horizontal="center" vertical="top"/>
    </xf>
    <xf numFmtId="0" fontId="15" fillId="0" borderId="7" xfId="0" applyFont="1" applyFill="1" applyBorder="1" applyAlignment="1">
      <alignment horizontal="left" vertical="top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0" fillId="8" borderId="1" xfId="0" applyFont="1" applyFill="1" applyBorder="1"/>
    <xf numFmtId="0" fontId="0" fillId="8" borderId="9" xfId="0" applyFont="1" applyFill="1" applyBorder="1"/>
    <xf numFmtId="0" fontId="15" fillId="0" borderId="3" xfId="0" applyFont="1" applyFill="1" applyBorder="1"/>
    <xf numFmtId="0" fontId="15" fillId="0" borderId="11" xfId="0" applyFont="1" applyFill="1" applyBorder="1"/>
    <xf numFmtId="49" fontId="17" fillId="0" borderId="11" xfId="0" applyNumberFormat="1" applyFont="1" applyFill="1" applyBorder="1" applyAlignment="1">
      <alignment horizontal="center"/>
    </xf>
    <xf numFmtId="0" fontId="15" fillId="8" borderId="11" xfId="0" applyFont="1" applyFill="1" applyBorder="1"/>
    <xf numFmtId="0" fontId="43" fillId="5" borderId="11" xfId="0" applyFont="1" applyFill="1" applyBorder="1"/>
    <xf numFmtId="0" fontId="15" fillId="8" borderId="9" xfId="0" applyFont="1" applyFill="1" applyBorder="1"/>
    <xf numFmtId="49" fontId="17" fillId="0" borderId="13" xfId="0" applyNumberFormat="1" applyFont="1" applyFill="1" applyBorder="1" applyAlignment="1">
      <alignment horizontal="center"/>
    </xf>
    <xf numFmtId="0" fontId="15" fillId="5" borderId="11" xfId="0" applyFont="1" applyFill="1" applyBorder="1"/>
    <xf numFmtId="0" fontId="15" fillId="8" borderId="12" xfId="0" applyFont="1" applyFill="1" applyBorder="1"/>
    <xf numFmtId="0" fontId="15" fillId="0" borderId="16" xfId="0" applyFont="1" applyFill="1" applyBorder="1" applyAlignment="1">
      <alignment horizontal="left" vertical="center" wrapText="1"/>
    </xf>
    <xf numFmtId="49" fontId="17" fillId="0" borderId="37" xfId="0" applyNumberFormat="1" applyFont="1" applyFill="1" applyBorder="1" applyAlignment="1">
      <alignment horizontal="center"/>
    </xf>
    <xf numFmtId="0" fontId="15" fillId="8" borderId="16" xfId="0" applyFont="1" applyFill="1" applyBorder="1"/>
    <xf numFmtId="0" fontId="15" fillId="5" borderId="16" xfId="0" applyFont="1" applyFill="1" applyBorder="1"/>
    <xf numFmtId="0" fontId="15" fillId="8" borderId="36" xfId="0" applyFont="1" applyFill="1" applyBorder="1"/>
    <xf numFmtId="1" fontId="0" fillId="0" borderId="7" xfId="0" applyNumberFormat="1" applyFont="1" applyFill="1" applyBorder="1"/>
    <xf numFmtId="0" fontId="0" fillId="0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right"/>
    </xf>
    <xf numFmtId="164" fontId="15" fillId="0" borderId="1" xfId="0" applyNumberFormat="1" applyFont="1" applyFill="1" applyBorder="1" applyAlignment="1"/>
    <xf numFmtId="164" fontId="0" fillId="0" borderId="1" xfId="0" applyNumberFormat="1" applyFont="1" applyFill="1" applyBorder="1" applyAlignment="1"/>
    <xf numFmtId="164" fontId="15" fillId="0" borderId="1" xfId="0" applyNumberFormat="1" applyFont="1" applyFill="1" applyBorder="1"/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/>
    <xf numFmtId="0" fontId="9" fillId="0" borderId="4" xfId="0" applyFont="1" applyFill="1" applyBorder="1"/>
    <xf numFmtId="0" fontId="12" fillId="0" borderId="4" xfId="0" applyFont="1" applyFill="1" applyBorder="1"/>
    <xf numFmtId="0" fontId="9" fillId="0" borderId="1" xfId="0" applyFont="1" applyFill="1" applyBorder="1" applyProtection="1">
      <protection locked="0"/>
    </xf>
    <xf numFmtId="0" fontId="12" fillId="0" borderId="7" xfId="0" applyFont="1" applyFill="1" applyBorder="1" applyAlignment="1">
      <alignment horizontal="right"/>
    </xf>
    <xf numFmtId="2" fontId="9" fillId="0" borderId="1" xfId="0" applyNumberFormat="1" applyFont="1" applyFill="1" applyBorder="1" applyProtection="1">
      <protection locked="0"/>
    </xf>
    <xf numFmtId="2" fontId="9" fillId="0" borderId="1" xfId="0" applyNumberFormat="1" applyFont="1" applyFill="1" applyBorder="1"/>
    <xf numFmtId="0" fontId="14" fillId="0" borderId="0" xfId="0" applyFont="1" applyProtection="1">
      <protection locked="0"/>
    </xf>
    <xf numFmtId="0" fontId="12" fillId="0" borderId="3" xfId="0" applyFont="1" applyFill="1" applyBorder="1"/>
    <xf numFmtId="0" fontId="40" fillId="0" borderId="1" xfId="21" applyFont="1" applyFill="1" applyBorder="1" applyAlignment="1" applyProtection="1">
      <alignment horizontal="right" wrapText="1"/>
    </xf>
    <xf numFmtId="164" fontId="14" fillId="0" borderId="0" xfId="0" applyNumberFormat="1" applyFont="1" applyFill="1" applyBorder="1" applyProtection="1"/>
    <xf numFmtId="164" fontId="9" fillId="0" borderId="1" xfId="0" applyNumberFormat="1" applyFont="1" applyFill="1" applyBorder="1"/>
    <xf numFmtId="164" fontId="12" fillId="0" borderId="7" xfId="0" applyNumberFormat="1" applyFont="1" applyFill="1" applyBorder="1"/>
    <xf numFmtId="164" fontId="9" fillId="0" borderId="3" xfId="0" applyNumberFormat="1" applyFont="1" applyFill="1" applyBorder="1"/>
    <xf numFmtId="164" fontId="0" fillId="0" borderId="8" xfId="0" applyNumberFormat="1" applyFont="1" applyFill="1" applyBorder="1" applyAlignment="1"/>
    <xf numFmtId="164" fontId="0" fillId="0" borderId="3" xfId="0" applyNumberFormat="1" applyFont="1" applyFill="1" applyBorder="1" applyAlignment="1"/>
    <xf numFmtId="164" fontId="15" fillId="0" borderId="3" xfId="0" applyNumberFormat="1" applyFont="1" applyFill="1" applyBorder="1" applyAlignment="1"/>
    <xf numFmtId="164" fontId="0" fillId="0" borderId="8" xfId="0" applyNumberFormat="1" applyFont="1" applyFill="1" applyBorder="1"/>
    <xf numFmtId="0" fontId="9" fillId="0" borderId="1" xfId="0" applyFont="1" applyFill="1" applyBorder="1" applyProtection="1"/>
    <xf numFmtId="0" fontId="24" fillId="0" borderId="0" xfId="0" applyFont="1" applyFill="1" applyProtection="1">
      <protection locked="0"/>
    </xf>
    <xf numFmtId="0" fontId="50" fillId="0" borderId="0" xfId="0" applyFont="1" applyFill="1" applyBorder="1" applyProtection="1">
      <protection locked="0"/>
    </xf>
    <xf numFmtId="0" fontId="50" fillId="0" borderId="1" xfId="0" applyFont="1" applyFill="1" applyBorder="1" applyAlignment="1" applyProtection="1">
      <alignment horizontal="center"/>
      <protection locked="0"/>
    </xf>
    <xf numFmtId="0" fontId="50" fillId="0" borderId="0" xfId="0" applyFont="1" applyFill="1" applyProtection="1">
      <protection locked="0"/>
    </xf>
    <xf numFmtId="0" fontId="50" fillId="0" borderId="3" xfId="0" applyFont="1" applyFill="1" applyBorder="1" applyProtection="1"/>
    <xf numFmtId="164" fontId="8" fillId="0" borderId="0" xfId="0" applyNumberFormat="1" applyFont="1" applyFill="1" applyProtection="1">
      <protection locked="0"/>
    </xf>
    <xf numFmtId="0" fontId="21" fillId="0" borderId="0" xfId="0" applyFont="1" applyFill="1" applyProtection="1"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2" fillId="0" borderId="16" xfId="0" applyFont="1" applyFill="1" applyBorder="1"/>
    <xf numFmtId="0" fontId="9" fillId="8" borderId="13" xfId="0" applyFont="1" applyFill="1" applyBorder="1"/>
    <xf numFmtId="0" fontId="13" fillId="0" borderId="11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2" fillId="0" borderId="15" xfId="0" applyFont="1" applyFill="1" applyBorder="1" applyAlignment="1">
      <alignment vertical="top"/>
    </xf>
    <xf numFmtId="0" fontId="12" fillId="0" borderId="16" xfId="0" applyFont="1" applyFill="1" applyBorder="1" applyAlignment="1">
      <alignment horizontal="left" vertical="center" wrapText="1"/>
    </xf>
    <xf numFmtId="49" fontId="10" fillId="0" borderId="16" xfId="0" applyNumberFormat="1" applyFont="1" applyFill="1" applyBorder="1" applyAlignment="1">
      <alignment horizontal="center"/>
    </xf>
    <xf numFmtId="0" fontId="9" fillId="0" borderId="16" xfId="0" applyFont="1" applyFill="1" applyBorder="1"/>
    <xf numFmtId="0" fontId="12" fillId="8" borderId="16" xfId="0" applyFont="1" applyFill="1" applyBorder="1"/>
    <xf numFmtId="0" fontId="12" fillId="8" borderId="36" xfId="0" applyFont="1" applyFill="1" applyBorder="1"/>
    <xf numFmtId="0" fontId="12" fillId="0" borderId="15" xfId="0" applyFont="1" applyFill="1" applyBorder="1" applyAlignment="1">
      <alignment horizontal="right" vertical="top"/>
    </xf>
    <xf numFmtId="0" fontId="12" fillId="0" borderId="16" xfId="0" applyFont="1" applyFill="1" applyBorder="1" applyAlignment="1">
      <alignment vertical="center" wrapText="1"/>
    </xf>
    <xf numFmtId="0" fontId="9" fillId="0" borderId="14" xfId="0" applyFont="1" applyFill="1" applyBorder="1"/>
    <xf numFmtId="0" fontId="9" fillId="0" borderId="13" xfId="0" applyFont="1" applyFill="1" applyBorder="1"/>
    <xf numFmtId="49" fontId="11" fillId="0" borderId="13" xfId="0" applyNumberFormat="1" applyFont="1" applyFill="1" applyBorder="1" applyAlignment="1">
      <alignment horizontal="center"/>
    </xf>
    <xf numFmtId="0" fontId="9" fillId="8" borderId="17" xfId="0" applyFont="1" applyFill="1" applyBorder="1"/>
    <xf numFmtId="0" fontId="27" fillId="0" borderId="0" xfId="0" applyFont="1" applyAlignment="1" applyProtection="1">
      <alignment horizontal="center"/>
      <protection locked="0"/>
    </xf>
    <xf numFmtId="0" fontId="27" fillId="0" borderId="1" xfId="0" applyFont="1" applyFill="1" applyBorder="1" applyAlignment="1" applyProtection="1">
      <alignment horizontal="center"/>
      <protection locked="0"/>
    </xf>
    <xf numFmtId="1" fontId="52" fillId="0" borderId="1" xfId="24" applyNumberFormat="1" applyFont="1" applyFill="1" applyBorder="1" applyAlignment="1" applyProtection="1">
      <alignment horizontal="right" wrapText="1"/>
      <protection locked="0"/>
    </xf>
    <xf numFmtId="164" fontId="52" fillId="0" borderId="1" xfId="24" applyNumberFormat="1" applyFont="1" applyFill="1" applyBorder="1" applyAlignment="1" applyProtection="1">
      <alignment horizontal="right" wrapText="1"/>
      <protection locked="0"/>
    </xf>
    <xf numFmtId="0" fontId="8" fillId="0" borderId="0" xfId="0" applyFont="1" applyFill="1" applyBorder="1" applyProtection="1">
      <protection locked="0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wrapText="1"/>
    </xf>
    <xf numFmtId="0" fontId="17" fillId="0" borderId="0" xfId="0" applyFont="1" applyFill="1" applyBorder="1" applyAlignment="1" applyProtection="1">
      <protection locked="0"/>
    </xf>
    <xf numFmtId="0" fontId="23" fillId="0" borderId="1" xfId="0" applyFont="1" applyFill="1" applyBorder="1" applyAlignment="1" applyProtection="1">
      <alignment horizontal="center"/>
      <protection locked="0"/>
    </xf>
    <xf numFmtId="164" fontId="50" fillId="0" borderId="1" xfId="0" applyNumberFormat="1" applyFont="1" applyFill="1" applyBorder="1" applyProtection="1"/>
    <xf numFmtId="1" fontId="0" fillId="0" borderId="1" xfId="0" applyNumberFormat="1" applyFont="1" applyFill="1" applyBorder="1" applyAlignment="1" applyProtection="1">
      <alignment horizontal="right"/>
    </xf>
    <xf numFmtId="164" fontId="0" fillId="0" borderId="1" xfId="0" applyNumberFormat="1" applyFont="1" applyFill="1" applyBorder="1" applyAlignment="1" applyProtection="1">
      <alignment horizontal="right"/>
    </xf>
    <xf numFmtId="164" fontId="27" fillId="0" borderId="1" xfId="0" applyNumberFormat="1" applyFont="1" applyFill="1" applyBorder="1" applyAlignment="1">
      <alignment horizontal="right"/>
    </xf>
    <xf numFmtId="0" fontId="0" fillId="0" borderId="15" xfId="0" applyFont="1" applyFill="1" applyBorder="1" applyAlignment="1">
      <alignment vertical="top"/>
    </xf>
    <xf numFmtId="0" fontId="0" fillId="0" borderId="16" xfId="0" applyFont="1" applyFill="1" applyBorder="1" applyAlignment="1">
      <alignment horizontal="left" vertical="center" wrapText="1"/>
    </xf>
    <xf numFmtId="0" fontId="0" fillId="0" borderId="15" xfId="0" applyFont="1" applyFill="1" applyBorder="1" applyAlignment="1">
      <alignment horizontal="right" vertical="top"/>
    </xf>
    <xf numFmtId="0" fontId="0" fillId="0" borderId="16" xfId="0" applyFont="1" applyFill="1" applyBorder="1" applyAlignment="1">
      <alignment vertical="center" wrapText="1"/>
    </xf>
    <xf numFmtId="0" fontId="15" fillId="0" borderId="14" xfId="0" applyFont="1" applyFill="1" applyBorder="1"/>
    <xf numFmtId="0" fontId="15" fillId="0" borderId="13" xfId="0" applyFont="1" applyFill="1" applyBorder="1"/>
    <xf numFmtId="164" fontId="0" fillId="0" borderId="1" xfId="5" applyNumberFormat="1" applyFont="1" applyFill="1" applyBorder="1"/>
    <xf numFmtId="164" fontId="0" fillId="0" borderId="1" xfId="5" applyNumberFormat="1" applyFont="1" applyFill="1" applyBorder="1" applyProtection="1">
      <protection locked="0"/>
    </xf>
    <xf numFmtId="164" fontId="15" fillId="0" borderId="1" xfId="5" applyNumberFormat="1" applyFont="1" applyFill="1" applyBorder="1"/>
    <xf numFmtId="164" fontId="15" fillId="0" borderId="1" xfId="5" applyNumberFormat="1" applyFont="1" applyFill="1" applyBorder="1" applyProtection="1">
      <protection locked="0"/>
    </xf>
    <xf numFmtId="0" fontId="53" fillId="0" borderId="0" xfId="0" applyFont="1" applyFill="1" applyProtection="1">
      <protection locked="0"/>
    </xf>
    <xf numFmtId="0" fontId="54" fillId="0" borderId="0" xfId="0" applyFont="1" applyFill="1" applyProtection="1">
      <protection locked="0"/>
    </xf>
    <xf numFmtId="164" fontId="8" fillId="0" borderId="1" xfId="5" applyNumberFormat="1" applyFont="1" applyFill="1" applyBorder="1"/>
    <xf numFmtId="164" fontId="8" fillId="0" borderId="1" xfId="0" applyNumberFormat="1" applyFont="1" applyFill="1" applyBorder="1"/>
    <xf numFmtId="164" fontId="8" fillId="0" borderId="1" xfId="5" applyNumberFormat="1" applyFont="1" applyFill="1" applyBorder="1" applyProtection="1">
      <protection locked="0"/>
    </xf>
    <xf numFmtId="164" fontId="0" fillId="0" borderId="1" xfId="5" applyNumberFormat="1" applyFont="1" applyFill="1" applyBorder="1" applyAlignment="1" applyProtection="1">
      <alignment horizontal="right"/>
      <protection locked="0"/>
    </xf>
    <xf numFmtId="164" fontId="0" fillId="0" borderId="1" xfId="5" applyNumberFormat="1" applyFont="1" applyFill="1" applyBorder="1" applyAlignment="1">
      <alignment horizontal="right"/>
    </xf>
    <xf numFmtId="164" fontId="8" fillId="0" borderId="1" xfId="5" applyNumberFormat="1" applyFont="1" applyFill="1" applyBorder="1" applyAlignment="1">
      <alignment horizontal="right"/>
    </xf>
    <xf numFmtId="164" fontId="0" fillId="0" borderId="1" xfId="0" applyNumberFormat="1" applyFont="1" applyFill="1" applyBorder="1" applyAlignment="1">
      <alignment horizontal="right"/>
    </xf>
    <xf numFmtId="164" fontId="15" fillId="0" borderId="1" xfId="0" applyNumberFormat="1" applyFont="1" applyFill="1" applyBorder="1" applyAlignment="1">
      <alignment horizontal="right"/>
    </xf>
    <xf numFmtId="166" fontId="0" fillId="0" borderId="1" xfId="0" applyNumberFormat="1" applyFont="1" applyFill="1" applyBorder="1"/>
    <xf numFmtId="49" fontId="9" fillId="0" borderId="1" xfId="0" applyNumberFormat="1" applyFont="1" applyFill="1" applyBorder="1" applyAlignment="1" applyProtection="1">
      <alignment horizontal="right"/>
      <protection locked="0"/>
    </xf>
    <xf numFmtId="49" fontId="14" fillId="0" borderId="0" xfId="0" applyNumberFormat="1" applyFont="1" applyFill="1" applyBorder="1" applyAlignment="1" applyProtection="1">
      <alignment horizontal="right"/>
      <protection locked="0"/>
    </xf>
    <xf numFmtId="0" fontId="14" fillId="0" borderId="0" xfId="0" applyFont="1" applyFill="1" applyBorder="1" applyProtection="1"/>
    <xf numFmtId="0" fontId="14" fillId="0" borderId="20" xfId="0" applyFont="1" applyFill="1" applyBorder="1" applyProtection="1"/>
    <xf numFmtId="2" fontId="14" fillId="0" borderId="0" xfId="0" applyNumberFormat="1" applyFont="1" applyFill="1" applyBorder="1" applyProtection="1"/>
    <xf numFmtId="1" fontId="14" fillId="0" borderId="0" xfId="0" applyNumberFormat="1" applyFont="1" applyFill="1" applyBorder="1" applyProtection="1"/>
    <xf numFmtId="0" fontId="14" fillId="0" borderId="0" xfId="0" applyFont="1" applyFill="1" applyBorder="1" applyProtection="1">
      <protection locked="0"/>
    </xf>
    <xf numFmtId="1" fontId="12" fillId="0" borderId="0" xfId="0" applyNumberFormat="1" applyFont="1" applyFill="1" applyBorder="1" applyProtection="1">
      <protection locked="0"/>
    </xf>
    <xf numFmtId="0" fontId="14" fillId="0" borderId="0" xfId="0" applyFont="1" applyFill="1" applyProtection="1">
      <protection locked="0"/>
    </xf>
    <xf numFmtId="0" fontId="12" fillId="0" borderId="3" xfId="0" applyFont="1" applyFill="1" applyBorder="1" applyProtection="1"/>
    <xf numFmtId="1" fontId="12" fillId="0" borderId="1" xfId="0" applyNumberFormat="1" applyFont="1" applyFill="1" applyBorder="1" applyProtection="1"/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Protection="1">
      <protection locked="0"/>
    </xf>
    <xf numFmtId="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3" borderId="3" xfId="5" applyNumberFormat="1" applyFont="1" applyFill="1" applyBorder="1" applyAlignment="1" applyProtection="1">
      <alignment horizontal="right"/>
    </xf>
    <xf numFmtId="0" fontId="9" fillId="0" borderId="0" xfId="0" applyFont="1" applyFill="1" applyBorder="1" applyAlignment="1" applyProtection="1">
      <protection locked="0"/>
    </xf>
    <xf numFmtId="164" fontId="9" fillId="0" borderId="0" xfId="0" applyNumberFormat="1" applyFont="1" applyFill="1" applyBorder="1" applyAlignment="1" applyProtection="1">
      <alignment horizontal="right"/>
      <protection locked="0"/>
    </xf>
    <xf numFmtId="164" fontId="9" fillId="0" borderId="1" xfId="5" applyNumberFormat="1" applyFont="1" applyFill="1" applyBorder="1" applyAlignment="1" applyProtection="1">
      <alignment horizontal="right"/>
    </xf>
    <xf numFmtId="164" fontId="15" fillId="0" borderId="1" xfId="5" applyNumberFormat="1" applyFont="1" applyFill="1" applyBorder="1" applyAlignment="1" applyProtection="1">
      <alignment horizontal="right"/>
      <protection locked="0"/>
    </xf>
    <xf numFmtId="0" fontId="0" fillId="0" borderId="3" xfId="0" applyFont="1" applyFill="1" applyBorder="1" applyProtection="1"/>
    <xf numFmtId="0" fontId="0" fillId="0" borderId="0" xfId="0" applyFont="1" applyFill="1" applyAlignment="1" applyProtection="1">
      <protection locked="0"/>
    </xf>
    <xf numFmtId="0" fontId="36" fillId="0" borderId="0" xfId="0" applyFont="1" applyFill="1" applyProtection="1">
      <protection locked="0"/>
    </xf>
    <xf numFmtId="164" fontId="8" fillId="0" borderId="1" xfId="5" applyNumberFormat="1" applyFont="1" applyFill="1" applyBorder="1" applyProtection="1"/>
    <xf numFmtId="164" fontId="8" fillId="0" borderId="1" xfId="0" applyNumberFormat="1" applyFont="1" applyFill="1" applyBorder="1" applyProtection="1">
      <protection locked="0"/>
    </xf>
    <xf numFmtId="164" fontId="0" fillId="0" borderId="1" xfId="5" applyNumberFormat="1" applyFont="1" applyFill="1" applyBorder="1" applyProtection="1"/>
    <xf numFmtId="0" fontId="10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8" fillId="0" borderId="1" xfId="0" applyFont="1" applyFill="1" applyBorder="1" applyProtection="1"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right" wrapText="1"/>
    </xf>
    <xf numFmtId="0" fontId="10" fillId="0" borderId="1" xfId="0" applyFont="1" applyFill="1" applyBorder="1" applyAlignment="1">
      <alignment horizontal="right"/>
    </xf>
    <xf numFmtId="0" fontId="16" fillId="0" borderId="0" xfId="0" applyFont="1" applyFill="1"/>
    <xf numFmtId="0" fontId="15" fillId="0" borderId="3" xfId="0" applyNumberFormat="1" applyFont="1" applyFill="1" applyBorder="1" applyProtection="1"/>
    <xf numFmtId="0" fontId="15" fillId="0" borderId="0" xfId="0" applyFont="1" applyFill="1" applyBorder="1" applyAlignment="1">
      <alignment horizontal="left" vertical="center" wrapText="1"/>
    </xf>
    <xf numFmtId="0" fontId="0" fillId="0" borderId="16" xfId="0" applyFont="1" applyFill="1" applyBorder="1"/>
    <xf numFmtId="164" fontId="26" fillId="0" borderId="0" xfId="0" applyNumberFormat="1" applyFont="1" applyFill="1" applyBorder="1" applyAlignment="1" applyProtection="1">
      <alignment horizontal="center"/>
    </xf>
    <xf numFmtId="2" fontId="0" fillId="0" borderId="1" xfId="0" applyNumberFormat="1" applyFont="1" applyFill="1" applyBorder="1" applyProtection="1">
      <protection locked="0"/>
    </xf>
    <xf numFmtId="0" fontId="12" fillId="0" borderId="0" xfId="0" applyFont="1" applyFill="1" applyAlignment="1" applyProtection="1">
      <alignment horizontal="center"/>
      <protection locked="0"/>
    </xf>
    <xf numFmtId="164" fontId="0" fillId="0" borderId="1" xfId="0" applyNumberFormat="1" applyFont="1" applyFill="1" applyBorder="1" applyAlignment="1" applyProtection="1">
      <alignment horizontal="right" wrapText="1"/>
      <protection locked="0"/>
    </xf>
    <xf numFmtId="0" fontId="50" fillId="0" borderId="3" xfId="0" applyFont="1" applyFill="1" applyBorder="1" applyProtection="1">
      <protection locked="0"/>
    </xf>
    <xf numFmtId="0" fontId="50" fillId="0" borderId="1" xfId="0" applyFont="1" applyFill="1" applyBorder="1"/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right" vertical="center"/>
      <protection locked="0"/>
    </xf>
    <xf numFmtId="0" fontId="0" fillId="0" borderId="7" xfId="0" applyFont="1" applyFill="1" applyBorder="1" applyAlignment="1" applyProtection="1">
      <alignment horizontal="left" wrapText="1"/>
      <protection locked="0"/>
    </xf>
    <xf numFmtId="0" fontId="10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right"/>
    </xf>
    <xf numFmtId="0" fontId="12" fillId="0" borderId="1" xfId="0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/>
    </xf>
    <xf numFmtId="0" fontId="15" fillId="0" borderId="1" xfId="0" applyFont="1" applyFill="1" applyBorder="1" applyAlignment="1" applyProtection="1">
      <alignment horizontal="left" wrapText="1"/>
      <protection locked="0"/>
    </xf>
    <xf numFmtId="0" fontId="9" fillId="0" borderId="1" xfId="0" applyFont="1" applyFill="1" applyBorder="1" applyAlignment="1" applyProtection="1">
      <alignment horizontal="center"/>
    </xf>
    <xf numFmtId="0" fontId="16" fillId="0" borderId="1" xfId="0" applyFont="1" applyFill="1" applyBorder="1" applyAlignment="1" applyProtection="1">
      <alignment horizontal="center"/>
    </xf>
    <xf numFmtId="0" fontId="10" fillId="0" borderId="1" xfId="0" applyFont="1" applyFill="1" applyBorder="1"/>
    <xf numFmtId="0" fontId="36" fillId="0" borderId="0" xfId="0" applyFont="1" applyFill="1"/>
    <xf numFmtId="164" fontId="12" fillId="0" borderId="1" xfId="0" applyNumberFormat="1" applyFont="1" applyFill="1" applyBorder="1" applyProtection="1">
      <protection locked="0"/>
    </xf>
    <xf numFmtId="164" fontId="15" fillId="0" borderId="6" xfId="0" applyNumberFormat="1" applyFont="1" applyFill="1" applyBorder="1" applyProtection="1"/>
    <xf numFmtId="0" fontId="10" fillId="0" borderId="0" xfId="0" applyFont="1" applyFill="1" applyProtection="1">
      <protection locked="0"/>
    </xf>
    <xf numFmtId="0" fontId="13" fillId="0" borderId="1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3" fillId="0" borderId="1" xfId="0" applyFont="1" applyFill="1" applyBorder="1" applyProtection="1">
      <protection locked="0"/>
    </xf>
    <xf numFmtId="0" fontId="34" fillId="0" borderId="1" xfId="0" applyFont="1" applyFill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right" vertical="top"/>
      <protection locked="0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Fill="1" applyBorder="1" applyProtection="1"/>
    <xf numFmtId="0" fontId="32" fillId="0" borderId="0" xfId="0" applyFont="1" applyFill="1" applyProtection="1">
      <protection locked="0"/>
    </xf>
    <xf numFmtId="0" fontId="15" fillId="0" borderId="1" xfId="0" applyFont="1" applyFill="1" applyBorder="1" applyAlignment="1" applyProtection="1">
      <alignment horizontal="right"/>
      <protection locked="0"/>
    </xf>
    <xf numFmtId="0" fontId="0" fillId="0" borderId="9" xfId="0" applyFont="1" applyFill="1" applyBorder="1"/>
    <xf numFmtId="0" fontId="15" fillId="0" borderId="9" xfId="0" applyFont="1" applyFill="1" applyBorder="1"/>
    <xf numFmtId="0" fontId="15" fillId="0" borderId="12" xfId="0" applyFont="1" applyFill="1" applyBorder="1"/>
    <xf numFmtId="0" fontId="15" fillId="0" borderId="16" xfId="0" applyFont="1" applyFill="1" applyBorder="1"/>
    <xf numFmtId="0" fontId="15" fillId="0" borderId="36" xfId="0" applyFont="1" applyFill="1" applyBorder="1"/>
    <xf numFmtId="0" fontId="0" fillId="0" borderId="36" xfId="0" applyFont="1" applyFill="1" applyBorder="1"/>
    <xf numFmtId="0" fontId="15" fillId="0" borderId="17" xfId="0" applyFont="1" applyFill="1" applyBorder="1"/>
    <xf numFmtId="0" fontId="27" fillId="0" borderId="0" xfId="0" applyFont="1" applyFill="1" applyAlignment="1" applyProtection="1">
      <protection locked="0"/>
    </xf>
    <xf numFmtId="0" fontId="27" fillId="0" borderId="18" xfId="0" applyFont="1" applyFill="1" applyBorder="1" applyAlignment="1" applyProtection="1">
      <protection locked="0"/>
    </xf>
    <xf numFmtId="164" fontId="0" fillId="0" borderId="2" xfId="0" applyNumberFormat="1" applyFont="1" applyFill="1" applyBorder="1" applyProtection="1"/>
    <xf numFmtId="2" fontId="0" fillId="0" borderId="1" xfId="0" applyNumberFormat="1" applyFont="1" applyFill="1" applyBorder="1" applyProtection="1"/>
    <xf numFmtId="164" fontId="15" fillId="0" borderId="1" xfId="5" applyNumberFormat="1" applyFont="1" applyFill="1" applyBorder="1" applyProtection="1"/>
    <xf numFmtId="0" fontId="0" fillId="0" borderId="1" xfId="5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  <protection locked="0"/>
    </xf>
    <xf numFmtId="1" fontId="0" fillId="0" borderId="1" xfId="5" applyNumberFormat="1" applyFont="1" applyFill="1" applyBorder="1" applyProtection="1"/>
    <xf numFmtId="0" fontId="27" fillId="0" borderId="1" xfId="0" applyFont="1" applyFill="1" applyBorder="1" applyProtection="1">
      <protection locked="0"/>
    </xf>
    <xf numFmtId="164" fontId="15" fillId="0" borderId="1" xfId="0" applyNumberFormat="1" applyFont="1" applyFill="1" applyBorder="1" applyProtection="1"/>
    <xf numFmtId="164" fontId="15" fillId="0" borderId="2" xfId="0" applyNumberFormat="1" applyFont="1" applyFill="1" applyBorder="1" applyProtection="1"/>
    <xf numFmtId="49" fontId="15" fillId="0" borderId="1" xfId="0" applyNumberFormat="1" applyFont="1" applyFill="1" applyBorder="1" applyAlignment="1" applyProtection="1">
      <alignment horizontal="right"/>
    </xf>
    <xf numFmtId="165" fontId="15" fillId="0" borderId="1" xfId="0" applyNumberFormat="1" applyFont="1" applyFill="1" applyBorder="1" applyProtection="1"/>
    <xf numFmtId="2" fontId="15" fillId="0" borderId="1" xfId="0" applyNumberFormat="1" applyFont="1" applyFill="1" applyBorder="1" applyProtection="1"/>
    <xf numFmtId="1" fontId="15" fillId="0" borderId="1" xfId="0" applyNumberFormat="1" applyFont="1" applyFill="1" applyBorder="1" applyProtection="1"/>
    <xf numFmtId="0" fontId="15" fillId="0" borderId="1" xfId="5" applyNumberFormat="1" applyFont="1" applyFill="1" applyBorder="1" applyProtection="1"/>
    <xf numFmtId="1" fontId="15" fillId="0" borderId="1" xfId="5" applyNumberFormat="1" applyFont="1" applyFill="1" applyBorder="1" applyProtection="1"/>
    <xf numFmtId="0" fontId="15" fillId="0" borderId="3" xfId="0" applyFont="1" applyFill="1" applyBorder="1" applyProtection="1">
      <protection locked="0"/>
    </xf>
    <xf numFmtId="49" fontId="17" fillId="0" borderId="3" xfId="0" applyNumberFormat="1" applyFont="1" applyFill="1" applyBorder="1" applyAlignment="1" applyProtection="1">
      <alignment horizontal="center"/>
      <protection locked="0"/>
    </xf>
    <xf numFmtId="0" fontId="15" fillId="0" borderId="3" xfId="0" applyFont="1" applyFill="1" applyBorder="1" applyProtection="1"/>
    <xf numFmtId="165" fontId="15" fillId="0" borderId="3" xfId="0" applyNumberFormat="1" applyFont="1" applyFill="1" applyBorder="1" applyProtection="1"/>
    <xf numFmtId="165" fontId="15" fillId="0" borderId="3" xfId="0" applyNumberFormat="1" applyFont="1" applyFill="1" applyBorder="1" applyProtection="1">
      <protection locked="0"/>
    </xf>
    <xf numFmtId="0" fontId="0" fillId="0" borderId="3" xfId="0" applyNumberFormat="1" applyFont="1" applyFill="1" applyBorder="1" applyProtection="1"/>
    <xf numFmtId="0" fontId="15" fillId="0" borderId="3" xfId="0" applyNumberFormat="1" applyFont="1" applyFill="1" applyBorder="1" applyProtection="1">
      <protection locked="0"/>
    </xf>
    <xf numFmtId="1" fontId="0" fillId="0" borderId="3" xfId="0" applyNumberFormat="1" applyFont="1" applyFill="1" applyBorder="1" applyProtection="1"/>
    <xf numFmtId="0" fontId="15" fillId="0" borderId="3" xfId="5" applyNumberFormat="1" applyFont="1" applyFill="1" applyBorder="1" applyProtection="1"/>
    <xf numFmtId="165" fontId="15" fillId="0" borderId="1" xfId="0" applyNumberFormat="1" applyFont="1" applyFill="1" applyBorder="1" applyProtection="1">
      <protection locked="0"/>
    </xf>
    <xf numFmtId="0" fontId="0" fillId="0" borderId="1" xfId="0" applyFont="1" applyFill="1" applyBorder="1" applyAlignment="1" applyProtection="1">
      <protection locked="0"/>
    </xf>
    <xf numFmtId="164" fontId="41" fillId="0" borderId="1" xfId="0" applyNumberFormat="1" applyFont="1" applyFill="1" applyBorder="1" applyProtection="1">
      <protection locked="0"/>
    </xf>
    <xf numFmtId="164" fontId="15" fillId="0" borderId="1" xfId="0" applyNumberFormat="1" applyFont="1" applyFill="1" applyBorder="1" applyAlignment="1" applyProtection="1">
      <alignment horizontal="right"/>
    </xf>
    <xf numFmtId="0" fontId="15" fillId="0" borderId="2" xfId="0" applyFont="1" applyFill="1" applyBorder="1" applyProtection="1"/>
    <xf numFmtId="2" fontId="9" fillId="0" borderId="1" xfId="0" applyNumberFormat="1" applyFont="1" applyFill="1" applyBorder="1" applyProtection="1"/>
    <xf numFmtId="1" fontId="9" fillId="0" borderId="1" xfId="0" applyNumberFormat="1" applyFont="1" applyFill="1" applyBorder="1" applyProtection="1"/>
    <xf numFmtId="164" fontId="9" fillId="0" borderId="3" xfId="0" applyNumberFormat="1" applyFont="1" applyFill="1" applyBorder="1" applyProtection="1"/>
    <xf numFmtId="164" fontId="9" fillId="0" borderId="1" xfId="0" applyNumberFormat="1" applyFont="1" applyFill="1" applyBorder="1" applyProtection="1"/>
    <xf numFmtId="1" fontId="0" fillId="0" borderId="3" xfId="0" applyNumberFormat="1" applyFont="1" applyFill="1" applyBorder="1" applyAlignment="1" applyProtection="1">
      <alignment horizontal="center"/>
    </xf>
    <xf numFmtId="1" fontId="15" fillId="0" borderId="3" xfId="0" applyNumberFormat="1" applyFont="1" applyFill="1" applyBorder="1" applyProtection="1"/>
    <xf numFmtId="1" fontId="9" fillId="0" borderId="3" xfId="0" applyNumberFormat="1" applyFont="1" applyFill="1" applyBorder="1" applyProtection="1"/>
    <xf numFmtId="164" fontId="12" fillId="0" borderId="3" xfId="5" applyNumberFormat="1" applyFont="1" applyFill="1" applyBorder="1" applyAlignment="1" applyProtection="1">
      <alignment horizontal="right"/>
    </xf>
    <xf numFmtId="164" fontId="15" fillId="0" borderId="3" xfId="0" applyNumberFormat="1" applyFont="1" applyFill="1" applyBorder="1" applyProtection="1">
      <protection locked="0"/>
    </xf>
    <xf numFmtId="164" fontId="9" fillId="0" borderId="3" xfId="0" applyNumberFormat="1" applyFont="1" applyFill="1" applyBorder="1" applyProtection="1">
      <protection locked="0"/>
    </xf>
    <xf numFmtId="164" fontId="0" fillId="0" borderId="3" xfId="0" applyNumberFormat="1" applyFont="1" applyFill="1" applyBorder="1" applyProtection="1"/>
    <xf numFmtId="164" fontId="0" fillId="0" borderId="3" xfId="0" applyNumberFormat="1" applyFont="1" applyFill="1" applyBorder="1" applyProtection="1">
      <protection locked="0"/>
    </xf>
    <xf numFmtId="164" fontId="12" fillId="0" borderId="7" xfId="5" applyNumberFormat="1" applyFont="1" applyFill="1" applyBorder="1" applyAlignment="1" applyProtection="1">
      <alignment horizontal="right"/>
    </xf>
    <xf numFmtId="164" fontId="12" fillId="0" borderId="8" xfId="5" applyNumberFormat="1" applyFont="1" applyFill="1" applyBorder="1" applyAlignment="1" applyProtection="1">
      <alignment horizontal="right"/>
    </xf>
    <xf numFmtId="164" fontId="12" fillId="0" borderId="1" xfId="0" applyNumberFormat="1" applyFont="1" applyFill="1" applyBorder="1" applyProtection="1"/>
    <xf numFmtId="1" fontId="0" fillId="0" borderId="7" xfId="0" applyNumberFormat="1" applyFont="1" applyFill="1" applyBorder="1" applyAlignment="1" applyProtection="1">
      <alignment horizontal="center"/>
      <protection locked="0"/>
    </xf>
    <xf numFmtId="0" fontId="9" fillId="0" borderId="3" xfId="0" applyFont="1" applyFill="1" applyBorder="1" applyProtection="1"/>
    <xf numFmtId="164" fontId="12" fillId="0" borderId="19" xfId="5" applyNumberFormat="1" applyFont="1" applyFill="1" applyBorder="1" applyAlignment="1" applyProtection="1">
      <alignment horizontal="right"/>
    </xf>
    <xf numFmtId="164" fontId="12" fillId="0" borderId="24" xfId="5" applyNumberFormat="1" applyFont="1" applyFill="1" applyBorder="1" applyAlignment="1" applyProtection="1">
      <alignment horizontal="right"/>
    </xf>
    <xf numFmtId="49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Protection="1">
      <protection locked="0"/>
    </xf>
    <xf numFmtId="164" fontId="0" fillId="0" borderId="1" xfId="0" applyNumberFormat="1" applyFont="1" applyFill="1" applyBorder="1" applyAlignment="1" applyProtection="1">
      <alignment horizontal="center"/>
    </xf>
    <xf numFmtId="164" fontId="28" fillId="0" borderId="7" xfId="0" applyNumberFormat="1" applyFont="1" applyFill="1" applyBorder="1" applyProtection="1"/>
    <xf numFmtId="0" fontId="15" fillId="0" borderId="6" xfId="0" applyFont="1" applyFill="1" applyBorder="1" applyProtection="1">
      <protection locked="0"/>
    </xf>
    <xf numFmtId="164" fontId="15" fillId="0" borderId="1" xfId="5" applyNumberFormat="1" applyFont="1" applyFill="1" applyBorder="1" applyAlignment="1" applyProtection="1">
      <alignment horizontal="right"/>
    </xf>
    <xf numFmtId="1" fontId="15" fillId="0" borderId="1" xfId="0" applyNumberFormat="1" applyFont="1" applyFill="1" applyBorder="1" applyAlignment="1" applyProtection="1">
      <alignment horizontal="right"/>
    </xf>
    <xf numFmtId="49" fontId="18" fillId="0" borderId="1" xfId="0" applyNumberFormat="1" applyFont="1" applyFill="1" applyBorder="1" applyAlignment="1" applyProtection="1">
      <alignment horizontal="center"/>
      <protection locked="0"/>
    </xf>
    <xf numFmtId="164" fontId="0" fillId="0" borderId="1" xfId="5" applyNumberFormat="1" applyFont="1" applyFill="1" applyBorder="1" applyAlignment="1" applyProtection="1">
      <alignment horizontal="right"/>
    </xf>
    <xf numFmtId="1" fontId="15" fillId="0" borderId="1" xfId="0" applyNumberFormat="1" applyFont="1" applyFill="1" applyBorder="1" applyAlignment="1" applyProtection="1">
      <alignment horizontal="right"/>
      <protection locked="0"/>
    </xf>
    <xf numFmtId="164" fontId="15" fillId="0" borderId="1" xfId="0" applyNumberFormat="1" applyFont="1" applyFill="1" applyBorder="1" applyAlignment="1" applyProtection="1">
      <alignment horizontal="right"/>
      <protection locked="0"/>
    </xf>
    <xf numFmtId="49" fontId="34" fillId="0" borderId="1" xfId="0" applyNumberFormat="1" applyFont="1" applyFill="1" applyBorder="1" applyAlignment="1" applyProtection="1">
      <alignment horizontal="center"/>
      <protection locked="0"/>
    </xf>
    <xf numFmtId="0" fontId="27" fillId="0" borderId="0" xfId="0" applyFont="1" applyFill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alignment horizontal="right"/>
      <protection locked="0"/>
    </xf>
    <xf numFmtId="164" fontId="8" fillId="0" borderId="1" xfId="0" applyNumberFormat="1" applyFont="1" applyFill="1" applyBorder="1" applyProtection="1"/>
    <xf numFmtId="164" fontId="50" fillId="0" borderId="1" xfId="0" applyNumberFormat="1" applyFont="1" applyFill="1" applyBorder="1" applyAlignment="1" applyProtection="1">
      <alignment horizontal="right"/>
      <protection locked="0"/>
    </xf>
    <xf numFmtId="0" fontId="56" fillId="0" borderId="1" xfId="0" applyFont="1" applyFill="1" applyBorder="1" applyProtection="1"/>
    <xf numFmtId="164" fontId="56" fillId="0" borderId="1" xfId="5" applyNumberFormat="1" applyFont="1" applyFill="1" applyBorder="1" applyProtection="1"/>
    <xf numFmtId="49" fontId="17" fillId="0" borderId="7" xfId="0" applyNumberFormat="1" applyFont="1" applyFill="1" applyBorder="1" applyAlignment="1" applyProtection="1">
      <alignment horizontal="center"/>
      <protection locked="0"/>
    </xf>
    <xf numFmtId="49" fontId="15" fillId="0" borderId="1" xfId="0" applyNumberFormat="1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right"/>
    </xf>
    <xf numFmtId="164" fontId="15" fillId="0" borderId="1" xfId="0" applyNumberFormat="1" applyFont="1" applyFill="1" applyBorder="1" applyProtection="1">
      <protection locked="0"/>
    </xf>
    <xf numFmtId="0" fontId="49" fillId="0" borderId="0" xfId="0" applyFont="1" applyFill="1" applyProtection="1">
      <protection locked="0"/>
    </xf>
    <xf numFmtId="164" fontId="50" fillId="3" borderId="1" xfId="0" applyNumberFormat="1" applyFont="1" applyFill="1" applyBorder="1" applyProtection="1"/>
    <xf numFmtId="1" fontId="9" fillId="0" borderId="3" xfId="5" applyNumberFormat="1" applyFont="1" applyFill="1" applyBorder="1" applyAlignment="1" applyProtection="1"/>
    <xf numFmtId="1" fontId="12" fillId="0" borderId="1" xfId="5" applyNumberFormat="1" applyFont="1" applyFill="1" applyBorder="1" applyAlignment="1">
      <alignment horizontal="right"/>
    </xf>
    <xf numFmtId="1" fontId="12" fillId="0" borderId="1" xfId="5" applyNumberFormat="1" applyFont="1" applyFill="1" applyBorder="1" applyAlignment="1" applyProtection="1">
      <alignment horizontal="right"/>
      <protection locked="0"/>
    </xf>
    <xf numFmtId="1" fontId="12" fillId="0" borderId="21" xfId="5" applyNumberFormat="1" applyFont="1" applyFill="1" applyBorder="1" applyAlignment="1">
      <alignment horizontal="right"/>
    </xf>
    <xf numFmtId="1" fontId="12" fillId="0" borderId="3" xfId="5" applyNumberFormat="1" applyFont="1" applyFill="1" applyBorder="1" applyAlignment="1" applyProtection="1">
      <alignment horizontal="right"/>
      <protection locked="0"/>
    </xf>
    <xf numFmtId="1" fontId="12" fillId="0" borderId="3" xfId="5" applyNumberFormat="1" applyFont="1" applyFill="1" applyBorder="1" applyAlignment="1">
      <alignment horizontal="right"/>
    </xf>
    <xf numFmtId="1" fontId="12" fillId="0" borderId="19" xfId="5" applyNumberFormat="1" applyFont="1" applyFill="1" applyBorder="1" applyAlignment="1" applyProtection="1">
      <alignment horizontal="right"/>
      <protection locked="0"/>
    </xf>
    <xf numFmtId="1" fontId="9" fillId="0" borderId="7" xfId="5" applyNumberFormat="1" applyFont="1" applyFill="1" applyBorder="1" applyAlignment="1" applyProtection="1"/>
    <xf numFmtId="1" fontId="12" fillId="0" borderId="4" xfId="5" applyNumberFormat="1" applyFont="1" applyFill="1" applyBorder="1" applyAlignment="1">
      <alignment horizontal="right"/>
    </xf>
    <xf numFmtId="1" fontId="12" fillId="0" borderId="7" xfId="5" applyNumberFormat="1" applyFont="1" applyFill="1" applyBorder="1" applyAlignment="1" applyProtection="1">
      <alignment horizontal="right"/>
      <protection locked="0"/>
    </xf>
    <xf numFmtId="1" fontId="12" fillId="0" borderId="7" xfId="5" applyNumberFormat="1" applyFont="1" applyFill="1" applyBorder="1" applyAlignment="1">
      <alignment horizontal="right"/>
    </xf>
    <xf numFmtId="1" fontId="12" fillId="0" borderId="24" xfId="5" applyNumberFormat="1" applyFont="1" applyFill="1" applyBorder="1" applyAlignment="1" applyProtection="1">
      <alignment horizontal="right"/>
      <protection locked="0"/>
    </xf>
    <xf numFmtId="1" fontId="9" fillId="0" borderId="8" xfId="5" applyNumberFormat="1" applyFont="1" applyFill="1" applyBorder="1" applyAlignment="1" applyProtection="1"/>
    <xf numFmtId="1" fontId="12" fillId="0" borderId="21" xfId="5" applyNumberFormat="1" applyFont="1" applyFill="1" applyBorder="1" applyAlignment="1" applyProtection="1">
      <alignment horizontal="right"/>
      <protection locked="0"/>
    </xf>
    <xf numFmtId="1" fontId="12" fillId="0" borderId="4" xfId="5" applyNumberFormat="1" applyFont="1" applyFill="1" applyBorder="1" applyAlignment="1" applyProtection="1">
      <alignment horizontal="right"/>
      <protection locked="0"/>
    </xf>
    <xf numFmtId="1" fontId="12" fillId="0" borderId="1" xfId="5" applyNumberFormat="1" applyFont="1" applyFill="1" applyBorder="1" applyAlignment="1" applyProtection="1">
      <alignment horizontal="right"/>
    </xf>
    <xf numFmtId="1" fontId="9" fillId="0" borderId="1" xfId="5" applyNumberFormat="1" applyFont="1" applyFill="1" applyBorder="1" applyAlignment="1" applyProtection="1"/>
    <xf numFmtId="1" fontId="9" fillId="0" borderId="1" xfId="5" applyNumberFormat="1" applyFont="1" applyFill="1" applyBorder="1" applyAlignment="1" applyProtection="1">
      <alignment horizontal="right"/>
      <protection locked="0"/>
    </xf>
    <xf numFmtId="1" fontId="9" fillId="0" borderId="21" xfId="0" applyNumberFormat="1" applyFont="1" applyFill="1" applyBorder="1" applyAlignment="1">
      <alignment horizontal="right"/>
    </xf>
    <xf numFmtId="1" fontId="12" fillId="0" borderId="3" xfId="0" applyNumberFormat="1" applyFont="1" applyFill="1" applyBorder="1" applyAlignment="1">
      <alignment horizontal="right"/>
    </xf>
    <xf numFmtId="1" fontId="9" fillId="0" borderId="4" xfId="0" applyNumberFormat="1" applyFont="1" applyFill="1" applyBorder="1" applyAlignment="1">
      <alignment horizontal="right"/>
    </xf>
    <xf numFmtId="1" fontId="12" fillId="0" borderId="7" xfId="0" applyNumberFormat="1" applyFont="1" applyFill="1" applyBorder="1" applyAlignment="1">
      <alignment horizontal="right"/>
    </xf>
    <xf numFmtId="1" fontId="9" fillId="0" borderId="3" xfId="5" applyNumberFormat="1" applyFont="1" applyFill="1" applyBorder="1" applyAlignment="1" applyProtection="1">
      <alignment horizontal="right"/>
      <protection locked="0"/>
    </xf>
    <xf numFmtId="1" fontId="9" fillId="0" borderId="7" xfId="5" applyNumberFormat="1" applyFont="1" applyFill="1" applyBorder="1" applyAlignment="1">
      <alignment horizontal="right"/>
    </xf>
    <xf numFmtId="1" fontId="9" fillId="0" borderId="7" xfId="5" applyNumberFormat="1" applyFont="1" applyFill="1" applyBorder="1" applyAlignment="1" applyProtection="1">
      <alignment horizontal="right"/>
      <protection locked="0"/>
    </xf>
    <xf numFmtId="1" fontId="9" fillId="0" borderId="1" xfId="5" applyNumberFormat="1" applyFont="1" applyFill="1" applyBorder="1" applyAlignment="1" applyProtection="1">
      <alignment horizontal="right"/>
    </xf>
    <xf numFmtId="0" fontId="22" fillId="0" borderId="1" xfId="0" applyFont="1" applyFill="1" applyBorder="1" applyAlignment="1" applyProtection="1">
      <alignment horizontal="left" vertical="center" wrapText="1"/>
      <protection locked="0"/>
    </xf>
    <xf numFmtId="165" fontId="22" fillId="0" borderId="0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Fill="1" applyAlignment="1" applyProtection="1">
      <alignment vertical="center"/>
      <protection locked="0"/>
    </xf>
    <xf numFmtId="0" fontId="22" fillId="0" borderId="0" xfId="0" applyNumberFormat="1" applyFont="1" applyFill="1" applyAlignment="1" applyProtection="1">
      <alignment vertical="center"/>
      <protection locked="0"/>
    </xf>
    <xf numFmtId="0" fontId="22" fillId="0" borderId="1" xfId="0" applyNumberFormat="1" applyFont="1" applyFill="1" applyBorder="1" applyAlignment="1" applyProtection="1">
      <alignment vertical="center"/>
    </xf>
    <xf numFmtId="164" fontId="22" fillId="0" borderId="1" xfId="0" applyNumberFormat="1" applyFont="1" applyFill="1" applyBorder="1" applyAlignment="1" applyProtection="1">
      <alignment vertical="center"/>
    </xf>
    <xf numFmtId="1" fontId="22" fillId="0" borderId="0" xfId="0" applyNumberFormat="1" applyFont="1" applyFill="1" applyBorder="1" applyAlignment="1" applyProtection="1">
      <alignment vertical="center"/>
      <protection locked="0"/>
    </xf>
    <xf numFmtId="0" fontId="57" fillId="0" borderId="1" xfId="0" applyFont="1" applyFill="1" applyBorder="1" applyProtection="1">
      <protection locked="0"/>
    </xf>
    <xf numFmtId="0" fontId="57" fillId="0" borderId="1" xfId="0" applyFont="1" applyFill="1" applyBorder="1"/>
    <xf numFmtId="49" fontId="57" fillId="0" borderId="1" xfId="0" applyNumberFormat="1" applyFont="1" applyFill="1" applyBorder="1" applyAlignment="1" applyProtection="1">
      <alignment horizontal="center"/>
      <protection locked="0"/>
    </xf>
    <xf numFmtId="0" fontId="57" fillId="0" borderId="1" xfId="0" applyFont="1" applyFill="1" applyBorder="1" applyProtection="1"/>
    <xf numFmtId="164" fontId="57" fillId="0" borderId="1" xfId="0" applyNumberFormat="1" applyFont="1" applyFill="1" applyBorder="1" applyProtection="1"/>
    <xf numFmtId="1" fontId="57" fillId="0" borderId="1" xfId="0" applyNumberFormat="1" applyFont="1" applyFill="1" applyBorder="1"/>
    <xf numFmtId="0" fontId="57" fillId="0" borderId="0" xfId="0" applyFont="1" applyFill="1" applyBorder="1" applyProtection="1">
      <protection locked="0"/>
    </xf>
    <xf numFmtId="165" fontId="57" fillId="0" borderId="1" xfId="0" applyNumberFormat="1" applyFont="1" applyFill="1" applyBorder="1"/>
    <xf numFmtId="165" fontId="57" fillId="0" borderId="1" xfId="0" applyNumberFormat="1" applyFont="1" applyFill="1" applyBorder="1" applyProtection="1"/>
    <xf numFmtId="0" fontId="57" fillId="0" borderId="0" xfId="0" applyFont="1" applyFill="1" applyProtection="1">
      <protection locked="0"/>
    </xf>
    <xf numFmtId="0" fontId="57" fillId="0" borderId="0" xfId="0" applyFont="1" applyFill="1" applyBorder="1"/>
    <xf numFmtId="164" fontId="57" fillId="0" borderId="0" xfId="0" applyNumberFormat="1" applyFont="1" applyFill="1" applyBorder="1" applyProtection="1"/>
    <xf numFmtId="164" fontId="57" fillId="0" borderId="0" xfId="0" applyNumberFormat="1" applyFont="1" applyFill="1" applyBorder="1" applyProtection="1">
      <protection locked="0"/>
    </xf>
    <xf numFmtId="2" fontId="57" fillId="0" borderId="0" xfId="0" applyNumberFormat="1" applyFont="1" applyFill="1" applyBorder="1" applyProtection="1"/>
    <xf numFmtId="165" fontId="57" fillId="0" borderId="1" xfId="0" applyNumberFormat="1" applyFont="1" applyFill="1" applyBorder="1" applyProtection="1">
      <protection locked="0"/>
    </xf>
    <xf numFmtId="0" fontId="22" fillId="0" borderId="1" xfId="0" applyNumberFormat="1" applyFont="1" applyFill="1" applyBorder="1" applyProtection="1"/>
    <xf numFmtId="0" fontId="57" fillId="0" borderId="1" xfId="0" applyNumberFormat="1" applyFont="1" applyFill="1" applyBorder="1" applyProtection="1"/>
    <xf numFmtId="0" fontId="57" fillId="0" borderId="1" xfId="0" applyNumberFormat="1" applyFont="1" applyFill="1" applyBorder="1" applyProtection="1">
      <protection locked="0"/>
    </xf>
    <xf numFmtId="1" fontId="57" fillId="0" borderId="1" xfId="0" applyNumberFormat="1" applyFont="1" applyFill="1" applyBorder="1" applyProtection="1"/>
    <xf numFmtId="165" fontId="22" fillId="0" borderId="1" xfId="0" applyNumberFormat="1" applyFont="1" applyFill="1" applyBorder="1" applyProtection="1">
      <protection locked="0"/>
    </xf>
    <xf numFmtId="0" fontId="22" fillId="0" borderId="1" xfId="0" applyFont="1" applyFill="1" applyBorder="1" applyProtection="1">
      <protection locked="0"/>
    </xf>
    <xf numFmtId="1" fontId="22" fillId="0" borderId="1" xfId="0" applyNumberFormat="1" applyFont="1" applyFill="1" applyBorder="1" applyProtection="1"/>
    <xf numFmtId="164" fontId="22" fillId="0" borderId="1" xfId="0" applyNumberFormat="1" applyFont="1" applyFill="1" applyBorder="1" applyProtection="1"/>
    <xf numFmtId="0" fontId="22" fillId="0" borderId="0" xfId="0" applyFont="1" applyFill="1" applyProtection="1">
      <protection locked="0"/>
    </xf>
    <xf numFmtId="0" fontId="57" fillId="0" borderId="0" xfId="5" applyNumberFormat="1" applyFont="1" applyFill="1" applyBorder="1" applyProtection="1"/>
    <xf numFmtId="0" fontId="57" fillId="0" borderId="0" xfId="0" applyNumberFormat="1" applyFont="1" applyFill="1" applyBorder="1" applyProtection="1">
      <protection locked="0"/>
    </xf>
    <xf numFmtId="1" fontId="57" fillId="0" borderId="0" xfId="0" applyNumberFormat="1" applyFont="1" applyFill="1" applyBorder="1" applyProtection="1">
      <protection locked="0"/>
    </xf>
    <xf numFmtId="1" fontId="57" fillId="0" borderId="0" xfId="0" applyNumberFormat="1" applyFont="1" applyFill="1" applyBorder="1" applyProtection="1"/>
    <xf numFmtId="0" fontId="22" fillId="0" borderId="0" xfId="0" applyFont="1" applyFill="1" applyBorder="1" applyAlignment="1" applyProtection="1">
      <alignment vertical="center"/>
      <protection locked="0"/>
    </xf>
    <xf numFmtId="0" fontId="22" fillId="0" borderId="1" xfId="0" applyFont="1" applyFill="1" applyBorder="1" applyAlignment="1" applyProtection="1">
      <alignment vertical="center"/>
      <protection locked="0"/>
    </xf>
    <xf numFmtId="164" fontId="22" fillId="0" borderId="1" xfId="0" applyNumberFormat="1" applyFont="1" applyFill="1" applyBorder="1" applyAlignment="1" applyProtection="1">
      <alignment vertical="center"/>
      <protection locked="0"/>
    </xf>
    <xf numFmtId="0" fontId="22" fillId="0" borderId="2" xfId="0" applyFont="1" applyFill="1" applyBorder="1" applyAlignment="1" applyProtection="1">
      <alignment vertical="center"/>
      <protection locked="0"/>
    </xf>
    <xf numFmtId="165" fontId="22" fillId="0" borderId="0" xfId="0" applyNumberFormat="1" applyFont="1" applyFill="1" applyAlignment="1" applyProtection="1">
      <alignment vertical="center"/>
      <protection locked="0"/>
    </xf>
    <xf numFmtId="164" fontId="22" fillId="0" borderId="0" xfId="0" applyNumberFormat="1" applyFont="1" applyFill="1" applyAlignment="1" applyProtection="1">
      <alignment vertical="center"/>
      <protection locked="0"/>
    </xf>
    <xf numFmtId="164" fontId="22" fillId="0" borderId="0" xfId="0" applyNumberFormat="1" applyFont="1" applyFill="1" applyBorder="1" applyAlignment="1" applyProtection="1">
      <alignment vertical="center"/>
      <protection locked="0"/>
    </xf>
    <xf numFmtId="0" fontId="57" fillId="0" borderId="2" xfId="0" applyFont="1" applyFill="1" applyBorder="1" applyProtection="1"/>
    <xf numFmtId="0" fontId="57" fillId="0" borderId="0" xfId="0" applyFont="1" applyFill="1" applyBorder="1" applyAlignment="1" applyProtection="1">
      <alignment horizontal="center"/>
      <protection locked="0"/>
    </xf>
    <xf numFmtId="0" fontId="27" fillId="0" borderId="0" xfId="0" applyFont="1" applyAlignment="1">
      <alignment horizontal="center"/>
    </xf>
    <xf numFmtId="0" fontId="14" fillId="0" borderId="18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6" xfId="0" applyFill="1" applyBorder="1"/>
    <xf numFmtId="0" fontId="17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/>
    <xf numFmtId="0" fontId="15" fillId="0" borderId="24" xfId="0" applyFont="1" applyFill="1" applyBorder="1"/>
    <xf numFmtId="0" fontId="15" fillId="0" borderId="4" xfId="0" applyFont="1" applyFill="1" applyBorder="1"/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8" xfId="0" applyFont="1" applyFill="1" applyBorder="1" applyAlignment="1" applyProtection="1">
      <alignment horizontal="center" vertical="center" wrapText="1"/>
      <protection locked="0"/>
    </xf>
    <xf numFmtId="0" fontId="17" fillId="0" borderId="7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22" xfId="0" applyFont="1" applyFill="1" applyBorder="1" applyAlignment="1" applyProtection="1">
      <alignment horizontal="center" vertical="center" wrapText="1"/>
      <protection locked="0"/>
    </xf>
    <xf numFmtId="0" fontId="16" fillId="0" borderId="24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16" fillId="0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0" applyFont="1" applyFill="1" applyBorder="1" applyAlignment="1" applyProtection="1">
      <alignment horizontal="center" vertical="center" wrapText="1"/>
      <protection locked="0"/>
    </xf>
    <xf numFmtId="0" fontId="16" fillId="0" borderId="20" xfId="0" applyFont="1" applyFill="1" applyBorder="1" applyAlignment="1" applyProtection="1">
      <alignment horizontal="center" vertical="center" wrapText="1"/>
      <protection locked="0"/>
    </xf>
    <xf numFmtId="0" fontId="16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23" xfId="0" applyFont="1" applyFill="1" applyBorder="1" applyAlignment="1" applyProtection="1">
      <alignment horizontal="center" vertical="center" wrapText="1"/>
      <protection locked="0"/>
    </xf>
    <xf numFmtId="0" fontId="16" fillId="0" borderId="18" xfId="0" applyFont="1" applyFill="1" applyBorder="1" applyAlignment="1" applyProtection="1">
      <alignment horizontal="center" vertical="center" wrapText="1"/>
      <protection locked="0"/>
    </xf>
    <xf numFmtId="0" fontId="16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/>
    <xf numFmtId="0" fontId="9" fillId="0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horizontal="left" wrapText="1"/>
      <protection locked="0"/>
    </xf>
    <xf numFmtId="0" fontId="10" fillId="0" borderId="19" xfId="0" applyFont="1" applyFill="1" applyBorder="1" applyAlignment="1" applyProtection="1">
      <alignment horizontal="center" vertical="center" wrapText="1"/>
      <protection locked="0"/>
    </xf>
    <xf numFmtId="0" fontId="10" fillId="0" borderId="20" xfId="0" applyFont="1" applyFill="1" applyBorder="1" applyAlignment="1" applyProtection="1">
      <alignment horizontal="center" vertical="center" wrapText="1"/>
      <protection locked="0"/>
    </xf>
    <xf numFmtId="0" fontId="10" fillId="0" borderId="21" xfId="0" applyFont="1" applyFill="1" applyBorder="1" applyAlignment="1" applyProtection="1">
      <alignment horizontal="center" vertical="center" wrapText="1"/>
      <protection locked="0"/>
    </xf>
    <xf numFmtId="0" fontId="10" fillId="0" borderId="22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23" xfId="0" applyFont="1" applyFill="1" applyBorder="1" applyAlignment="1" applyProtection="1">
      <alignment horizontal="center" vertical="center" wrapText="1"/>
      <protection locked="0"/>
    </xf>
    <xf numFmtId="0" fontId="10" fillId="0" borderId="24" xfId="0" applyFont="1" applyFill="1" applyBorder="1" applyAlignment="1" applyProtection="1">
      <alignment horizontal="center" vertical="center" wrapText="1"/>
      <protection locked="0"/>
    </xf>
    <xf numFmtId="0" fontId="10" fillId="0" borderId="18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 applyProtection="1">
      <alignment horizontal="center" vertical="center" wrapText="1"/>
      <protection locked="0"/>
    </xf>
    <xf numFmtId="0" fontId="17" fillId="0" borderId="20" xfId="0" applyFont="1" applyFill="1" applyBorder="1" applyAlignment="1" applyProtection="1">
      <alignment horizontal="center" vertical="center" wrapText="1"/>
      <protection locked="0"/>
    </xf>
    <xf numFmtId="0" fontId="17" fillId="0" borderId="21" xfId="0" applyFont="1" applyFill="1" applyBorder="1" applyAlignment="1" applyProtection="1">
      <alignment horizontal="center" vertical="center" wrapText="1"/>
      <protection locked="0"/>
    </xf>
    <xf numFmtId="0" fontId="17" fillId="0" borderId="22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23" xfId="0" applyFont="1" applyFill="1" applyBorder="1" applyAlignment="1" applyProtection="1">
      <alignment horizontal="center" vertical="center" wrapText="1"/>
      <protection locked="0"/>
    </xf>
    <xf numFmtId="0" fontId="17" fillId="0" borderId="24" xfId="0" applyFont="1" applyFill="1" applyBorder="1" applyAlignment="1" applyProtection="1">
      <alignment horizontal="center" vertical="center" wrapText="1"/>
      <protection locked="0"/>
    </xf>
    <xf numFmtId="0" fontId="17" fillId="0" borderId="18" xfId="0" applyFont="1" applyFill="1" applyBorder="1" applyAlignment="1" applyProtection="1">
      <alignment horizontal="center" vertical="center" wrapText="1"/>
      <protection locked="0"/>
    </xf>
    <xf numFmtId="0" fontId="17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1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16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6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6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right" vertical="center"/>
      <protection locked="0"/>
    </xf>
    <xf numFmtId="0" fontId="0" fillId="0" borderId="3" xfId="0" applyFont="1" applyFill="1" applyBorder="1" applyAlignment="1" applyProtection="1">
      <alignment horizontal="left" wrapText="1"/>
      <protection locked="0"/>
    </xf>
    <xf numFmtId="0" fontId="0" fillId="0" borderId="7" xfId="0" applyFont="1" applyFill="1" applyBorder="1" applyAlignment="1" applyProtection="1">
      <alignment horizontal="left" wrapText="1"/>
      <protection locked="0"/>
    </xf>
    <xf numFmtId="49" fontId="16" fillId="0" borderId="19" xfId="0" applyNumberFormat="1" applyFont="1" applyFill="1" applyBorder="1" applyAlignment="1" applyProtection="1">
      <alignment horizontal="center"/>
      <protection locked="0"/>
    </xf>
    <xf numFmtId="49" fontId="16" fillId="0" borderId="24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Fill="1" applyBorder="1" applyAlignment="1" applyProtection="1">
      <alignment horizontal="right"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8" xfId="0" applyFont="1" applyFill="1" applyBorder="1" applyAlignment="1" applyProtection="1">
      <alignment horizontal="center" vertical="center" wrapText="1"/>
      <protection locked="0"/>
    </xf>
    <xf numFmtId="0" fontId="18" fillId="0" borderId="7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/>
    <xf numFmtId="0" fontId="16" fillId="0" borderId="20" xfId="0" applyFont="1" applyFill="1" applyBorder="1"/>
    <xf numFmtId="0" fontId="16" fillId="0" borderId="21" xfId="0" applyFont="1" applyFill="1" applyBorder="1"/>
    <xf numFmtId="0" fontId="16" fillId="0" borderId="22" xfId="0" applyFont="1" applyFill="1" applyBorder="1"/>
    <xf numFmtId="0" fontId="16" fillId="0" borderId="0" xfId="0" applyFont="1" applyFill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18" xfId="0" applyFont="1" applyFill="1" applyBorder="1"/>
    <xf numFmtId="0" fontId="16" fillId="0" borderId="4" xfId="0" applyFont="1" applyFill="1" applyBorder="1"/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5" xfId="0" applyFont="1" applyFill="1" applyBorder="1" applyAlignment="1" applyProtection="1">
      <alignment horizontal="center" vertical="center" wrapText="1"/>
      <protection locked="0"/>
    </xf>
    <xf numFmtId="0" fontId="18" fillId="0" borderId="19" xfId="0" applyFont="1" applyFill="1" applyBorder="1" applyAlignment="1" applyProtection="1">
      <alignment horizontal="center" vertical="center" wrapText="1"/>
      <protection locked="0"/>
    </xf>
    <xf numFmtId="0" fontId="18" fillId="0" borderId="20" xfId="0" applyFont="1" applyFill="1" applyBorder="1" applyAlignment="1" applyProtection="1">
      <alignment horizontal="center" vertical="center" wrapText="1"/>
      <protection locked="0"/>
    </xf>
    <xf numFmtId="0" fontId="18" fillId="0" borderId="21" xfId="0" applyFont="1" applyFill="1" applyBorder="1" applyAlignment="1" applyProtection="1">
      <alignment horizontal="center" vertical="center" wrapText="1"/>
      <protection locked="0"/>
    </xf>
    <xf numFmtId="0" fontId="18" fillId="0" borderId="24" xfId="0" applyFont="1" applyFill="1" applyBorder="1" applyAlignment="1" applyProtection="1">
      <alignment horizontal="center" vertical="center" wrapText="1"/>
      <protection locked="0"/>
    </xf>
    <xf numFmtId="0" fontId="18" fillId="0" borderId="18" xfId="0" applyFont="1" applyFill="1" applyBorder="1" applyAlignment="1" applyProtection="1">
      <alignment horizontal="center" vertical="center" wrapText="1"/>
      <protection locked="0"/>
    </xf>
    <xf numFmtId="0" fontId="18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wrapText="1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0" fontId="15" fillId="0" borderId="6" xfId="0" applyFont="1" applyFill="1" applyBorder="1" applyAlignment="1" applyProtection="1">
      <alignment horizontal="left"/>
      <protection locked="0"/>
    </xf>
    <xf numFmtId="0" fontId="15" fillId="0" borderId="1" xfId="0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left"/>
      <protection locked="0"/>
    </xf>
    <xf numFmtId="0" fontId="10" fillId="0" borderId="42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/>
    </xf>
    <xf numFmtId="0" fontId="10" fillId="0" borderId="3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center"/>
    </xf>
    <xf numFmtId="49" fontId="16" fillId="0" borderId="7" xfId="0" applyNumberFormat="1" applyFont="1" applyFill="1" applyBorder="1" applyAlignment="1">
      <alignment horizontal="center"/>
    </xf>
    <xf numFmtId="49" fontId="16" fillId="0" borderId="32" xfId="0" applyNumberFormat="1" applyFont="1" applyFill="1" applyBorder="1" applyAlignment="1">
      <alignment horizontal="center"/>
    </xf>
    <xf numFmtId="49" fontId="16" fillId="0" borderId="8" xfId="0" applyNumberFormat="1" applyFont="1" applyFill="1" applyBorder="1" applyAlignment="1">
      <alignment horizontal="center"/>
    </xf>
    <xf numFmtId="49" fontId="16" fillId="0" borderId="27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8" fillId="0" borderId="3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10" fillId="0" borderId="39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right" vertical="center"/>
    </xf>
    <xf numFmtId="0" fontId="8" fillId="0" borderId="26" xfId="0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right" vertical="center"/>
    </xf>
    <xf numFmtId="0" fontId="8" fillId="0" borderId="3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7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31" xfId="0" applyFont="1" applyFill="1" applyBorder="1" applyAlignment="1">
      <alignment horizontal="center"/>
    </xf>
    <xf numFmtId="0" fontId="17" fillId="3" borderId="32" xfId="0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/>
    </xf>
    <xf numFmtId="0" fontId="41" fillId="0" borderId="5" xfId="0" applyFont="1" applyFill="1" applyBorder="1" applyAlignment="1">
      <alignment horizontal="center"/>
    </xf>
    <xf numFmtId="0" fontId="41" fillId="0" borderId="31" xfId="0" applyFont="1" applyFill="1" applyBorder="1" applyAlignment="1">
      <alignment horizontal="center"/>
    </xf>
    <xf numFmtId="0" fontId="0" fillId="4" borderId="28" xfId="0" applyFont="1" applyFill="1" applyBorder="1" applyAlignment="1">
      <alignment horizontal="center"/>
    </xf>
    <xf numFmtId="0" fontId="0" fillId="4" borderId="29" xfId="0" applyFont="1" applyFill="1" applyBorder="1" applyAlignment="1">
      <alignment horizontal="center"/>
    </xf>
    <xf numFmtId="0" fontId="0" fillId="4" borderId="30" xfId="0" applyFont="1" applyFill="1" applyBorder="1" applyAlignment="1">
      <alignment horizontal="center"/>
    </xf>
    <xf numFmtId="0" fontId="10" fillId="0" borderId="1" xfId="0" applyFont="1" applyFill="1" applyBorder="1" applyAlignment="1" applyProtection="1">
      <alignment horizontal="center" textRotation="90"/>
      <protection locked="0"/>
    </xf>
    <xf numFmtId="0" fontId="10" fillId="0" borderId="1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alignment horizontal="center" textRotation="90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</cellXfs>
  <cellStyles count="25">
    <cellStyle name="Normal" xfId="8"/>
    <cellStyle name="Гиперссылка 2" xfId="9"/>
    <cellStyle name="Обычный" xfId="0" builtinId="0"/>
    <cellStyle name="Обычный 2" xfId="1"/>
    <cellStyle name="Обычный 2 10" xfId="12"/>
    <cellStyle name="Обычный 2 2" xfId="2"/>
    <cellStyle name="Обычный 2 2 2" xfId="13"/>
    <cellStyle name="Обычный 2 3" xfId="14"/>
    <cellStyle name="Обычный 2 4" xfId="15"/>
    <cellStyle name="Обычный 2 5" xfId="16"/>
    <cellStyle name="Обычный 2 6" xfId="17"/>
    <cellStyle name="Обычный 2 7" xfId="18"/>
    <cellStyle name="Обычный 2 8" xfId="19"/>
    <cellStyle name="Обычный 2 9" xfId="20"/>
    <cellStyle name="Обычный 3" xfId="3"/>
    <cellStyle name="Обычный 3 2" xfId="21"/>
    <cellStyle name="Обычный 4" xfId="4"/>
    <cellStyle name="Обычный 5" xfId="6"/>
    <cellStyle name="Обычный 6" xfId="7"/>
    <cellStyle name="Обычный 6 2" xfId="24"/>
    <cellStyle name="Обычный 7" xfId="11"/>
    <cellStyle name="Процентный 2" xfId="22"/>
    <cellStyle name="Связанная ячейка 2 6" xfId="10"/>
    <cellStyle name="Финансовый" xfId="5" builtinId="3"/>
    <cellStyle name="Финансовый 2" xfId="23"/>
  </cellStyles>
  <dxfs count="0"/>
  <tableStyles count="0" defaultTableStyle="TableStyleMedium9" defaultPivotStyle="PivotStyleLight16"/>
  <colors>
    <mruColors>
      <color rgb="FFFF0066"/>
      <color rgb="FFFF99FF"/>
      <color rgb="FFFFCCFF"/>
      <color rgb="FFFFFFCC"/>
      <color rgb="FF66FFFF"/>
      <color rgb="FFFF00FF"/>
      <color rgb="FFCCFFCC"/>
      <color rgb="FF80FC04"/>
      <color rgb="FFFFFF99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na\&#1052;&#1086;&#1080;%20&#1076;&#1086;&#1082;&#1091;&#1084;&#1077;&#1085;&#1090;&#1099;\&#1057;&#1090;&#1072;&#1090;.&#1089;&#1073;&#1086;&#1088;&#1085;&#1080;&#1082;&#1080;\2019-2020\&#1057;&#1058;&#1040;&#1058;.&#1057;&#1041;.2019-2020%20&#1063;&#106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1 (2)"/>
      <sheetName val="УК гг "/>
      <sheetName val="Кол-во УК"/>
      <sheetName val="биб-ки"/>
      <sheetName val="клубы"/>
      <sheetName val="музеи "/>
      <sheetName val="Театры"/>
      <sheetName val="Конц."/>
      <sheetName val="ДШИ"/>
      <sheetName val="СПО"/>
      <sheetName val="СПО2019-20"/>
      <sheetName val="ТОИУМЦКИ"/>
      <sheetName val="зоопарк"/>
      <sheetName val="Кадры"/>
      <sheetName val="ДШИ (сп.+)"/>
      <sheetName val="ДШИ - ДО"/>
      <sheetName val="Кол.посещ.НПКульт"/>
      <sheetName val="КДМ "/>
      <sheetName val="МТБ"/>
      <sheetName val="для Томскстат"/>
      <sheetName val="Дост.среда"/>
      <sheetName val="УК ю.л."/>
      <sheetName val="ОВЗ перс.ОГУ"/>
      <sheetName val="УК(дин)"/>
      <sheetName val="6,7-нк расш.ед."/>
      <sheetName val="СВОД статистика (3)"/>
      <sheetName val="МТБ (2)"/>
      <sheetName val="УК (2)"/>
      <sheetName val="УК расш."/>
      <sheetName val="ТЗУ+муз"/>
    </sheetNames>
    <sheetDataSet>
      <sheetData sheetId="0" refreshError="1"/>
      <sheetData sheetId="1" refreshError="1"/>
      <sheetData sheetId="2">
        <row r="17">
          <cell r="F17">
            <v>655</v>
          </cell>
          <cell r="G17">
            <v>658</v>
          </cell>
        </row>
      </sheetData>
      <sheetData sheetId="3" refreshError="1"/>
      <sheetData sheetId="4" refreshError="1"/>
      <sheetData sheetId="5">
        <row r="34">
          <cell r="G34">
            <v>4</v>
          </cell>
        </row>
      </sheetData>
      <sheetData sheetId="6" refreshError="1"/>
      <sheetData sheetId="7" refreshError="1"/>
      <sheetData sheetId="8" refreshError="1"/>
      <sheetData sheetId="9">
        <row r="10">
          <cell r="D10">
            <v>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0"/>
  <sheetViews>
    <sheetView workbookViewId="0">
      <selection activeCell="B54" sqref="B54"/>
    </sheetView>
  </sheetViews>
  <sheetFormatPr defaultRowHeight="12.75"/>
  <cols>
    <col min="1" max="1" width="4" customWidth="1"/>
    <col min="2" max="2" width="27.42578125" customWidth="1"/>
    <col min="5" max="5" width="10.140625" style="9" customWidth="1"/>
  </cols>
  <sheetData>
    <row r="1" spans="1:8" ht="18" customHeight="1">
      <c r="A1" s="2"/>
      <c r="B1" s="10" t="s">
        <v>453</v>
      </c>
      <c r="C1" s="2"/>
      <c r="D1" s="2"/>
      <c r="E1" s="12" t="s">
        <v>267</v>
      </c>
      <c r="G1" s="11">
        <v>2018</v>
      </c>
      <c r="H1" s="11">
        <v>2019</v>
      </c>
    </row>
    <row r="2" spans="1:8">
      <c r="A2" s="2">
        <v>1</v>
      </c>
      <c r="B2" s="2" t="s">
        <v>452</v>
      </c>
      <c r="C2" s="2">
        <f>'биб-ки'!EC34</f>
        <v>2788.951</v>
      </c>
      <c r="D2" s="2">
        <v>3.2410000000000001</v>
      </c>
      <c r="E2" s="12">
        <f>C2+D2</f>
        <v>2792.192</v>
      </c>
      <c r="G2" s="2"/>
      <c r="H2" s="2"/>
    </row>
    <row r="3" spans="1:8">
      <c r="A3" s="2"/>
      <c r="B3" s="2" t="s">
        <v>444</v>
      </c>
      <c r="C3" s="2">
        <f>'биб-ки'!EC37</f>
        <v>39.786999999999999</v>
      </c>
      <c r="D3" s="2"/>
      <c r="E3" s="12">
        <f>C3+D3</f>
        <v>39.786999999999999</v>
      </c>
      <c r="G3" s="2"/>
      <c r="H3" s="2"/>
    </row>
    <row r="4" spans="1:8">
      <c r="A4" s="2"/>
      <c r="B4" s="2" t="s">
        <v>103</v>
      </c>
      <c r="C4" s="2"/>
      <c r="D4" s="2"/>
      <c r="E4" s="12">
        <f>SUM(E2:E3)</f>
        <v>2831.9789999999998</v>
      </c>
      <c r="G4" s="2"/>
      <c r="H4" s="2">
        <f>E4</f>
        <v>2831.9789999999998</v>
      </c>
    </row>
    <row r="5" spans="1:8" s="128" customFormat="1">
      <c r="A5" s="258"/>
      <c r="B5" s="128" t="s">
        <v>451</v>
      </c>
      <c r="C5" s="258">
        <v>3.2410000000000001</v>
      </c>
      <c r="D5" s="258"/>
      <c r="E5" s="266">
        <f>C5+D5</f>
        <v>3.2410000000000001</v>
      </c>
      <c r="G5" s="258"/>
      <c r="H5" s="258"/>
    </row>
    <row r="6" spans="1:8">
      <c r="A6" s="2"/>
      <c r="B6" s="10" t="s">
        <v>454</v>
      </c>
      <c r="C6" s="2"/>
      <c r="D6" s="2"/>
      <c r="E6" s="12"/>
      <c r="G6" s="2"/>
      <c r="H6" s="2"/>
    </row>
    <row r="7" spans="1:8">
      <c r="A7" s="2"/>
      <c r="B7" s="2" t="s">
        <v>452</v>
      </c>
      <c r="C7" s="2">
        <f>'биб-ки'!EB34</f>
        <v>1813.8670000000002</v>
      </c>
      <c r="D7" s="2">
        <v>3.121</v>
      </c>
      <c r="E7" s="12">
        <f>C7+D7</f>
        <v>1816.9880000000003</v>
      </c>
      <c r="G7" s="2"/>
      <c r="H7" s="2"/>
    </row>
    <row r="8" spans="1:8">
      <c r="A8" s="2"/>
      <c r="B8" s="2" t="s">
        <v>444</v>
      </c>
      <c r="C8" s="2">
        <f>'биб-ки'!EB37</f>
        <v>39.786999999999999</v>
      </c>
      <c r="D8" s="2"/>
      <c r="E8" s="12">
        <f>C8+D8</f>
        <v>39.786999999999999</v>
      </c>
      <c r="G8" s="2"/>
      <c r="H8" s="2"/>
    </row>
    <row r="9" spans="1:8">
      <c r="A9" s="2"/>
      <c r="B9" s="2" t="s">
        <v>103</v>
      </c>
      <c r="C9" s="2"/>
      <c r="D9" s="2"/>
      <c r="E9" s="12">
        <f>SUM(E7:E8)</f>
        <v>1856.7750000000003</v>
      </c>
      <c r="G9" s="2">
        <f>E9</f>
        <v>1856.7750000000003</v>
      </c>
      <c r="H9" s="2"/>
    </row>
    <row r="10" spans="1:8" s="128" customFormat="1">
      <c r="A10" s="258"/>
      <c r="B10" s="128" t="s">
        <v>451</v>
      </c>
      <c r="C10" s="258">
        <v>3.121</v>
      </c>
      <c r="D10" s="258"/>
      <c r="E10" s="266">
        <f>C10+D10</f>
        <v>3.121</v>
      </c>
      <c r="G10" s="258"/>
      <c r="H10" s="258"/>
    </row>
    <row r="11" spans="1:8" s="128" customFormat="1">
      <c r="A11" s="258"/>
      <c r="C11" s="258"/>
      <c r="D11" s="258"/>
      <c r="E11" s="266"/>
      <c r="G11" s="258"/>
      <c r="H11" s="258"/>
    </row>
    <row r="12" spans="1:8">
      <c r="A12" s="2"/>
      <c r="B12" s="10" t="s">
        <v>445</v>
      </c>
      <c r="C12" s="2"/>
      <c r="D12" s="2"/>
      <c r="E12" s="16"/>
      <c r="G12" s="2"/>
      <c r="H12" s="2"/>
    </row>
    <row r="13" spans="1:8">
      <c r="A13" s="2">
        <v>2</v>
      </c>
      <c r="B13" s="2" t="s">
        <v>446</v>
      </c>
      <c r="C13" s="2">
        <f>клубы!EI35/1000</f>
        <v>272.71800000000002</v>
      </c>
      <c r="D13" s="2"/>
      <c r="E13" s="12">
        <f t="shared" ref="E13:E15" si="0">C13+D13</f>
        <v>272.71800000000002</v>
      </c>
      <c r="G13" s="2"/>
      <c r="H13" s="2">
        <f>E13</f>
        <v>272.71800000000002</v>
      </c>
    </row>
    <row r="14" spans="1:8">
      <c r="A14" s="2"/>
      <c r="B14" s="16" t="s">
        <v>447</v>
      </c>
      <c r="C14" s="2">
        <f>клубы!BL35/1000</f>
        <v>30.183</v>
      </c>
      <c r="D14" s="2"/>
      <c r="E14" s="12">
        <f t="shared" si="0"/>
        <v>30.183</v>
      </c>
      <c r="G14" s="2"/>
      <c r="H14" s="2">
        <f>E14</f>
        <v>30.183</v>
      </c>
    </row>
    <row r="15" spans="1:8" ht="25.5">
      <c r="A15" s="258"/>
      <c r="B15" s="259" t="s">
        <v>449</v>
      </c>
      <c r="C15" s="258">
        <f>1838/1000</f>
        <v>1.8380000000000001</v>
      </c>
      <c r="D15" s="2"/>
      <c r="E15" s="266">
        <f t="shared" si="0"/>
        <v>1.8380000000000001</v>
      </c>
      <c r="G15" s="2"/>
      <c r="H15" s="2"/>
    </row>
    <row r="16" spans="1:8">
      <c r="A16" s="2"/>
      <c r="B16" s="10" t="s">
        <v>448</v>
      </c>
      <c r="C16" s="2"/>
      <c r="D16" s="2"/>
      <c r="E16" s="16"/>
      <c r="G16" s="2"/>
      <c r="H16" s="2"/>
    </row>
    <row r="17" spans="1:8">
      <c r="A17" s="2">
        <v>2</v>
      </c>
      <c r="B17" s="2" t="s">
        <v>446</v>
      </c>
      <c r="C17" s="2">
        <f>клубы!EH35/1000</f>
        <v>189.75899999999999</v>
      </c>
      <c r="D17" s="2"/>
      <c r="E17" s="12">
        <f t="shared" ref="E17:E19" si="1">C17+D17</f>
        <v>189.75899999999999</v>
      </c>
      <c r="G17" s="2">
        <f>E17</f>
        <v>189.75899999999999</v>
      </c>
      <c r="H17" s="2"/>
    </row>
    <row r="18" spans="1:8">
      <c r="A18" s="2"/>
      <c r="B18" s="16" t="s">
        <v>447</v>
      </c>
      <c r="C18" s="2">
        <f>клубы!BK35/1000</f>
        <v>31.271000000000001</v>
      </c>
      <c r="D18" s="2"/>
      <c r="E18" s="12">
        <f t="shared" si="1"/>
        <v>31.271000000000001</v>
      </c>
      <c r="G18" s="2">
        <f>E18</f>
        <v>31.271000000000001</v>
      </c>
      <c r="H18" s="2"/>
    </row>
    <row r="19" spans="1:8" ht="25.5">
      <c r="A19" s="258"/>
      <c r="B19" s="259" t="s">
        <v>449</v>
      </c>
      <c r="C19" s="258">
        <f>2456/1000</f>
        <v>2.456</v>
      </c>
      <c r="D19" s="2"/>
      <c r="E19" s="266">
        <f t="shared" si="1"/>
        <v>2.456</v>
      </c>
      <c r="G19" s="2"/>
      <c r="H19" s="2"/>
    </row>
    <row r="20" spans="1:8" s="180" customFormat="1">
      <c r="A20" s="260"/>
      <c r="B20" s="257"/>
      <c r="C20" s="260"/>
      <c r="D20" s="4"/>
      <c r="E20" s="119"/>
      <c r="G20" s="2"/>
      <c r="H20" s="2"/>
    </row>
    <row r="21" spans="1:8">
      <c r="A21" s="2"/>
      <c r="B21" s="10" t="s">
        <v>450</v>
      </c>
      <c r="C21" s="2"/>
      <c r="D21" s="2"/>
      <c r="E21" s="16"/>
      <c r="G21" s="2"/>
      <c r="H21" s="2"/>
    </row>
    <row r="22" spans="1:8" ht="25.5">
      <c r="A22" s="2"/>
      <c r="B22" s="261" t="s">
        <v>455</v>
      </c>
      <c r="C22" s="2" t="e">
        <f>#REF!</f>
        <v>#REF!</v>
      </c>
      <c r="D22" s="2"/>
      <c r="E22" s="12" t="e">
        <f t="shared" ref="E22:E43" si="2">C22+D22</f>
        <v>#REF!</v>
      </c>
      <c r="G22" s="2"/>
      <c r="H22" s="2" t="e">
        <f>E22</f>
        <v>#REF!</v>
      </c>
    </row>
    <row r="23" spans="1:8">
      <c r="A23" s="2"/>
      <c r="B23" s="10" t="s">
        <v>456</v>
      </c>
      <c r="C23" s="2"/>
      <c r="D23" s="2"/>
      <c r="E23" s="12"/>
      <c r="G23" s="2"/>
      <c r="H23" s="2"/>
    </row>
    <row r="24" spans="1:8" ht="25.5">
      <c r="A24" s="2"/>
      <c r="B24" s="261" t="s">
        <v>455</v>
      </c>
      <c r="C24" s="2" t="e">
        <f>#REF!</f>
        <v>#REF!</v>
      </c>
      <c r="D24" s="2"/>
      <c r="E24" s="12" t="e">
        <f t="shared" si="2"/>
        <v>#REF!</v>
      </c>
      <c r="G24" s="2" t="e">
        <f>E24</f>
        <v>#REF!</v>
      </c>
      <c r="H24" s="2"/>
    </row>
    <row r="25" spans="1:8">
      <c r="E25" s="12"/>
      <c r="G25" s="2"/>
      <c r="H25" s="2"/>
    </row>
    <row r="26" spans="1:8">
      <c r="A26" s="2"/>
      <c r="B26" s="10" t="s">
        <v>457</v>
      </c>
      <c r="C26" s="2"/>
      <c r="D26" s="2"/>
      <c r="E26" s="12"/>
      <c r="G26" s="2"/>
      <c r="H26" s="2"/>
    </row>
    <row r="27" spans="1:8" ht="22.5">
      <c r="A27" s="2"/>
      <c r="B27" s="262" t="s">
        <v>458</v>
      </c>
      <c r="C27" s="2" t="e">
        <f>#REF!</f>
        <v>#REF!</v>
      </c>
      <c r="D27" s="2"/>
      <c r="E27" s="12" t="e">
        <f t="shared" si="2"/>
        <v>#REF!</v>
      </c>
      <c r="F27" s="264">
        <v>330.20000000000005</v>
      </c>
      <c r="G27" s="2"/>
      <c r="H27" s="2"/>
    </row>
    <row r="28" spans="1:8">
      <c r="A28" s="2"/>
      <c r="B28" s="2" t="s">
        <v>459</v>
      </c>
      <c r="C28" s="2"/>
      <c r="D28" s="2">
        <v>34.299999999999997</v>
      </c>
      <c r="E28" s="12">
        <f t="shared" si="2"/>
        <v>34.299999999999997</v>
      </c>
      <c r="G28" s="2"/>
      <c r="H28" s="2"/>
    </row>
    <row r="29" spans="1:8">
      <c r="A29" s="2"/>
      <c r="B29" s="2" t="s">
        <v>267</v>
      </c>
      <c r="C29" s="2" t="e">
        <f>C27+C28</f>
        <v>#REF!</v>
      </c>
      <c r="D29" s="2">
        <f>D27+D28</f>
        <v>34.299999999999997</v>
      </c>
      <c r="E29" s="12" t="e">
        <f t="shared" si="2"/>
        <v>#REF!</v>
      </c>
      <c r="G29" s="2"/>
      <c r="H29" s="2" t="e">
        <f>E29</f>
        <v>#REF!</v>
      </c>
    </row>
    <row r="30" spans="1:8">
      <c r="A30" s="2"/>
      <c r="B30" s="10" t="s">
        <v>460</v>
      </c>
      <c r="C30" s="2"/>
      <c r="D30" s="2"/>
      <c r="E30" s="12"/>
      <c r="G30" s="2"/>
      <c r="H30" s="2"/>
    </row>
    <row r="31" spans="1:8" ht="22.5">
      <c r="A31" s="2"/>
      <c r="B31" s="262" t="s">
        <v>458</v>
      </c>
      <c r="C31" s="2" t="e">
        <f>#REF!</f>
        <v>#REF!</v>
      </c>
      <c r="D31" s="2"/>
      <c r="E31" s="12" t="e">
        <f t="shared" ref="E31:E33" si="3">C31+D31</f>
        <v>#REF!</v>
      </c>
      <c r="F31" s="263">
        <v>399.4</v>
      </c>
      <c r="G31" s="2"/>
      <c r="H31" s="2"/>
    </row>
    <row r="32" spans="1:8">
      <c r="A32" s="2"/>
      <c r="B32" s="2" t="s">
        <v>459</v>
      </c>
      <c r="C32" s="2"/>
      <c r="D32" s="2">
        <v>36.700000000000003</v>
      </c>
      <c r="E32" s="12">
        <f t="shared" si="3"/>
        <v>36.700000000000003</v>
      </c>
      <c r="G32" s="2"/>
      <c r="H32" s="2"/>
    </row>
    <row r="33" spans="1:8">
      <c r="A33" s="2"/>
      <c r="B33" s="2" t="s">
        <v>267</v>
      </c>
      <c r="C33" s="2" t="e">
        <f>C31+C32</f>
        <v>#REF!</v>
      </c>
      <c r="D33" s="2">
        <f>D31+D32</f>
        <v>36.700000000000003</v>
      </c>
      <c r="E33" s="12" t="e">
        <f t="shared" si="3"/>
        <v>#REF!</v>
      </c>
      <c r="G33" s="2" t="e">
        <f>E33</f>
        <v>#REF!</v>
      </c>
      <c r="H33" s="2"/>
    </row>
    <row r="34" spans="1:8">
      <c r="E34" s="12"/>
      <c r="G34" s="2"/>
      <c r="H34" s="2"/>
    </row>
    <row r="35" spans="1:8">
      <c r="A35" s="2"/>
      <c r="B35" s="10" t="s">
        <v>461</v>
      </c>
      <c r="C35" s="2"/>
      <c r="D35" s="2"/>
      <c r="E35" s="12"/>
      <c r="G35" s="2"/>
      <c r="H35" s="2"/>
    </row>
    <row r="36" spans="1:8" ht="22.5">
      <c r="A36" s="2"/>
      <c r="B36" s="265" t="s">
        <v>462</v>
      </c>
      <c r="C36" s="2">
        <f>Конц.!AO12</f>
        <v>95.7</v>
      </c>
      <c r="D36" s="2"/>
      <c r="E36" s="12">
        <f t="shared" si="2"/>
        <v>95.7</v>
      </c>
      <c r="G36" s="2"/>
      <c r="H36" s="2">
        <f>E36</f>
        <v>95.7</v>
      </c>
    </row>
    <row r="37" spans="1:8">
      <c r="A37" s="2"/>
      <c r="B37" s="10" t="s">
        <v>463</v>
      </c>
      <c r="C37" s="2"/>
      <c r="D37" s="2"/>
      <c r="E37" s="12"/>
      <c r="G37" s="2"/>
      <c r="H37" s="2"/>
    </row>
    <row r="38" spans="1:8" ht="22.5">
      <c r="A38" s="2"/>
      <c r="B38" s="265" t="s">
        <v>462</v>
      </c>
      <c r="C38" s="2">
        <f>Конц.!AN12</f>
        <v>58.199999999999996</v>
      </c>
      <c r="D38" s="2"/>
      <c r="E38" s="12">
        <f t="shared" si="2"/>
        <v>58.199999999999996</v>
      </c>
      <c r="G38" s="2">
        <f>E38</f>
        <v>58.199999999999996</v>
      </c>
      <c r="H38" s="2"/>
    </row>
    <row r="39" spans="1:8">
      <c r="E39" s="12"/>
      <c r="G39" s="2"/>
      <c r="H39" s="2"/>
    </row>
    <row r="40" spans="1:8">
      <c r="B40" s="10" t="s">
        <v>464</v>
      </c>
      <c r="C40" s="2"/>
      <c r="D40" s="2"/>
      <c r="E40" s="12"/>
      <c r="G40" s="2"/>
      <c r="H40" s="2"/>
    </row>
    <row r="41" spans="1:8">
      <c r="B41" s="2" t="s">
        <v>465</v>
      </c>
      <c r="C41" s="2">
        <f>зоопарк!O9</f>
        <v>52.5</v>
      </c>
      <c r="D41" s="2"/>
      <c r="E41" s="12">
        <f t="shared" si="2"/>
        <v>52.5</v>
      </c>
      <c r="G41" s="2"/>
      <c r="H41" s="2">
        <f>E41</f>
        <v>52.5</v>
      </c>
    </row>
    <row r="42" spans="1:8">
      <c r="B42" s="10" t="s">
        <v>464</v>
      </c>
      <c r="C42" s="2"/>
      <c r="D42" s="2"/>
      <c r="E42" s="12"/>
      <c r="G42" s="2"/>
      <c r="H42" s="2"/>
    </row>
    <row r="43" spans="1:8">
      <c r="B43" s="2" t="s">
        <v>465</v>
      </c>
      <c r="C43" s="2">
        <f>зоопарк!N9</f>
        <v>35.1</v>
      </c>
      <c r="D43" s="2"/>
      <c r="E43" s="12">
        <f t="shared" si="2"/>
        <v>35.1</v>
      </c>
      <c r="G43" s="2">
        <f>E43</f>
        <v>35.1</v>
      </c>
      <c r="H43" s="2"/>
    </row>
    <row r="44" spans="1:8">
      <c r="G44" s="255" t="e">
        <f>SUM(G2:G43)</f>
        <v>#REF!</v>
      </c>
      <c r="H44" s="255" t="e">
        <f>SUM(H2:H43)</f>
        <v>#REF!</v>
      </c>
    </row>
    <row r="45" spans="1:8" s="128" customFormat="1">
      <c r="B45" s="602" t="s">
        <v>466</v>
      </c>
      <c r="C45" s="602"/>
      <c r="D45" s="602"/>
      <c r="E45" s="602"/>
    </row>
    <row r="46" spans="1:8" s="128" customFormat="1">
      <c r="B46" s="128" t="s">
        <v>102</v>
      </c>
      <c r="E46" s="117"/>
      <c r="G46" s="128">
        <f>E10</f>
        <v>3.121</v>
      </c>
      <c r="H46" s="128">
        <f>E5</f>
        <v>3.2410000000000001</v>
      </c>
    </row>
    <row r="47" spans="1:8" s="128" customFormat="1">
      <c r="B47" s="118" t="s">
        <v>199</v>
      </c>
      <c r="E47" s="117"/>
      <c r="G47" s="128">
        <f>E19</f>
        <v>2.456</v>
      </c>
      <c r="H47" s="128">
        <f>E15</f>
        <v>1.8380000000000001</v>
      </c>
    </row>
    <row r="48" spans="1:8">
      <c r="B48" s="118" t="s">
        <v>267</v>
      </c>
      <c r="G48" s="267">
        <f>SUM(G46:G47)</f>
        <v>5.577</v>
      </c>
      <c r="H48" s="267">
        <f>SUM(H46:H47)</f>
        <v>5.0790000000000006</v>
      </c>
    </row>
    <row r="50" spans="7:8">
      <c r="G50" s="19" t="e">
        <f>G44+G48</f>
        <v>#REF!</v>
      </c>
      <c r="H50" s="19" t="e">
        <f>H44+H48</f>
        <v>#REF!</v>
      </c>
    </row>
  </sheetData>
  <mergeCells count="1">
    <mergeCell ref="B45:E4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79998168889431442"/>
  </sheetPr>
  <dimension ref="A1:G21"/>
  <sheetViews>
    <sheetView tabSelected="1" workbookViewId="0">
      <pane xSplit="1" ySplit="3" topLeftCell="B4" activePane="bottomRight" state="frozen"/>
      <selection activeCell="E11" sqref="E11"/>
      <selection pane="topRight" activeCell="E11" sqref="E11"/>
      <selection pane="bottomLeft" activeCell="E11" sqref="E11"/>
      <selection pane="bottomRight" activeCell="M9" sqref="M9"/>
    </sheetView>
  </sheetViews>
  <sheetFormatPr defaultRowHeight="12.75"/>
  <cols>
    <col min="1" max="1" width="39.85546875" style="20" customWidth="1"/>
    <col min="2" max="2" width="10.140625" style="20" customWidth="1"/>
    <col min="3" max="3" width="10.28515625" style="156" customWidth="1"/>
    <col min="4" max="6" width="10.140625" style="59" customWidth="1"/>
    <col min="7" max="7" width="10.140625" style="156" customWidth="1"/>
    <col min="8" max="16384" width="9.140625" style="20"/>
  </cols>
  <sheetData>
    <row r="1" spans="1:7" ht="37.5" customHeight="1">
      <c r="A1" s="603" t="s">
        <v>201</v>
      </c>
      <c r="B1" s="603"/>
      <c r="C1" s="603"/>
      <c r="D1" s="603"/>
      <c r="E1" s="603"/>
      <c r="F1" s="603"/>
      <c r="G1" s="603"/>
    </row>
    <row r="2" spans="1:7" ht="47.25" customHeight="1">
      <c r="A2" s="604" t="s">
        <v>110</v>
      </c>
      <c r="B2" s="605" t="s">
        <v>397</v>
      </c>
      <c r="C2" s="606"/>
      <c r="D2" s="605" t="s">
        <v>398</v>
      </c>
      <c r="E2" s="606"/>
      <c r="F2" s="605" t="s">
        <v>103</v>
      </c>
      <c r="G2" s="606"/>
    </row>
    <row r="3" spans="1:7" ht="19.5" customHeight="1">
      <c r="A3" s="604"/>
      <c r="B3" s="21">
        <v>2020</v>
      </c>
      <c r="C3" s="21">
        <v>2021</v>
      </c>
      <c r="D3" s="21">
        <v>2020</v>
      </c>
      <c r="E3" s="21">
        <v>2021</v>
      </c>
      <c r="F3" s="21">
        <v>2020</v>
      </c>
      <c r="G3" s="21">
        <v>2021</v>
      </c>
    </row>
    <row r="4" spans="1:7" ht="22.5" customHeight="1">
      <c r="A4" s="22" t="s">
        <v>111</v>
      </c>
      <c r="B4" s="133">
        <v>271</v>
      </c>
      <c r="C4" s="133">
        <v>269</v>
      </c>
      <c r="D4" s="133">
        <v>4</v>
      </c>
      <c r="E4" s="133">
        <v>4</v>
      </c>
      <c r="F4" s="432">
        <f>B4+D4</f>
        <v>275</v>
      </c>
      <c r="G4" s="432">
        <f>C4+E4</f>
        <v>273</v>
      </c>
    </row>
    <row r="5" spans="1:7" ht="22.5" customHeight="1">
      <c r="A5" s="22" t="s">
        <v>112</v>
      </c>
      <c r="B5" s="133">
        <v>319</v>
      </c>
      <c r="C5" s="133">
        <v>319</v>
      </c>
      <c r="D5" s="133">
        <v>2</v>
      </c>
      <c r="E5" s="133">
        <v>2</v>
      </c>
      <c r="F5" s="432">
        <f t="shared" ref="F5:F6" si="0">B5+D5</f>
        <v>321</v>
      </c>
      <c r="G5" s="432">
        <f t="shared" ref="G5:G6" si="1">C5+E5</f>
        <v>321</v>
      </c>
    </row>
    <row r="6" spans="1:7" ht="22.5" customHeight="1">
      <c r="A6" s="22" t="s">
        <v>113</v>
      </c>
      <c r="B6" s="133">
        <v>25</v>
      </c>
      <c r="C6" s="133">
        <v>25</v>
      </c>
      <c r="D6" s="133">
        <v>5</v>
      </c>
      <c r="E6" s="133">
        <v>5</v>
      </c>
      <c r="F6" s="432">
        <f t="shared" si="0"/>
        <v>30</v>
      </c>
      <c r="G6" s="432">
        <f t="shared" si="1"/>
        <v>30</v>
      </c>
    </row>
    <row r="7" spans="1:7" ht="24" customHeight="1">
      <c r="A7" s="23" t="s">
        <v>556</v>
      </c>
      <c r="B7" s="133" t="s">
        <v>554</v>
      </c>
      <c r="C7" s="133" t="s">
        <v>554</v>
      </c>
      <c r="D7" s="133" t="s">
        <v>555</v>
      </c>
      <c r="E7" s="133" t="s">
        <v>555</v>
      </c>
      <c r="F7" s="433" t="s">
        <v>558</v>
      </c>
      <c r="G7" s="433" t="s">
        <v>558</v>
      </c>
    </row>
    <row r="8" spans="1:7" ht="22.5" customHeight="1">
      <c r="A8" s="22" t="s">
        <v>114</v>
      </c>
      <c r="B8" s="133">
        <v>2</v>
      </c>
      <c r="C8" s="133">
        <v>2</v>
      </c>
      <c r="D8" s="133">
        <v>3</v>
      </c>
      <c r="E8" s="133">
        <v>3</v>
      </c>
      <c r="F8" s="432">
        <f t="shared" ref="F8:F14" si="2">B8+D8</f>
        <v>5</v>
      </c>
      <c r="G8" s="432">
        <f t="shared" ref="G8:G14" si="3">C8+E8</f>
        <v>5</v>
      </c>
    </row>
    <row r="9" spans="1:7" ht="22.5" customHeight="1">
      <c r="A9" s="22" t="s">
        <v>115</v>
      </c>
      <c r="B9" s="133"/>
      <c r="C9" s="133"/>
      <c r="D9" s="133">
        <v>1</v>
      </c>
      <c r="E9" s="133">
        <v>1</v>
      </c>
      <c r="F9" s="432">
        <f t="shared" si="2"/>
        <v>1</v>
      </c>
      <c r="G9" s="432">
        <f t="shared" si="3"/>
        <v>1</v>
      </c>
    </row>
    <row r="10" spans="1:7" ht="26.25" customHeight="1">
      <c r="A10" s="23" t="s">
        <v>187</v>
      </c>
      <c r="B10" s="133"/>
      <c r="C10" s="133"/>
      <c r="D10" s="133">
        <v>2</v>
      </c>
      <c r="E10" s="133">
        <v>2</v>
      </c>
      <c r="F10" s="432">
        <f t="shared" si="2"/>
        <v>2</v>
      </c>
      <c r="G10" s="432">
        <f t="shared" si="3"/>
        <v>2</v>
      </c>
    </row>
    <row r="11" spans="1:7" ht="22.5" customHeight="1">
      <c r="A11" s="225" t="s">
        <v>184</v>
      </c>
      <c r="B11" s="133"/>
      <c r="C11" s="133"/>
      <c r="D11" s="133">
        <v>1</v>
      </c>
      <c r="E11" s="133">
        <v>1</v>
      </c>
      <c r="F11" s="432">
        <f t="shared" si="2"/>
        <v>1</v>
      </c>
      <c r="G11" s="432">
        <f t="shared" si="3"/>
        <v>1</v>
      </c>
    </row>
    <row r="12" spans="1:7" ht="22.5" customHeight="1">
      <c r="A12" s="23" t="s">
        <v>176</v>
      </c>
      <c r="B12" s="133"/>
      <c r="C12" s="133"/>
      <c r="D12" s="133">
        <v>1</v>
      </c>
      <c r="E12" s="133">
        <v>1</v>
      </c>
      <c r="F12" s="432">
        <f t="shared" si="2"/>
        <v>1</v>
      </c>
      <c r="G12" s="432">
        <f t="shared" si="3"/>
        <v>1</v>
      </c>
    </row>
    <row r="13" spans="1:7" ht="22.5" customHeight="1">
      <c r="A13" s="23" t="s">
        <v>121</v>
      </c>
      <c r="B13" s="133">
        <v>1</v>
      </c>
      <c r="C13" s="133">
        <v>1</v>
      </c>
      <c r="D13" s="133"/>
      <c r="E13" s="133"/>
      <c r="F13" s="432">
        <f t="shared" si="2"/>
        <v>1</v>
      </c>
      <c r="G13" s="432">
        <f t="shared" si="3"/>
        <v>1</v>
      </c>
    </row>
    <row r="14" spans="1:7" ht="22.5" customHeight="1">
      <c r="A14" s="23" t="s">
        <v>213</v>
      </c>
      <c r="B14" s="133">
        <v>1</v>
      </c>
      <c r="C14" s="133">
        <v>1</v>
      </c>
      <c r="D14" s="133">
        <v>2</v>
      </c>
      <c r="E14" s="133">
        <v>2</v>
      </c>
      <c r="F14" s="432">
        <f t="shared" si="2"/>
        <v>3</v>
      </c>
      <c r="G14" s="432">
        <f t="shared" si="3"/>
        <v>3</v>
      </c>
    </row>
    <row r="15" spans="1:7" ht="36.75" customHeight="1">
      <c r="A15" s="434" t="s">
        <v>562</v>
      </c>
      <c r="B15" s="435">
        <f>SUM(B4:B6)+9+SUM(B8:B14)</f>
        <v>628</v>
      </c>
      <c r="C15" s="435">
        <f>SUM(C4:C6)+9+SUM(C8:C14)</f>
        <v>626</v>
      </c>
      <c r="D15" s="435">
        <f>SUM(D4:D6)+SUM(D8:D14)+8</f>
        <v>29</v>
      </c>
      <c r="E15" s="435">
        <f>SUM(E4:E6)+SUM(E8:E14)+8</f>
        <v>29</v>
      </c>
      <c r="F15" s="435">
        <f>SUM(F4:F6)+SUM(F8:F14)+17</f>
        <v>657</v>
      </c>
      <c r="G15" s="435">
        <f>SUM(G4:G6)+SUM(G8:G14)+17</f>
        <v>655</v>
      </c>
    </row>
    <row r="16" spans="1:7" ht="17.25" customHeight="1">
      <c r="A16" s="23" t="s">
        <v>319</v>
      </c>
      <c r="B16" s="133"/>
      <c r="C16" s="133"/>
      <c r="D16" s="133">
        <v>1</v>
      </c>
      <c r="E16" s="133">
        <v>1</v>
      </c>
      <c r="F16" s="432">
        <f>B16+D16</f>
        <v>1</v>
      </c>
      <c r="G16" s="432">
        <f>C16+E16</f>
        <v>1</v>
      </c>
    </row>
    <row r="17" spans="1:7" s="24" customFormat="1" ht="18.75" customHeight="1">
      <c r="A17" s="79" t="s">
        <v>104</v>
      </c>
      <c r="B17" s="435">
        <f>B15+B16</f>
        <v>628</v>
      </c>
      <c r="C17" s="435">
        <f t="shared" ref="C17:G17" si="4">C15+C16</f>
        <v>626</v>
      </c>
      <c r="D17" s="435">
        <f t="shared" si="4"/>
        <v>30</v>
      </c>
      <c r="E17" s="435">
        <f t="shared" si="4"/>
        <v>30</v>
      </c>
      <c r="F17" s="435">
        <f t="shared" si="4"/>
        <v>658</v>
      </c>
      <c r="G17" s="435">
        <f t="shared" si="4"/>
        <v>656</v>
      </c>
    </row>
    <row r="18" spans="1:7" s="26" customFormat="1" ht="6" customHeight="1">
      <c r="A18" s="27"/>
      <c r="B18" s="134"/>
      <c r="C18" s="134"/>
      <c r="D18" s="134"/>
      <c r="E18" s="134"/>
      <c r="F18" s="134"/>
      <c r="G18" s="134"/>
    </row>
    <row r="19" spans="1:7" s="26" customFormat="1" ht="36" customHeight="1">
      <c r="A19" s="558" t="s">
        <v>563</v>
      </c>
      <c r="B19" s="54">
        <v>2</v>
      </c>
      <c r="C19" s="54">
        <v>2</v>
      </c>
      <c r="D19" s="350"/>
      <c r="E19" s="350"/>
      <c r="F19" s="436">
        <f>B19+D19</f>
        <v>2</v>
      </c>
      <c r="G19" s="436">
        <f>C19+E19</f>
        <v>2</v>
      </c>
    </row>
    <row r="20" spans="1:7" ht="7.5" customHeight="1"/>
    <row r="21" spans="1:7" s="26" customFormat="1" ht="24.75" customHeight="1">
      <c r="A21" s="25" t="s">
        <v>278</v>
      </c>
      <c r="C21" s="157"/>
      <c r="D21" s="135"/>
      <c r="E21" s="135"/>
      <c r="F21" s="135"/>
      <c r="G21" s="157"/>
    </row>
  </sheetData>
  <sheetProtection formatCells="0" formatColumns="0" formatRows="0" insertColumns="0" insertRows="0" deleteColumns="0" deleteRows="0"/>
  <mergeCells count="5">
    <mergeCell ref="A1:G1"/>
    <mergeCell ref="A2:A3"/>
    <mergeCell ref="B2:C2"/>
    <mergeCell ref="D2:E2"/>
    <mergeCell ref="F2:G2"/>
  </mergeCells>
  <pageMargins left="0.16" right="0.18" top="0.48" bottom="0.36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0.79998168889431442"/>
  </sheetPr>
  <dimension ref="A1:AA40"/>
  <sheetViews>
    <sheetView zoomScaleSheetLayoutView="50" workbookViewId="0">
      <pane xSplit="1" ySplit="6" topLeftCell="B7" activePane="bottomRight" state="frozen"/>
      <selection activeCell="A24" sqref="A24"/>
      <selection pane="topRight" activeCell="A24" sqref="A24"/>
      <selection pane="bottomLeft" activeCell="A24" sqref="A24"/>
      <selection pane="bottomRight" activeCell="AG10" sqref="AG10"/>
    </sheetView>
  </sheetViews>
  <sheetFormatPr defaultRowHeight="12.75"/>
  <cols>
    <col min="1" max="1" width="22.140625" style="180" customWidth="1"/>
    <col min="2" max="2" width="3" style="180" customWidth="1"/>
    <col min="3" max="4" width="5.85546875" style="87" customWidth="1"/>
    <col min="5" max="5" width="4.7109375" style="180" customWidth="1"/>
    <col min="6" max="8" width="4.7109375" style="15" customWidth="1"/>
    <col min="9" max="9" width="4.5703125" style="15" customWidth="1"/>
    <col min="10" max="10" width="5.7109375" style="15" customWidth="1"/>
    <col min="11" max="12" width="6.140625" style="180" customWidth="1"/>
    <col min="13" max="14" width="5.140625" style="15" customWidth="1"/>
    <col min="15" max="16" width="5.7109375" style="15" customWidth="1"/>
    <col min="17" max="20" width="5.140625" style="15" customWidth="1"/>
    <col min="21" max="24" width="5.140625" style="87" customWidth="1"/>
    <col min="25" max="25" width="9.140625" style="180"/>
    <col min="26" max="26" width="9.140625" style="180" hidden="1" customWidth="1"/>
    <col min="27" max="27" width="0" style="180" hidden="1" customWidth="1"/>
    <col min="28" max="223" width="9.140625" style="180"/>
    <col min="224" max="224" width="22.140625" style="180" customWidth="1"/>
    <col min="225" max="238" width="4.7109375" style="180" customWidth="1"/>
    <col min="239" max="245" width="4.140625" style="180" customWidth="1"/>
    <col min="246" max="250" width="5.140625" style="180" customWidth="1"/>
    <col min="251" max="252" width="5.7109375" style="180" customWidth="1"/>
    <col min="253" max="266" width="4.140625" style="180" customWidth="1"/>
    <col min="267" max="479" width="9.140625" style="180"/>
    <col min="480" max="480" width="22.140625" style="180" customWidth="1"/>
    <col min="481" max="494" width="4.7109375" style="180" customWidth="1"/>
    <col min="495" max="501" width="4.140625" style="180" customWidth="1"/>
    <col min="502" max="506" width="5.140625" style="180" customWidth="1"/>
    <col min="507" max="508" width="5.7109375" style="180" customWidth="1"/>
    <col min="509" max="522" width="4.140625" style="180" customWidth="1"/>
    <col min="523" max="735" width="9.140625" style="180"/>
    <col min="736" max="736" width="22.140625" style="180" customWidth="1"/>
    <col min="737" max="750" width="4.7109375" style="180" customWidth="1"/>
    <col min="751" max="757" width="4.140625" style="180" customWidth="1"/>
    <col min="758" max="762" width="5.140625" style="180" customWidth="1"/>
    <col min="763" max="764" width="5.7109375" style="180" customWidth="1"/>
    <col min="765" max="778" width="4.140625" style="180" customWidth="1"/>
    <col min="779" max="991" width="9.140625" style="180"/>
    <col min="992" max="992" width="22.140625" style="180" customWidth="1"/>
    <col min="993" max="1006" width="4.7109375" style="180" customWidth="1"/>
    <col min="1007" max="1013" width="4.140625" style="180" customWidth="1"/>
    <col min="1014" max="1018" width="5.140625" style="180" customWidth="1"/>
    <col min="1019" max="1020" width="5.7109375" style="180" customWidth="1"/>
    <col min="1021" max="1034" width="4.140625" style="180" customWidth="1"/>
    <col min="1035" max="1247" width="9.140625" style="180"/>
    <col min="1248" max="1248" width="22.140625" style="180" customWidth="1"/>
    <col min="1249" max="1262" width="4.7109375" style="180" customWidth="1"/>
    <col min="1263" max="1269" width="4.140625" style="180" customWidth="1"/>
    <col min="1270" max="1274" width="5.140625" style="180" customWidth="1"/>
    <col min="1275" max="1276" width="5.7109375" style="180" customWidth="1"/>
    <col min="1277" max="1290" width="4.140625" style="180" customWidth="1"/>
    <col min="1291" max="1503" width="9.140625" style="180"/>
    <col min="1504" max="1504" width="22.140625" style="180" customWidth="1"/>
    <col min="1505" max="1518" width="4.7109375" style="180" customWidth="1"/>
    <col min="1519" max="1525" width="4.140625" style="180" customWidth="1"/>
    <col min="1526" max="1530" width="5.140625" style="180" customWidth="1"/>
    <col min="1531" max="1532" width="5.7109375" style="180" customWidth="1"/>
    <col min="1533" max="1546" width="4.140625" style="180" customWidth="1"/>
    <col min="1547" max="1759" width="9.140625" style="180"/>
    <col min="1760" max="1760" width="22.140625" style="180" customWidth="1"/>
    <col min="1761" max="1774" width="4.7109375" style="180" customWidth="1"/>
    <col min="1775" max="1781" width="4.140625" style="180" customWidth="1"/>
    <col min="1782" max="1786" width="5.140625" style="180" customWidth="1"/>
    <col min="1787" max="1788" width="5.7109375" style="180" customWidth="1"/>
    <col min="1789" max="1802" width="4.140625" style="180" customWidth="1"/>
    <col min="1803" max="2015" width="9.140625" style="180"/>
    <col min="2016" max="2016" width="22.140625" style="180" customWidth="1"/>
    <col min="2017" max="2030" width="4.7109375" style="180" customWidth="1"/>
    <col min="2031" max="2037" width="4.140625" style="180" customWidth="1"/>
    <col min="2038" max="2042" width="5.140625" style="180" customWidth="1"/>
    <col min="2043" max="2044" width="5.7109375" style="180" customWidth="1"/>
    <col min="2045" max="2058" width="4.140625" style="180" customWidth="1"/>
    <col min="2059" max="2271" width="9.140625" style="180"/>
    <col min="2272" max="2272" width="22.140625" style="180" customWidth="1"/>
    <col min="2273" max="2286" width="4.7109375" style="180" customWidth="1"/>
    <col min="2287" max="2293" width="4.140625" style="180" customWidth="1"/>
    <col min="2294" max="2298" width="5.140625" style="180" customWidth="1"/>
    <col min="2299" max="2300" width="5.7109375" style="180" customWidth="1"/>
    <col min="2301" max="2314" width="4.140625" style="180" customWidth="1"/>
    <col min="2315" max="2527" width="9.140625" style="180"/>
    <col min="2528" max="2528" width="22.140625" style="180" customWidth="1"/>
    <col min="2529" max="2542" width="4.7109375" style="180" customWidth="1"/>
    <col min="2543" max="2549" width="4.140625" style="180" customWidth="1"/>
    <col min="2550" max="2554" width="5.140625" style="180" customWidth="1"/>
    <col min="2555" max="2556" width="5.7109375" style="180" customWidth="1"/>
    <col min="2557" max="2570" width="4.140625" style="180" customWidth="1"/>
    <col min="2571" max="2783" width="9.140625" style="180"/>
    <col min="2784" max="2784" width="22.140625" style="180" customWidth="1"/>
    <col min="2785" max="2798" width="4.7109375" style="180" customWidth="1"/>
    <col min="2799" max="2805" width="4.140625" style="180" customWidth="1"/>
    <col min="2806" max="2810" width="5.140625" style="180" customWidth="1"/>
    <col min="2811" max="2812" width="5.7109375" style="180" customWidth="1"/>
    <col min="2813" max="2826" width="4.140625" style="180" customWidth="1"/>
    <col min="2827" max="3039" width="9.140625" style="180"/>
    <col min="3040" max="3040" width="22.140625" style="180" customWidth="1"/>
    <col min="3041" max="3054" width="4.7109375" style="180" customWidth="1"/>
    <col min="3055" max="3061" width="4.140625" style="180" customWidth="1"/>
    <col min="3062" max="3066" width="5.140625" style="180" customWidth="1"/>
    <col min="3067" max="3068" width="5.7109375" style="180" customWidth="1"/>
    <col min="3069" max="3082" width="4.140625" style="180" customWidth="1"/>
    <col min="3083" max="3295" width="9.140625" style="180"/>
    <col min="3296" max="3296" width="22.140625" style="180" customWidth="1"/>
    <col min="3297" max="3310" width="4.7109375" style="180" customWidth="1"/>
    <col min="3311" max="3317" width="4.140625" style="180" customWidth="1"/>
    <col min="3318" max="3322" width="5.140625" style="180" customWidth="1"/>
    <col min="3323" max="3324" width="5.7109375" style="180" customWidth="1"/>
    <col min="3325" max="3338" width="4.140625" style="180" customWidth="1"/>
    <col min="3339" max="3551" width="9.140625" style="180"/>
    <col min="3552" max="3552" width="22.140625" style="180" customWidth="1"/>
    <col min="3553" max="3566" width="4.7109375" style="180" customWidth="1"/>
    <col min="3567" max="3573" width="4.140625" style="180" customWidth="1"/>
    <col min="3574" max="3578" width="5.140625" style="180" customWidth="1"/>
    <col min="3579" max="3580" width="5.7109375" style="180" customWidth="1"/>
    <col min="3581" max="3594" width="4.140625" style="180" customWidth="1"/>
    <col min="3595" max="3807" width="9.140625" style="180"/>
    <col min="3808" max="3808" width="22.140625" style="180" customWidth="1"/>
    <col min="3809" max="3822" width="4.7109375" style="180" customWidth="1"/>
    <col min="3823" max="3829" width="4.140625" style="180" customWidth="1"/>
    <col min="3830" max="3834" width="5.140625" style="180" customWidth="1"/>
    <col min="3835" max="3836" width="5.7109375" style="180" customWidth="1"/>
    <col min="3837" max="3850" width="4.140625" style="180" customWidth="1"/>
    <col min="3851" max="4063" width="9.140625" style="180"/>
    <col min="4064" max="4064" width="22.140625" style="180" customWidth="1"/>
    <col min="4065" max="4078" width="4.7109375" style="180" customWidth="1"/>
    <col min="4079" max="4085" width="4.140625" style="180" customWidth="1"/>
    <col min="4086" max="4090" width="5.140625" style="180" customWidth="1"/>
    <col min="4091" max="4092" width="5.7109375" style="180" customWidth="1"/>
    <col min="4093" max="4106" width="4.140625" style="180" customWidth="1"/>
    <col min="4107" max="4319" width="9.140625" style="180"/>
    <col min="4320" max="4320" width="22.140625" style="180" customWidth="1"/>
    <col min="4321" max="4334" width="4.7109375" style="180" customWidth="1"/>
    <col min="4335" max="4341" width="4.140625" style="180" customWidth="1"/>
    <col min="4342" max="4346" width="5.140625" style="180" customWidth="1"/>
    <col min="4347" max="4348" width="5.7109375" style="180" customWidth="1"/>
    <col min="4349" max="4362" width="4.140625" style="180" customWidth="1"/>
    <col min="4363" max="4575" width="9.140625" style="180"/>
    <col min="4576" max="4576" width="22.140625" style="180" customWidth="1"/>
    <col min="4577" max="4590" width="4.7109375" style="180" customWidth="1"/>
    <col min="4591" max="4597" width="4.140625" style="180" customWidth="1"/>
    <col min="4598" max="4602" width="5.140625" style="180" customWidth="1"/>
    <col min="4603" max="4604" width="5.7109375" style="180" customWidth="1"/>
    <col min="4605" max="4618" width="4.140625" style="180" customWidth="1"/>
    <col min="4619" max="4831" width="9.140625" style="180"/>
    <col min="4832" max="4832" width="22.140625" style="180" customWidth="1"/>
    <col min="4833" max="4846" width="4.7109375" style="180" customWidth="1"/>
    <col min="4847" max="4853" width="4.140625" style="180" customWidth="1"/>
    <col min="4854" max="4858" width="5.140625" style="180" customWidth="1"/>
    <col min="4859" max="4860" width="5.7109375" style="180" customWidth="1"/>
    <col min="4861" max="4874" width="4.140625" style="180" customWidth="1"/>
    <col min="4875" max="5087" width="9.140625" style="180"/>
    <col min="5088" max="5088" width="22.140625" style="180" customWidth="1"/>
    <col min="5089" max="5102" width="4.7109375" style="180" customWidth="1"/>
    <col min="5103" max="5109" width="4.140625" style="180" customWidth="1"/>
    <col min="5110" max="5114" width="5.140625" style="180" customWidth="1"/>
    <col min="5115" max="5116" width="5.7109375" style="180" customWidth="1"/>
    <col min="5117" max="5130" width="4.140625" style="180" customWidth="1"/>
    <col min="5131" max="5343" width="9.140625" style="180"/>
    <col min="5344" max="5344" width="22.140625" style="180" customWidth="1"/>
    <col min="5345" max="5358" width="4.7109375" style="180" customWidth="1"/>
    <col min="5359" max="5365" width="4.140625" style="180" customWidth="1"/>
    <col min="5366" max="5370" width="5.140625" style="180" customWidth="1"/>
    <col min="5371" max="5372" width="5.7109375" style="180" customWidth="1"/>
    <col min="5373" max="5386" width="4.140625" style="180" customWidth="1"/>
    <col min="5387" max="5599" width="9.140625" style="180"/>
    <col min="5600" max="5600" width="22.140625" style="180" customWidth="1"/>
    <col min="5601" max="5614" width="4.7109375" style="180" customWidth="1"/>
    <col min="5615" max="5621" width="4.140625" style="180" customWidth="1"/>
    <col min="5622" max="5626" width="5.140625" style="180" customWidth="1"/>
    <col min="5627" max="5628" width="5.7109375" style="180" customWidth="1"/>
    <col min="5629" max="5642" width="4.140625" style="180" customWidth="1"/>
    <col min="5643" max="5855" width="9.140625" style="180"/>
    <col min="5856" max="5856" width="22.140625" style="180" customWidth="1"/>
    <col min="5857" max="5870" width="4.7109375" style="180" customWidth="1"/>
    <col min="5871" max="5877" width="4.140625" style="180" customWidth="1"/>
    <col min="5878" max="5882" width="5.140625" style="180" customWidth="1"/>
    <col min="5883" max="5884" width="5.7109375" style="180" customWidth="1"/>
    <col min="5885" max="5898" width="4.140625" style="180" customWidth="1"/>
    <col min="5899" max="6111" width="9.140625" style="180"/>
    <col min="6112" max="6112" width="22.140625" style="180" customWidth="1"/>
    <col min="6113" max="6126" width="4.7109375" style="180" customWidth="1"/>
    <col min="6127" max="6133" width="4.140625" style="180" customWidth="1"/>
    <col min="6134" max="6138" width="5.140625" style="180" customWidth="1"/>
    <col min="6139" max="6140" width="5.7109375" style="180" customWidth="1"/>
    <col min="6141" max="6154" width="4.140625" style="180" customWidth="1"/>
    <col min="6155" max="6367" width="9.140625" style="180"/>
    <col min="6368" max="6368" width="22.140625" style="180" customWidth="1"/>
    <col min="6369" max="6382" width="4.7109375" style="180" customWidth="1"/>
    <col min="6383" max="6389" width="4.140625" style="180" customWidth="1"/>
    <col min="6390" max="6394" width="5.140625" style="180" customWidth="1"/>
    <col min="6395" max="6396" width="5.7109375" style="180" customWidth="1"/>
    <col min="6397" max="6410" width="4.140625" style="180" customWidth="1"/>
    <col min="6411" max="6623" width="9.140625" style="180"/>
    <col min="6624" max="6624" width="22.140625" style="180" customWidth="1"/>
    <col min="6625" max="6638" width="4.7109375" style="180" customWidth="1"/>
    <col min="6639" max="6645" width="4.140625" style="180" customWidth="1"/>
    <col min="6646" max="6650" width="5.140625" style="180" customWidth="1"/>
    <col min="6651" max="6652" width="5.7109375" style="180" customWidth="1"/>
    <col min="6653" max="6666" width="4.140625" style="180" customWidth="1"/>
    <col min="6667" max="6879" width="9.140625" style="180"/>
    <col min="6880" max="6880" width="22.140625" style="180" customWidth="1"/>
    <col min="6881" max="6894" width="4.7109375" style="180" customWidth="1"/>
    <col min="6895" max="6901" width="4.140625" style="180" customWidth="1"/>
    <col min="6902" max="6906" width="5.140625" style="180" customWidth="1"/>
    <col min="6907" max="6908" width="5.7109375" style="180" customWidth="1"/>
    <col min="6909" max="6922" width="4.140625" style="180" customWidth="1"/>
    <col min="6923" max="7135" width="9.140625" style="180"/>
    <col min="7136" max="7136" width="22.140625" style="180" customWidth="1"/>
    <col min="7137" max="7150" width="4.7109375" style="180" customWidth="1"/>
    <col min="7151" max="7157" width="4.140625" style="180" customWidth="1"/>
    <col min="7158" max="7162" width="5.140625" style="180" customWidth="1"/>
    <col min="7163" max="7164" width="5.7109375" style="180" customWidth="1"/>
    <col min="7165" max="7178" width="4.140625" style="180" customWidth="1"/>
    <col min="7179" max="7391" width="9.140625" style="180"/>
    <col min="7392" max="7392" width="22.140625" style="180" customWidth="1"/>
    <col min="7393" max="7406" width="4.7109375" style="180" customWidth="1"/>
    <col min="7407" max="7413" width="4.140625" style="180" customWidth="1"/>
    <col min="7414" max="7418" width="5.140625" style="180" customWidth="1"/>
    <col min="7419" max="7420" width="5.7109375" style="180" customWidth="1"/>
    <col min="7421" max="7434" width="4.140625" style="180" customWidth="1"/>
    <col min="7435" max="7647" width="9.140625" style="180"/>
    <col min="7648" max="7648" width="22.140625" style="180" customWidth="1"/>
    <col min="7649" max="7662" width="4.7109375" style="180" customWidth="1"/>
    <col min="7663" max="7669" width="4.140625" style="180" customWidth="1"/>
    <col min="7670" max="7674" width="5.140625" style="180" customWidth="1"/>
    <col min="7675" max="7676" width="5.7109375" style="180" customWidth="1"/>
    <col min="7677" max="7690" width="4.140625" style="180" customWidth="1"/>
    <col min="7691" max="7903" width="9.140625" style="180"/>
    <col min="7904" max="7904" width="22.140625" style="180" customWidth="1"/>
    <col min="7905" max="7918" width="4.7109375" style="180" customWidth="1"/>
    <col min="7919" max="7925" width="4.140625" style="180" customWidth="1"/>
    <col min="7926" max="7930" width="5.140625" style="180" customWidth="1"/>
    <col min="7931" max="7932" width="5.7109375" style="180" customWidth="1"/>
    <col min="7933" max="7946" width="4.140625" style="180" customWidth="1"/>
    <col min="7947" max="8159" width="9.140625" style="180"/>
    <col min="8160" max="8160" width="22.140625" style="180" customWidth="1"/>
    <col min="8161" max="8174" width="4.7109375" style="180" customWidth="1"/>
    <col min="8175" max="8181" width="4.140625" style="180" customWidth="1"/>
    <col min="8182" max="8186" width="5.140625" style="180" customWidth="1"/>
    <col min="8187" max="8188" width="5.7109375" style="180" customWidth="1"/>
    <col min="8189" max="8202" width="4.140625" style="180" customWidth="1"/>
    <col min="8203" max="8415" width="9.140625" style="180"/>
    <col min="8416" max="8416" width="22.140625" style="180" customWidth="1"/>
    <col min="8417" max="8430" width="4.7109375" style="180" customWidth="1"/>
    <col min="8431" max="8437" width="4.140625" style="180" customWidth="1"/>
    <col min="8438" max="8442" width="5.140625" style="180" customWidth="1"/>
    <col min="8443" max="8444" width="5.7109375" style="180" customWidth="1"/>
    <col min="8445" max="8458" width="4.140625" style="180" customWidth="1"/>
    <col min="8459" max="8671" width="9.140625" style="180"/>
    <col min="8672" max="8672" width="22.140625" style="180" customWidth="1"/>
    <col min="8673" max="8686" width="4.7109375" style="180" customWidth="1"/>
    <col min="8687" max="8693" width="4.140625" style="180" customWidth="1"/>
    <col min="8694" max="8698" width="5.140625" style="180" customWidth="1"/>
    <col min="8699" max="8700" width="5.7109375" style="180" customWidth="1"/>
    <col min="8701" max="8714" width="4.140625" style="180" customWidth="1"/>
    <col min="8715" max="8927" width="9.140625" style="180"/>
    <col min="8928" max="8928" width="22.140625" style="180" customWidth="1"/>
    <col min="8929" max="8942" width="4.7109375" style="180" customWidth="1"/>
    <col min="8943" max="8949" width="4.140625" style="180" customWidth="1"/>
    <col min="8950" max="8954" width="5.140625" style="180" customWidth="1"/>
    <col min="8955" max="8956" width="5.7109375" style="180" customWidth="1"/>
    <col min="8957" max="8970" width="4.140625" style="180" customWidth="1"/>
    <col min="8971" max="9183" width="9.140625" style="180"/>
    <col min="9184" max="9184" width="22.140625" style="180" customWidth="1"/>
    <col min="9185" max="9198" width="4.7109375" style="180" customWidth="1"/>
    <col min="9199" max="9205" width="4.140625" style="180" customWidth="1"/>
    <col min="9206" max="9210" width="5.140625" style="180" customWidth="1"/>
    <col min="9211" max="9212" width="5.7109375" style="180" customWidth="1"/>
    <col min="9213" max="9226" width="4.140625" style="180" customWidth="1"/>
    <col min="9227" max="9439" width="9.140625" style="180"/>
    <col min="9440" max="9440" width="22.140625" style="180" customWidth="1"/>
    <col min="9441" max="9454" width="4.7109375" style="180" customWidth="1"/>
    <col min="9455" max="9461" width="4.140625" style="180" customWidth="1"/>
    <col min="9462" max="9466" width="5.140625" style="180" customWidth="1"/>
    <col min="9467" max="9468" width="5.7109375" style="180" customWidth="1"/>
    <col min="9469" max="9482" width="4.140625" style="180" customWidth="1"/>
    <col min="9483" max="9695" width="9.140625" style="180"/>
    <col min="9696" max="9696" width="22.140625" style="180" customWidth="1"/>
    <col min="9697" max="9710" width="4.7109375" style="180" customWidth="1"/>
    <col min="9711" max="9717" width="4.140625" style="180" customWidth="1"/>
    <col min="9718" max="9722" width="5.140625" style="180" customWidth="1"/>
    <col min="9723" max="9724" width="5.7109375" style="180" customWidth="1"/>
    <col min="9725" max="9738" width="4.140625" style="180" customWidth="1"/>
    <col min="9739" max="9951" width="9.140625" style="180"/>
    <col min="9952" max="9952" width="22.140625" style="180" customWidth="1"/>
    <col min="9953" max="9966" width="4.7109375" style="180" customWidth="1"/>
    <col min="9967" max="9973" width="4.140625" style="180" customWidth="1"/>
    <col min="9974" max="9978" width="5.140625" style="180" customWidth="1"/>
    <col min="9979" max="9980" width="5.7109375" style="180" customWidth="1"/>
    <col min="9981" max="9994" width="4.140625" style="180" customWidth="1"/>
    <col min="9995" max="10207" width="9.140625" style="180"/>
    <col min="10208" max="10208" width="22.140625" style="180" customWidth="1"/>
    <col min="10209" max="10222" width="4.7109375" style="180" customWidth="1"/>
    <col min="10223" max="10229" width="4.140625" style="180" customWidth="1"/>
    <col min="10230" max="10234" width="5.140625" style="180" customWidth="1"/>
    <col min="10235" max="10236" width="5.7109375" style="180" customWidth="1"/>
    <col min="10237" max="10250" width="4.140625" style="180" customWidth="1"/>
    <col min="10251" max="10463" width="9.140625" style="180"/>
    <col min="10464" max="10464" width="22.140625" style="180" customWidth="1"/>
    <col min="10465" max="10478" width="4.7109375" style="180" customWidth="1"/>
    <col min="10479" max="10485" width="4.140625" style="180" customWidth="1"/>
    <col min="10486" max="10490" width="5.140625" style="180" customWidth="1"/>
    <col min="10491" max="10492" width="5.7109375" style="180" customWidth="1"/>
    <col min="10493" max="10506" width="4.140625" style="180" customWidth="1"/>
    <col min="10507" max="10719" width="9.140625" style="180"/>
    <col min="10720" max="10720" width="22.140625" style="180" customWidth="1"/>
    <col min="10721" max="10734" width="4.7109375" style="180" customWidth="1"/>
    <col min="10735" max="10741" width="4.140625" style="180" customWidth="1"/>
    <col min="10742" max="10746" width="5.140625" style="180" customWidth="1"/>
    <col min="10747" max="10748" width="5.7109375" style="180" customWidth="1"/>
    <col min="10749" max="10762" width="4.140625" style="180" customWidth="1"/>
    <col min="10763" max="10975" width="9.140625" style="180"/>
    <col min="10976" max="10976" width="22.140625" style="180" customWidth="1"/>
    <col min="10977" max="10990" width="4.7109375" style="180" customWidth="1"/>
    <col min="10991" max="10997" width="4.140625" style="180" customWidth="1"/>
    <col min="10998" max="11002" width="5.140625" style="180" customWidth="1"/>
    <col min="11003" max="11004" width="5.7109375" style="180" customWidth="1"/>
    <col min="11005" max="11018" width="4.140625" style="180" customWidth="1"/>
    <col min="11019" max="11231" width="9.140625" style="180"/>
    <col min="11232" max="11232" width="22.140625" style="180" customWidth="1"/>
    <col min="11233" max="11246" width="4.7109375" style="180" customWidth="1"/>
    <col min="11247" max="11253" width="4.140625" style="180" customWidth="1"/>
    <col min="11254" max="11258" width="5.140625" style="180" customWidth="1"/>
    <col min="11259" max="11260" width="5.7109375" style="180" customWidth="1"/>
    <col min="11261" max="11274" width="4.140625" style="180" customWidth="1"/>
    <col min="11275" max="11487" width="9.140625" style="180"/>
    <col min="11488" max="11488" width="22.140625" style="180" customWidth="1"/>
    <col min="11489" max="11502" width="4.7109375" style="180" customWidth="1"/>
    <col min="11503" max="11509" width="4.140625" style="180" customWidth="1"/>
    <col min="11510" max="11514" width="5.140625" style="180" customWidth="1"/>
    <col min="11515" max="11516" width="5.7109375" style="180" customWidth="1"/>
    <col min="11517" max="11530" width="4.140625" style="180" customWidth="1"/>
    <col min="11531" max="11743" width="9.140625" style="180"/>
    <col min="11744" max="11744" width="22.140625" style="180" customWidth="1"/>
    <col min="11745" max="11758" width="4.7109375" style="180" customWidth="1"/>
    <col min="11759" max="11765" width="4.140625" style="180" customWidth="1"/>
    <col min="11766" max="11770" width="5.140625" style="180" customWidth="1"/>
    <col min="11771" max="11772" width="5.7109375" style="180" customWidth="1"/>
    <col min="11773" max="11786" width="4.140625" style="180" customWidth="1"/>
    <col min="11787" max="11999" width="9.140625" style="180"/>
    <col min="12000" max="12000" width="22.140625" style="180" customWidth="1"/>
    <col min="12001" max="12014" width="4.7109375" style="180" customWidth="1"/>
    <col min="12015" max="12021" width="4.140625" style="180" customWidth="1"/>
    <col min="12022" max="12026" width="5.140625" style="180" customWidth="1"/>
    <col min="12027" max="12028" width="5.7109375" style="180" customWidth="1"/>
    <col min="12029" max="12042" width="4.140625" style="180" customWidth="1"/>
    <col min="12043" max="12255" width="9.140625" style="180"/>
    <col min="12256" max="12256" width="22.140625" style="180" customWidth="1"/>
    <col min="12257" max="12270" width="4.7109375" style="180" customWidth="1"/>
    <col min="12271" max="12277" width="4.140625" style="180" customWidth="1"/>
    <col min="12278" max="12282" width="5.140625" style="180" customWidth="1"/>
    <col min="12283" max="12284" width="5.7109375" style="180" customWidth="1"/>
    <col min="12285" max="12298" width="4.140625" style="180" customWidth="1"/>
    <col min="12299" max="12511" width="9.140625" style="180"/>
    <col min="12512" max="12512" width="22.140625" style="180" customWidth="1"/>
    <col min="12513" max="12526" width="4.7109375" style="180" customWidth="1"/>
    <col min="12527" max="12533" width="4.140625" style="180" customWidth="1"/>
    <col min="12534" max="12538" width="5.140625" style="180" customWidth="1"/>
    <col min="12539" max="12540" width="5.7109375" style="180" customWidth="1"/>
    <col min="12541" max="12554" width="4.140625" style="180" customWidth="1"/>
    <col min="12555" max="12767" width="9.140625" style="180"/>
    <col min="12768" max="12768" width="22.140625" style="180" customWidth="1"/>
    <col min="12769" max="12782" width="4.7109375" style="180" customWidth="1"/>
    <col min="12783" max="12789" width="4.140625" style="180" customWidth="1"/>
    <col min="12790" max="12794" width="5.140625" style="180" customWidth="1"/>
    <col min="12795" max="12796" width="5.7109375" style="180" customWidth="1"/>
    <col min="12797" max="12810" width="4.140625" style="180" customWidth="1"/>
    <col min="12811" max="13023" width="9.140625" style="180"/>
    <col min="13024" max="13024" width="22.140625" style="180" customWidth="1"/>
    <col min="13025" max="13038" width="4.7109375" style="180" customWidth="1"/>
    <col min="13039" max="13045" width="4.140625" style="180" customWidth="1"/>
    <col min="13046" max="13050" width="5.140625" style="180" customWidth="1"/>
    <col min="13051" max="13052" width="5.7109375" style="180" customWidth="1"/>
    <col min="13053" max="13066" width="4.140625" style="180" customWidth="1"/>
    <col min="13067" max="13279" width="9.140625" style="180"/>
    <col min="13280" max="13280" width="22.140625" style="180" customWidth="1"/>
    <col min="13281" max="13294" width="4.7109375" style="180" customWidth="1"/>
    <col min="13295" max="13301" width="4.140625" style="180" customWidth="1"/>
    <col min="13302" max="13306" width="5.140625" style="180" customWidth="1"/>
    <col min="13307" max="13308" width="5.7109375" style="180" customWidth="1"/>
    <col min="13309" max="13322" width="4.140625" style="180" customWidth="1"/>
    <col min="13323" max="13535" width="9.140625" style="180"/>
    <col min="13536" max="13536" width="22.140625" style="180" customWidth="1"/>
    <col min="13537" max="13550" width="4.7109375" style="180" customWidth="1"/>
    <col min="13551" max="13557" width="4.140625" style="180" customWidth="1"/>
    <col min="13558" max="13562" width="5.140625" style="180" customWidth="1"/>
    <col min="13563" max="13564" width="5.7109375" style="180" customWidth="1"/>
    <col min="13565" max="13578" width="4.140625" style="180" customWidth="1"/>
    <col min="13579" max="13791" width="9.140625" style="180"/>
    <col min="13792" max="13792" width="22.140625" style="180" customWidth="1"/>
    <col min="13793" max="13806" width="4.7109375" style="180" customWidth="1"/>
    <col min="13807" max="13813" width="4.140625" style="180" customWidth="1"/>
    <col min="13814" max="13818" width="5.140625" style="180" customWidth="1"/>
    <col min="13819" max="13820" width="5.7109375" style="180" customWidth="1"/>
    <col min="13821" max="13834" width="4.140625" style="180" customWidth="1"/>
    <col min="13835" max="14047" width="9.140625" style="180"/>
    <col min="14048" max="14048" width="22.140625" style="180" customWidth="1"/>
    <col min="14049" max="14062" width="4.7109375" style="180" customWidth="1"/>
    <col min="14063" max="14069" width="4.140625" style="180" customWidth="1"/>
    <col min="14070" max="14074" width="5.140625" style="180" customWidth="1"/>
    <col min="14075" max="14076" width="5.7109375" style="180" customWidth="1"/>
    <col min="14077" max="14090" width="4.140625" style="180" customWidth="1"/>
    <col min="14091" max="14303" width="9.140625" style="180"/>
    <col min="14304" max="14304" width="22.140625" style="180" customWidth="1"/>
    <col min="14305" max="14318" width="4.7109375" style="180" customWidth="1"/>
    <col min="14319" max="14325" width="4.140625" style="180" customWidth="1"/>
    <col min="14326" max="14330" width="5.140625" style="180" customWidth="1"/>
    <col min="14331" max="14332" width="5.7109375" style="180" customWidth="1"/>
    <col min="14333" max="14346" width="4.140625" style="180" customWidth="1"/>
    <col min="14347" max="14559" width="9.140625" style="180"/>
    <col min="14560" max="14560" width="22.140625" style="180" customWidth="1"/>
    <col min="14561" max="14574" width="4.7109375" style="180" customWidth="1"/>
    <col min="14575" max="14581" width="4.140625" style="180" customWidth="1"/>
    <col min="14582" max="14586" width="5.140625" style="180" customWidth="1"/>
    <col min="14587" max="14588" width="5.7109375" style="180" customWidth="1"/>
    <col min="14589" max="14602" width="4.140625" style="180" customWidth="1"/>
    <col min="14603" max="14815" width="9.140625" style="180"/>
    <col min="14816" max="14816" width="22.140625" style="180" customWidth="1"/>
    <col min="14817" max="14830" width="4.7109375" style="180" customWidth="1"/>
    <col min="14831" max="14837" width="4.140625" style="180" customWidth="1"/>
    <col min="14838" max="14842" width="5.140625" style="180" customWidth="1"/>
    <col min="14843" max="14844" width="5.7109375" style="180" customWidth="1"/>
    <col min="14845" max="14858" width="4.140625" style="180" customWidth="1"/>
    <col min="14859" max="15071" width="9.140625" style="180"/>
    <col min="15072" max="15072" width="22.140625" style="180" customWidth="1"/>
    <col min="15073" max="15086" width="4.7109375" style="180" customWidth="1"/>
    <col min="15087" max="15093" width="4.140625" style="180" customWidth="1"/>
    <col min="15094" max="15098" width="5.140625" style="180" customWidth="1"/>
    <col min="15099" max="15100" width="5.7109375" style="180" customWidth="1"/>
    <col min="15101" max="15114" width="4.140625" style="180" customWidth="1"/>
    <col min="15115" max="15327" width="9.140625" style="180"/>
    <col min="15328" max="15328" width="22.140625" style="180" customWidth="1"/>
    <col min="15329" max="15342" width="4.7109375" style="180" customWidth="1"/>
    <col min="15343" max="15349" width="4.140625" style="180" customWidth="1"/>
    <col min="15350" max="15354" width="5.140625" style="180" customWidth="1"/>
    <col min="15355" max="15356" width="5.7109375" style="180" customWidth="1"/>
    <col min="15357" max="15370" width="4.140625" style="180" customWidth="1"/>
    <col min="15371" max="15583" width="9.140625" style="180"/>
    <col min="15584" max="15584" width="22.140625" style="180" customWidth="1"/>
    <col min="15585" max="15598" width="4.7109375" style="180" customWidth="1"/>
    <col min="15599" max="15605" width="4.140625" style="180" customWidth="1"/>
    <col min="15606" max="15610" width="5.140625" style="180" customWidth="1"/>
    <col min="15611" max="15612" width="5.7109375" style="180" customWidth="1"/>
    <col min="15613" max="15626" width="4.140625" style="180" customWidth="1"/>
    <col min="15627" max="15839" width="9.140625" style="180"/>
    <col min="15840" max="15840" width="22.140625" style="180" customWidth="1"/>
    <col min="15841" max="15854" width="4.7109375" style="180" customWidth="1"/>
    <col min="15855" max="15861" width="4.140625" style="180" customWidth="1"/>
    <col min="15862" max="15866" width="5.140625" style="180" customWidth="1"/>
    <col min="15867" max="15868" width="5.7109375" style="180" customWidth="1"/>
    <col min="15869" max="15882" width="4.140625" style="180" customWidth="1"/>
    <col min="15883" max="16095" width="9.140625" style="180"/>
    <col min="16096" max="16096" width="22.140625" style="180" customWidth="1"/>
    <col min="16097" max="16110" width="4.7109375" style="180" customWidth="1"/>
    <col min="16111" max="16117" width="4.140625" style="180" customWidth="1"/>
    <col min="16118" max="16122" width="5.140625" style="180" customWidth="1"/>
    <col min="16123" max="16124" width="5.7109375" style="180" customWidth="1"/>
    <col min="16125" max="16138" width="4.140625" style="180" customWidth="1"/>
    <col min="16139" max="16384" width="9.140625" style="180"/>
  </cols>
  <sheetData>
    <row r="1" spans="1:26" ht="30" customHeight="1">
      <c r="A1" s="609" t="s">
        <v>518</v>
      </c>
      <c r="B1" s="609"/>
      <c r="C1" s="609"/>
      <c r="D1" s="609"/>
      <c r="E1" s="609"/>
      <c r="F1" s="609"/>
      <c r="G1" s="609"/>
      <c r="H1" s="609"/>
      <c r="I1" s="609"/>
      <c r="J1" s="609"/>
      <c r="K1" s="609"/>
      <c r="L1" s="609"/>
      <c r="M1" s="609"/>
      <c r="N1" s="609"/>
      <c r="O1" s="609"/>
      <c r="P1" s="609"/>
      <c r="Q1" s="609"/>
      <c r="R1" s="609"/>
      <c r="S1" s="609"/>
      <c r="T1" s="609"/>
      <c r="U1" s="609"/>
      <c r="V1" s="609"/>
      <c r="W1" s="609"/>
      <c r="X1" s="609"/>
    </row>
    <row r="2" spans="1:26" ht="6.75" customHeight="1">
      <c r="A2" s="9"/>
      <c r="B2" s="9"/>
      <c r="C2" s="161"/>
      <c r="D2" s="161"/>
      <c r="E2" s="9"/>
      <c r="F2" s="14"/>
      <c r="G2" s="14"/>
      <c r="H2" s="14"/>
      <c r="I2" s="14"/>
      <c r="J2" s="14"/>
      <c r="K2" s="9"/>
      <c r="L2" s="9"/>
      <c r="M2" s="14"/>
      <c r="N2" s="14"/>
      <c r="O2" s="14"/>
      <c r="P2" s="14"/>
      <c r="Q2" s="14"/>
      <c r="R2" s="14"/>
      <c r="S2" s="14"/>
      <c r="T2" s="14"/>
      <c r="U2" s="161"/>
      <c r="V2" s="161"/>
      <c r="W2" s="161"/>
      <c r="X2" s="161"/>
    </row>
    <row r="3" spans="1:26" ht="12.75" customHeight="1">
      <c r="A3" s="610" t="s">
        <v>105</v>
      </c>
      <c r="B3" s="610" t="s">
        <v>20</v>
      </c>
      <c r="C3" s="613" t="s">
        <v>384</v>
      </c>
      <c r="D3" s="614"/>
      <c r="E3" s="614"/>
      <c r="F3" s="614"/>
      <c r="G3" s="614"/>
      <c r="H3" s="614"/>
      <c r="I3" s="614"/>
      <c r="J3" s="614"/>
      <c r="K3" s="614"/>
      <c r="L3" s="614"/>
      <c r="M3" s="614"/>
      <c r="N3" s="614"/>
      <c r="O3" s="614"/>
      <c r="P3" s="614"/>
      <c r="Q3" s="614"/>
      <c r="R3" s="614"/>
      <c r="S3" s="614"/>
      <c r="T3" s="614"/>
      <c r="U3" s="614"/>
      <c r="V3" s="614"/>
      <c r="W3" s="614"/>
      <c r="X3" s="615"/>
    </row>
    <row r="4" spans="1:26" ht="12.75" customHeight="1">
      <c r="A4" s="611"/>
      <c r="B4" s="611"/>
      <c r="C4" s="616" t="s">
        <v>103</v>
      </c>
      <c r="D4" s="617"/>
      <c r="E4" s="613" t="s">
        <v>91</v>
      </c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1"/>
    </row>
    <row r="5" spans="1:26" ht="83.25" customHeight="1">
      <c r="A5" s="611"/>
      <c r="B5" s="611"/>
      <c r="C5" s="618"/>
      <c r="D5" s="619"/>
      <c r="E5" s="613" t="s">
        <v>371</v>
      </c>
      <c r="F5" s="621"/>
      <c r="G5" s="613" t="s">
        <v>102</v>
      </c>
      <c r="H5" s="621"/>
      <c r="I5" s="613" t="s">
        <v>113</v>
      </c>
      <c r="J5" s="621"/>
      <c r="K5" s="613" t="s">
        <v>557</v>
      </c>
      <c r="L5" s="621"/>
      <c r="M5" s="613" t="s">
        <v>370</v>
      </c>
      <c r="N5" s="621"/>
      <c r="O5" s="613" t="s">
        <v>369</v>
      </c>
      <c r="P5" s="621"/>
      <c r="Q5" s="613" t="s">
        <v>184</v>
      </c>
      <c r="R5" s="621"/>
      <c r="S5" s="622" t="s">
        <v>186</v>
      </c>
      <c r="T5" s="623"/>
      <c r="U5" s="624" t="s">
        <v>385</v>
      </c>
      <c r="V5" s="625"/>
      <c r="W5" s="607" t="s">
        <v>176</v>
      </c>
      <c r="X5" s="608"/>
      <c r="Z5" s="226"/>
    </row>
    <row r="6" spans="1:26" s="5" customFormat="1" ht="18" customHeight="1">
      <c r="A6" s="612"/>
      <c r="B6" s="612"/>
      <c r="C6" s="429">
        <v>2020</v>
      </c>
      <c r="D6" s="429">
        <v>2021</v>
      </c>
      <c r="E6" s="428">
        <v>2020</v>
      </c>
      <c r="F6" s="430">
        <v>2021</v>
      </c>
      <c r="G6" s="428">
        <v>2020</v>
      </c>
      <c r="H6" s="430">
        <v>2021</v>
      </c>
      <c r="I6" s="428">
        <v>2020</v>
      </c>
      <c r="J6" s="430">
        <v>2021</v>
      </c>
      <c r="K6" s="428">
        <v>2020</v>
      </c>
      <c r="L6" s="430">
        <v>2021</v>
      </c>
      <c r="M6" s="428">
        <v>2020</v>
      </c>
      <c r="N6" s="430">
        <v>2021</v>
      </c>
      <c r="O6" s="428">
        <v>2020</v>
      </c>
      <c r="P6" s="430">
        <v>2021</v>
      </c>
      <c r="Q6" s="428">
        <v>2020</v>
      </c>
      <c r="R6" s="430">
        <v>2021</v>
      </c>
      <c r="S6" s="428">
        <v>2020</v>
      </c>
      <c r="T6" s="430">
        <v>2021</v>
      </c>
      <c r="U6" s="428">
        <v>2020</v>
      </c>
      <c r="V6" s="430">
        <v>2021</v>
      </c>
      <c r="W6" s="428">
        <v>2020</v>
      </c>
      <c r="X6" s="430">
        <v>2021</v>
      </c>
    </row>
    <row r="7" spans="1:26" s="5" customFormat="1" ht="12" customHeight="1">
      <c r="A7" s="425"/>
      <c r="B7" s="204">
        <v>1</v>
      </c>
      <c r="C7" s="204">
        <v>2</v>
      </c>
      <c r="D7" s="204">
        <v>3</v>
      </c>
      <c r="E7" s="204">
        <v>4</v>
      </c>
      <c r="F7" s="204">
        <v>5</v>
      </c>
      <c r="G7" s="204">
        <v>6</v>
      </c>
      <c r="H7" s="204">
        <v>7</v>
      </c>
      <c r="I7" s="204">
        <v>8</v>
      </c>
      <c r="J7" s="204">
        <v>9</v>
      </c>
      <c r="K7" s="204">
        <v>10</v>
      </c>
      <c r="L7" s="204">
        <v>11</v>
      </c>
      <c r="M7" s="204">
        <v>12</v>
      </c>
      <c r="N7" s="204">
        <v>13</v>
      </c>
      <c r="O7" s="204">
        <v>14</v>
      </c>
      <c r="P7" s="204">
        <v>15</v>
      </c>
      <c r="Q7" s="204">
        <v>16</v>
      </c>
      <c r="R7" s="204">
        <v>17</v>
      </c>
      <c r="S7" s="204">
        <v>18</v>
      </c>
      <c r="T7" s="204">
        <v>19</v>
      </c>
      <c r="U7" s="204">
        <v>20</v>
      </c>
      <c r="V7" s="204">
        <v>21</v>
      </c>
      <c r="W7" s="204">
        <v>22</v>
      </c>
      <c r="X7" s="204">
        <v>23</v>
      </c>
    </row>
    <row r="8" spans="1:26">
      <c r="A8" s="35" t="s">
        <v>2</v>
      </c>
      <c r="B8" s="94" t="s">
        <v>21</v>
      </c>
      <c r="C8" s="12">
        <f>E8+G8+I8+K8+M8+O8+Q8+S8+U8+W8</f>
        <v>17</v>
      </c>
      <c r="D8" s="12">
        <f>F8+H8+J8+L8+N8+P8+R8+T8+V8+X8</f>
        <v>17</v>
      </c>
      <c r="E8" s="6">
        <v>8</v>
      </c>
      <c r="F8" s="6">
        <v>8</v>
      </c>
      <c r="G8" s="6">
        <v>8</v>
      </c>
      <c r="H8" s="6">
        <v>8</v>
      </c>
      <c r="I8" s="6">
        <v>1</v>
      </c>
      <c r="J8" s="6">
        <v>1</v>
      </c>
      <c r="K8" s="294"/>
      <c r="L8" s="294"/>
      <c r="M8" s="256"/>
      <c r="N8" s="256"/>
      <c r="O8" s="6"/>
      <c r="P8" s="6"/>
      <c r="Q8" s="6"/>
      <c r="R8" s="6"/>
      <c r="S8" s="6"/>
      <c r="T8" s="6"/>
      <c r="U8" s="90"/>
      <c r="V8" s="90"/>
      <c r="W8" s="90"/>
      <c r="X8" s="90"/>
    </row>
    <row r="9" spans="1:26">
      <c r="A9" s="35" t="s">
        <v>210</v>
      </c>
      <c r="B9" s="94" t="s">
        <v>22</v>
      </c>
      <c r="C9" s="12">
        <f t="shared" ref="C9:D27" si="0">E9+G9+I9+K9+M9+O9+Q9+S9+U9+W9</f>
        <v>36</v>
      </c>
      <c r="D9" s="12">
        <f t="shared" si="0"/>
        <v>36</v>
      </c>
      <c r="E9" s="6">
        <v>16</v>
      </c>
      <c r="F9" s="6">
        <v>16</v>
      </c>
      <c r="G9" s="6">
        <v>20</v>
      </c>
      <c r="H9" s="6">
        <v>20</v>
      </c>
      <c r="I9" s="6"/>
      <c r="J9" s="6"/>
      <c r="K9" s="294"/>
      <c r="L9" s="294"/>
      <c r="M9" s="256"/>
      <c r="N9" s="256"/>
      <c r="O9" s="6"/>
      <c r="P9" s="6"/>
      <c r="Q9" s="6"/>
      <c r="R9" s="6"/>
      <c r="S9" s="6"/>
      <c r="T9" s="6"/>
      <c r="U9" s="90"/>
      <c r="V9" s="90"/>
      <c r="W9" s="90"/>
      <c r="X9" s="90"/>
    </row>
    <row r="10" spans="1:26">
      <c r="A10" s="35" t="s">
        <v>3</v>
      </c>
      <c r="B10" s="94" t="s">
        <v>23</v>
      </c>
      <c r="C10" s="12">
        <f t="shared" si="0"/>
        <v>32</v>
      </c>
      <c r="D10" s="12">
        <f t="shared" si="0"/>
        <v>32</v>
      </c>
      <c r="E10" s="6">
        <v>18</v>
      </c>
      <c r="F10" s="6">
        <v>18</v>
      </c>
      <c r="G10" s="6">
        <v>13</v>
      </c>
      <c r="H10" s="6">
        <v>13</v>
      </c>
      <c r="I10" s="6"/>
      <c r="J10" s="6"/>
      <c r="K10" s="294">
        <v>1</v>
      </c>
      <c r="L10" s="294">
        <v>1</v>
      </c>
      <c r="M10" s="256"/>
      <c r="N10" s="256"/>
      <c r="O10" s="6"/>
      <c r="P10" s="6"/>
      <c r="Q10" s="6"/>
      <c r="R10" s="6"/>
      <c r="S10" s="6"/>
      <c r="T10" s="6"/>
      <c r="U10" s="90"/>
      <c r="V10" s="90"/>
      <c r="W10" s="90"/>
      <c r="X10" s="90"/>
    </row>
    <row r="11" spans="1:26">
      <c r="A11" s="35" t="s">
        <v>4</v>
      </c>
      <c r="B11" s="94" t="s">
        <v>24</v>
      </c>
      <c r="C11" s="12">
        <f t="shared" si="0"/>
        <v>23</v>
      </c>
      <c r="D11" s="12">
        <f t="shared" si="0"/>
        <v>22</v>
      </c>
      <c r="E11" s="6">
        <v>10</v>
      </c>
      <c r="F11" s="6">
        <v>9</v>
      </c>
      <c r="G11" s="6">
        <v>13</v>
      </c>
      <c r="H11" s="6">
        <v>13</v>
      </c>
      <c r="I11" s="6"/>
      <c r="J11" s="6"/>
      <c r="K11" s="294"/>
      <c r="L11" s="294"/>
      <c r="M11" s="256"/>
      <c r="N11" s="256"/>
      <c r="O11" s="6"/>
      <c r="P11" s="6"/>
      <c r="Q11" s="6"/>
      <c r="R11" s="6"/>
      <c r="S11" s="6"/>
      <c r="T11" s="6"/>
      <c r="U11" s="90"/>
      <c r="V11" s="90"/>
      <c r="W11" s="90"/>
      <c r="X11" s="90"/>
    </row>
    <row r="12" spans="1:26">
      <c r="A12" s="35" t="s">
        <v>5</v>
      </c>
      <c r="B12" s="94" t="s">
        <v>25</v>
      </c>
      <c r="C12" s="12">
        <f t="shared" si="0"/>
        <v>39</v>
      </c>
      <c r="D12" s="12">
        <f t="shared" si="0"/>
        <v>39</v>
      </c>
      <c r="E12" s="6">
        <v>20</v>
      </c>
      <c r="F12" s="6">
        <v>20</v>
      </c>
      <c r="G12" s="6">
        <v>18</v>
      </c>
      <c r="H12" s="6">
        <v>18</v>
      </c>
      <c r="I12" s="6"/>
      <c r="J12" s="6"/>
      <c r="K12" s="294">
        <v>1</v>
      </c>
      <c r="L12" s="294">
        <v>1</v>
      </c>
      <c r="M12" s="256"/>
      <c r="N12" s="256"/>
      <c r="O12" s="6"/>
      <c r="P12" s="6"/>
      <c r="Q12" s="6"/>
      <c r="R12" s="6"/>
      <c r="S12" s="6"/>
      <c r="T12" s="6"/>
      <c r="U12" s="90"/>
      <c r="V12" s="90"/>
      <c r="W12" s="90"/>
      <c r="X12" s="90"/>
    </row>
    <row r="13" spans="1:26">
      <c r="A13" s="35" t="s">
        <v>6</v>
      </c>
      <c r="B13" s="94" t="s">
        <v>26</v>
      </c>
      <c r="C13" s="12">
        <f t="shared" si="0"/>
        <v>41</v>
      </c>
      <c r="D13" s="12">
        <f t="shared" si="0"/>
        <v>41</v>
      </c>
      <c r="E13" s="6">
        <v>18</v>
      </c>
      <c r="F13" s="6">
        <v>18</v>
      </c>
      <c r="G13" s="6">
        <v>22</v>
      </c>
      <c r="H13" s="6">
        <v>22</v>
      </c>
      <c r="I13" s="6">
        <v>1</v>
      </c>
      <c r="J13" s="6">
        <v>1</v>
      </c>
      <c r="K13" s="294"/>
      <c r="L13" s="294"/>
      <c r="M13" s="256"/>
      <c r="N13" s="256"/>
      <c r="O13" s="6"/>
      <c r="P13" s="6"/>
      <c r="Q13" s="6"/>
      <c r="R13" s="6"/>
      <c r="S13" s="6"/>
      <c r="T13" s="6"/>
      <c r="U13" s="90"/>
      <c r="V13" s="90"/>
      <c r="W13" s="90"/>
      <c r="X13" s="90"/>
    </row>
    <row r="14" spans="1:26">
      <c r="A14" s="35" t="s">
        <v>7</v>
      </c>
      <c r="B14" s="94" t="s">
        <v>27</v>
      </c>
      <c r="C14" s="12">
        <f t="shared" si="0"/>
        <v>46</v>
      </c>
      <c r="D14" s="12">
        <f t="shared" si="0"/>
        <v>46</v>
      </c>
      <c r="E14" s="6">
        <v>24</v>
      </c>
      <c r="F14" s="6">
        <v>24</v>
      </c>
      <c r="G14" s="6">
        <v>21</v>
      </c>
      <c r="H14" s="6">
        <v>21</v>
      </c>
      <c r="I14" s="6">
        <v>1</v>
      </c>
      <c r="J14" s="6">
        <v>1</v>
      </c>
      <c r="K14" s="294"/>
      <c r="L14" s="294"/>
      <c r="M14" s="256"/>
      <c r="N14" s="256"/>
      <c r="O14" s="6"/>
      <c r="P14" s="6"/>
      <c r="Q14" s="6"/>
      <c r="R14" s="6"/>
      <c r="S14" s="6"/>
      <c r="T14" s="6"/>
      <c r="U14" s="90"/>
      <c r="V14" s="90"/>
      <c r="W14" s="90"/>
      <c r="X14" s="90"/>
    </row>
    <row r="15" spans="1:26">
      <c r="A15" s="35" t="s">
        <v>211</v>
      </c>
      <c r="B15" s="94" t="s">
        <v>28</v>
      </c>
      <c r="C15" s="12">
        <f t="shared" si="0"/>
        <v>44</v>
      </c>
      <c r="D15" s="12">
        <f>F15+H15+J15+L15+N15+P15+R15+T15+V15+X15</f>
        <v>44</v>
      </c>
      <c r="E15" s="6">
        <v>17</v>
      </c>
      <c r="F15" s="6">
        <v>17</v>
      </c>
      <c r="G15" s="6">
        <v>26</v>
      </c>
      <c r="H15" s="6">
        <v>26</v>
      </c>
      <c r="I15" s="6"/>
      <c r="J15" s="6"/>
      <c r="K15" s="294"/>
      <c r="L15" s="294"/>
      <c r="M15" s="256"/>
      <c r="N15" s="256"/>
      <c r="O15" s="6"/>
      <c r="P15" s="6"/>
      <c r="Q15" s="6"/>
      <c r="R15" s="6"/>
      <c r="S15" s="6"/>
      <c r="T15" s="6"/>
      <c r="U15" s="90">
        <v>1</v>
      </c>
      <c r="V15" s="90">
        <v>1</v>
      </c>
      <c r="W15" s="90"/>
      <c r="X15" s="90"/>
    </row>
    <row r="16" spans="1:26">
      <c r="A16" s="35" t="s">
        <v>8</v>
      </c>
      <c r="B16" s="94" t="s">
        <v>29</v>
      </c>
      <c r="C16" s="12">
        <f t="shared" si="0"/>
        <v>28</v>
      </c>
      <c r="D16" s="12">
        <f t="shared" si="0"/>
        <v>28</v>
      </c>
      <c r="E16" s="6">
        <v>15</v>
      </c>
      <c r="F16" s="6">
        <v>15</v>
      </c>
      <c r="G16" s="6">
        <v>13</v>
      </c>
      <c r="H16" s="6">
        <v>13</v>
      </c>
      <c r="I16" s="6"/>
      <c r="J16" s="6"/>
      <c r="K16" s="294"/>
      <c r="L16" s="294"/>
      <c r="M16" s="256"/>
      <c r="N16" s="256"/>
      <c r="O16" s="6"/>
      <c r="P16" s="6"/>
      <c r="Q16" s="6"/>
      <c r="R16" s="6"/>
      <c r="S16" s="6"/>
      <c r="T16" s="6"/>
      <c r="U16" s="90"/>
      <c r="V16" s="90"/>
      <c r="W16" s="90"/>
      <c r="X16" s="90"/>
    </row>
    <row r="17" spans="1:27">
      <c r="A17" s="35" t="s">
        <v>9</v>
      </c>
      <c r="B17" s="94" t="s">
        <v>30</v>
      </c>
      <c r="C17" s="12">
        <f t="shared" si="0"/>
        <v>22</v>
      </c>
      <c r="D17" s="12">
        <f t="shared" si="0"/>
        <v>22</v>
      </c>
      <c r="E17" s="6">
        <v>8</v>
      </c>
      <c r="F17" s="6">
        <v>8</v>
      </c>
      <c r="G17" s="6">
        <v>13</v>
      </c>
      <c r="H17" s="6">
        <v>13</v>
      </c>
      <c r="I17" s="6">
        <v>1</v>
      </c>
      <c r="J17" s="6">
        <v>1</v>
      </c>
      <c r="K17" s="294"/>
      <c r="L17" s="294"/>
      <c r="M17" s="256"/>
      <c r="N17" s="256"/>
      <c r="O17" s="6"/>
      <c r="P17" s="6"/>
      <c r="Q17" s="6"/>
      <c r="R17" s="6"/>
      <c r="S17" s="6"/>
      <c r="T17" s="6"/>
      <c r="U17" s="90"/>
      <c r="V17" s="90"/>
      <c r="W17" s="90"/>
      <c r="X17" s="90"/>
    </row>
    <row r="18" spans="1:27">
      <c r="A18" s="35" t="s">
        <v>10</v>
      </c>
      <c r="B18" s="94" t="s">
        <v>31</v>
      </c>
      <c r="C18" s="12">
        <f t="shared" si="0"/>
        <v>30</v>
      </c>
      <c r="D18" s="12">
        <f t="shared" si="0"/>
        <v>30</v>
      </c>
      <c r="E18" s="6">
        <v>12</v>
      </c>
      <c r="F18" s="6">
        <v>12</v>
      </c>
      <c r="G18" s="6">
        <v>16</v>
      </c>
      <c r="H18" s="6">
        <v>16</v>
      </c>
      <c r="I18" s="6">
        <v>1</v>
      </c>
      <c r="J18" s="6">
        <v>1</v>
      </c>
      <c r="K18" s="294">
        <v>1</v>
      </c>
      <c r="L18" s="294">
        <v>1</v>
      </c>
      <c r="M18" s="256"/>
      <c r="N18" s="256"/>
      <c r="O18" s="6"/>
      <c r="P18" s="6"/>
      <c r="Q18" s="6"/>
      <c r="R18" s="6"/>
      <c r="S18" s="6"/>
      <c r="T18" s="6"/>
      <c r="U18" s="90"/>
      <c r="V18" s="90"/>
      <c r="W18" s="90"/>
      <c r="X18" s="90"/>
    </row>
    <row r="19" spans="1:27">
      <c r="A19" s="35" t="s">
        <v>11</v>
      </c>
      <c r="B19" s="94" t="s">
        <v>32</v>
      </c>
      <c r="C19" s="12">
        <f>E19+G19+I19+2+M19+O19+Q19+S19+U19+W19</f>
        <v>45</v>
      </c>
      <c r="D19" s="12">
        <f>F19+H19+J19+2+N19+P19+R19+T19+V19+X19</f>
        <v>45</v>
      </c>
      <c r="E19" s="6">
        <v>22</v>
      </c>
      <c r="F19" s="6">
        <v>22</v>
      </c>
      <c r="G19" s="6">
        <v>20</v>
      </c>
      <c r="H19" s="6">
        <v>20</v>
      </c>
      <c r="I19" s="6">
        <v>1</v>
      </c>
      <c r="J19" s="6">
        <v>1</v>
      </c>
      <c r="K19" s="93" t="s">
        <v>474</v>
      </c>
      <c r="L19" s="93" t="s">
        <v>474</v>
      </c>
      <c r="M19" s="256"/>
      <c r="N19" s="256"/>
      <c r="O19" s="6"/>
      <c r="P19" s="6"/>
      <c r="Q19" s="6"/>
      <c r="R19" s="6"/>
      <c r="S19" s="6"/>
      <c r="T19" s="6"/>
      <c r="U19" s="90"/>
      <c r="V19" s="90"/>
      <c r="W19" s="90"/>
      <c r="X19" s="90"/>
    </row>
    <row r="20" spans="1:27">
      <c r="A20" s="35" t="s">
        <v>12</v>
      </c>
      <c r="B20" s="94" t="s">
        <v>33</v>
      </c>
      <c r="C20" s="12">
        <f t="shared" si="0"/>
        <v>12</v>
      </c>
      <c r="D20" s="12">
        <f t="shared" si="0"/>
        <v>12</v>
      </c>
      <c r="E20" s="6">
        <v>6</v>
      </c>
      <c r="F20" s="6">
        <v>6</v>
      </c>
      <c r="G20" s="6">
        <v>6</v>
      </c>
      <c r="H20" s="6">
        <v>6</v>
      </c>
      <c r="I20" s="6"/>
      <c r="J20" s="6"/>
      <c r="K20" s="294"/>
      <c r="L20" s="294"/>
      <c r="M20" s="256"/>
      <c r="N20" s="256"/>
      <c r="O20" s="6"/>
      <c r="P20" s="6"/>
      <c r="Q20" s="6"/>
      <c r="R20" s="6"/>
      <c r="S20" s="6"/>
      <c r="T20" s="6"/>
      <c r="U20" s="90"/>
      <c r="V20" s="90"/>
      <c r="W20" s="90"/>
      <c r="X20" s="90"/>
    </row>
    <row r="21" spans="1:27">
      <c r="A21" s="35" t="s">
        <v>13</v>
      </c>
      <c r="B21" s="94" t="s">
        <v>34</v>
      </c>
      <c r="C21" s="12">
        <f t="shared" si="0"/>
        <v>81</v>
      </c>
      <c r="D21" s="12">
        <f t="shared" si="0"/>
        <v>81</v>
      </c>
      <c r="E21" s="6">
        <v>38</v>
      </c>
      <c r="F21" s="6">
        <v>38</v>
      </c>
      <c r="G21" s="6">
        <v>39</v>
      </c>
      <c r="H21" s="6">
        <v>39</v>
      </c>
      <c r="I21" s="6">
        <v>4</v>
      </c>
      <c r="J21" s="6">
        <v>4</v>
      </c>
      <c r="K21" s="294"/>
      <c r="L21" s="294"/>
      <c r="M21" s="256"/>
      <c r="N21" s="256"/>
      <c r="O21" s="6"/>
      <c r="P21" s="6"/>
      <c r="Q21" s="6"/>
      <c r="R21" s="6"/>
      <c r="S21" s="6"/>
      <c r="T21" s="6"/>
      <c r="U21" s="90"/>
      <c r="V21" s="90"/>
      <c r="W21" s="90"/>
      <c r="X21" s="90"/>
    </row>
    <row r="22" spans="1:27">
      <c r="A22" s="35" t="s">
        <v>14</v>
      </c>
      <c r="B22" s="94" t="s">
        <v>35</v>
      </c>
      <c r="C22" s="12">
        <f t="shared" si="0"/>
        <v>33</v>
      </c>
      <c r="D22" s="12">
        <f t="shared" si="0"/>
        <v>33</v>
      </c>
      <c r="E22" s="6">
        <v>14</v>
      </c>
      <c r="F22" s="6">
        <v>14</v>
      </c>
      <c r="G22" s="6">
        <v>17</v>
      </c>
      <c r="H22" s="6">
        <v>17</v>
      </c>
      <c r="I22" s="6">
        <v>2</v>
      </c>
      <c r="J22" s="6">
        <v>2</v>
      </c>
      <c r="K22" s="294"/>
      <c r="L22" s="294"/>
      <c r="M22" s="256"/>
      <c r="N22" s="256"/>
      <c r="O22" s="6"/>
      <c r="P22" s="6"/>
      <c r="Q22" s="6"/>
      <c r="R22" s="6"/>
      <c r="S22" s="6"/>
      <c r="T22" s="6"/>
      <c r="U22" s="90"/>
      <c r="V22" s="90"/>
      <c r="W22" s="90"/>
      <c r="X22" s="90"/>
    </row>
    <row r="23" spans="1:27">
      <c r="A23" s="35" t="s">
        <v>15</v>
      </c>
      <c r="B23" s="94" t="s">
        <v>36</v>
      </c>
      <c r="C23" s="12">
        <f t="shared" si="0"/>
        <v>32</v>
      </c>
      <c r="D23" s="12">
        <f t="shared" si="0"/>
        <v>31</v>
      </c>
      <c r="E23" s="6">
        <v>15</v>
      </c>
      <c r="F23" s="6">
        <v>14</v>
      </c>
      <c r="G23" s="6">
        <v>16</v>
      </c>
      <c r="H23" s="6">
        <v>16</v>
      </c>
      <c r="I23" s="6"/>
      <c r="J23" s="6"/>
      <c r="K23" s="294">
        <v>1</v>
      </c>
      <c r="L23" s="294">
        <v>1</v>
      </c>
      <c r="M23" s="256"/>
      <c r="N23" s="256"/>
      <c r="O23" s="6"/>
      <c r="P23" s="6"/>
      <c r="Q23" s="6"/>
      <c r="R23" s="6"/>
      <c r="S23" s="6"/>
      <c r="T23" s="6"/>
      <c r="U23" s="90"/>
      <c r="V23" s="90"/>
      <c r="W23" s="90"/>
      <c r="X23" s="90"/>
    </row>
    <row r="24" spans="1:27" ht="12.75" customHeight="1">
      <c r="A24" s="35" t="s">
        <v>17</v>
      </c>
      <c r="B24" s="94" t="s">
        <v>37</v>
      </c>
      <c r="C24" s="12">
        <f t="shared" si="0"/>
        <v>5</v>
      </c>
      <c r="D24" s="12">
        <f t="shared" si="0"/>
        <v>5</v>
      </c>
      <c r="E24" s="6">
        <v>2</v>
      </c>
      <c r="F24" s="6">
        <v>2</v>
      </c>
      <c r="G24" s="6">
        <v>2</v>
      </c>
      <c r="H24" s="6">
        <v>2</v>
      </c>
      <c r="I24" s="6">
        <v>1</v>
      </c>
      <c r="J24" s="6">
        <v>1</v>
      </c>
      <c r="K24" s="294"/>
      <c r="L24" s="294"/>
      <c r="M24" s="256"/>
      <c r="N24" s="256"/>
      <c r="O24" s="6"/>
      <c r="P24" s="6"/>
      <c r="Q24" s="6"/>
      <c r="R24" s="6"/>
      <c r="S24" s="6"/>
      <c r="T24" s="6"/>
      <c r="U24" s="90"/>
      <c r="V24" s="90"/>
      <c r="W24" s="90"/>
      <c r="X24" s="90"/>
    </row>
    <row r="25" spans="1:27">
      <c r="A25" s="35" t="s">
        <v>16</v>
      </c>
      <c r="B25" s="94" t="s">
        <v>38</v>
      </c>
      <c r="C25" s="12">
        <f>E25+G25+I25+1+M25+O25+Q25+S25+U25+W25</f>
        <v>5</v>
      </c>
      <c r="D25" s="12">
        <f>F25+H25+J25+1+N25+P25+R25+T25+V25+X25</f>
        <v>5</v>
      </c>
      <c r="E25" s="6">
        <v>1</v>
      </c>
      <c r="F25" s="6">
        <v>1</v>
      </c>
      <c r="G25" s="6">
        <v>2</v>
      </c>
      <c r="H25" s="6">
        <v>2</v>
      </c>
      <c r="I25" s="6">
        <v>1</v>
      </c>
      <c r="J25" s="6">
        <v>1</v>
      </c>
      <c r="K25" s="93" t="s">
        <v>560</v>
      </c>
      <c r="L25" s="93" t="s">
        <v>560</v>
      </c>
      <c r="M25" s="256"/>
      <c r="N25" s="256"/>
      <c r="O25" s="6"/>
      <c r="P25" s="6"/>
      <c r="Q25" s="6"/>
      <c r="R25" s="6"/>
      <c r="S25" s="6"/>
      <c r="T25" s="6"/>
      <c r="U25" s="90"/>
      <c r="V25" s="90"/>
      <c r="W25" s="90"/>
      <c r="X25" s="90"/>
    </row>
    <row r="26" spans="1:27">
      <c r="A26" s="40" t="s">
        <v>135</v>
      </c>
      <c r="B26" s="94" t="s">
        <v>39</v>
      </c>
      <c r="C26" s="12">
        <f t="shared" si="0"/>
        <v>40</v>
      </c>
      <c r="D26" s="12">
        <f t="shared" si="0"/>
        <v>40</v>
      </c>
      <c r="E26" s="6">
        <v>5</v>
      </c>
      <c r="F26" s="6">
        <v>5</v>
      </c>
      <c r="G26" s="6">
        <v>26</v>
      </c>
      <c r="H26" s="6">
        <v>26</v>
      </c>
      <c r="I26" s="6">
        <v>8</v>
      </c>
      <c r="J26" s="6">
        <v>8</v>
      </c>
      <c r="K26" s="294">
        <v>1</v>
      </c>
      <c r="L26" s="294">
        <v>1</v>
      </c>
      <c r="M26" s="256"/>
      <c r="N26" s="256"/>
      <c r="O26" s="6"/>
      <c r="P26" s="6"/>
      <c r="Q26" s="6"/>
      <c r="R26" s="6"/>
      <c r="S26" s="6"/>
      <c r="T26" s="6"/>
      <c r="U26" s="90"/>
      <c r="V26" s="90"/>
      <c r="W26" s="90"/>
      <c r="X26" s="90"/>
    </row>
    <row r="27" spans="1:27" ht="15" customHeight="1">
      <c r="A27" s="35" t="s">
        <v>122</v>
      </c>
      <c r="B27" s="94" t="s">
        <v>40</v>
      </c>
      <c r="C27" s="12">
        <f t="shared" si="0"/>
        <v>17</v>
      </c>
      <c r="D27" s="12">
        <f t="shared" si="0"/>
        <v>17</v>
      </c>
      <c r="E27" s="6">
        <v>2</v>
      </c>
      <c r="F27" s="6">
        <v>2</v>
      </c>
      <c r="G27" s="6">
        <v>8</v>
      </c>
      <c r="H27" s="6">
        <v>8</v>
      </c>
      <c r="I27" s="6">
        <v>3</v>
      </c>
      <c r="J27" s="6">
        <v>3</v>
      </c>
      <c r="K27" s="90">
        <v>1</v>
      </c>
      <c r="L27" s="90">
        <v>1</v>
      </c>
      <c r="M27" s="6">
        <v>2</v>
      </c>
      <c r="N27" s="6">
        <v>2</v>
      </c>
      <c r="O27" s="6"/>
      <c r="P27" s="6"/>
      <c r="Q27" s="6"/>
      <c r="R27" s="6"/>
      <c r="S27" s="6">
        <v>1</v>
      </c>
      <c r="T27" s="6">
        <v>1</v>
      </c>
      <c r="U27" s="90"/>
      <c r="V27" s="90"/>
      <c r="W27" s="90"/>
      <c r="X27" s="90"/>
      <c r="Z27" s="241" t="s">
        <v>342</v>
      </c>
    </row>
    <row r="28" spans="1:27" s="9" customFormat="1" ht="18" customHeight="1">
      <c r="A28" s="7" t="s">
        <v>399</v>
      </c>
      <c r="B28" s="94" t="s">
        <v>41</v>
      </c>
      <c r="C28" s="12">
        <f>SUM(C8:C27)</f>
        <v>628</v>
      </c>
      <c r="D28" s="12">
        <f>SUM(D8:D27)</f>
        <v>626</v>
      </c>
      <c r="E28" s="12">
        <f t="shared" ref="E28:J28" si="1">SUM(E8:E27)</f>
        <v>271</v>
      </c>
      <c r="F28" s="7">
        <f t="shared" si="1"/>
        <v>269</v>
      </c>
      <c r="G28" s="7">
        <f t="shared" si="1"/>
        <v>319</v>
      </c>
      <c r="H28" s="7">
        <f t="shared" si="1"/>
        <v>319</v>
      </c>
      <c r="I28" s="7">
        <f t="shared" si="1"/>
        <v>25</v>
      </c>
      <c r="J28" s="7">
        <f t="shared" si="1"/>
        <v>25</v>
      </c>
      <c r="K28" s="431" t="s">
        <v>554</v>
      </c>
      <c r="L28" s="431" t="s">
        <v>554</v>
      </c>
      <c r="M28" s="7">
        <f t="shared" ref="M28:T28" si="2">SUM(M8:M27)</f>
        <v>2</v>
      </c>
      <c r="N28" s="7">
        <f t="shared" si="2"/>
        <v>2</v>
      </c>
      <c r="O28" s="7">
        <f t="shared" si="2"/>
        <v>0</v>
      </c>
      <c r="P28" s="7">
        <f t="shared" si="2"/>
        <v>0</v>
      </c>
      <c r="Q28" s="7">
        <f t="shared" si="2"/>
        <v>0</v>
      </c>
      <c r="R28" s="7">
        <f t="shared" si="2"/>
        <v>0</v>
      </c>
      <c r="S28" s="7">
        <f t="shared" si="2"/>
        <v>1</v>
      </c>
      <c r="T28" s="7">
        <f t="shared" si="2"/>
        <v>1</v>
      </c>
      <c r="U28" s="12">
        <f>SUM(U8:U27)</f>
        <v>1</v>
      </c>
      <c r="V28" s="12">
        <f>SUM(V8:V27)</f>
        <v>1</v>
      </c>
      <c r="W28" s="12">
        <f t="shared" ref="W28:X28" si="3">SUM(W8:W27)</f>
        <v>0</v>
      </c>
      <c r="X28" s="12">
        <f t="shared" si="3"/>
        <v>0</v>
      </c>
      <c r="Y28" s="230"/>
      <c r="Z28" s="243">
        <f>E28+G28+I28+M28+O28+Q28+S28+U28+W28+9</f>
        <v>628</v>
      </c>
      <c r="AA28" s="243">
        <f>F28+H28+J28+N28+P28+R28+T28+V28+X28+9</f>
        <v>626</v>
      </c>
    </row>
    <row r="29" spans="1:27" s="9" customFormat="1">
      <c r="A29" s="224" t="s">
        <v>368</v>
      </c>
      <c r="B29" s="94" t="s">
        <v>137</v>
      </c>
      <c r="C29" s="12">
        <f>E29+G29+I29+8+M29+O29+Q29+S29+U29+W29</f>
        <v>29</v>
      </c>
      <c r="D29" s="12">
        <f>F29+H29+J29+8+N29+P29+R29+T29+V29+X29</f>
        <v>29</v>
      </c>
      <c r="E29" s="90">
        <v>4</v>
      </c>
      <c r="F29" s="90">
        <v>4</v>
      </c>
      <c r="G29" s="6">
        <v>2</v>
      </c>
      <c r="H29" s="6">
        <v>2</v>
      </c>
      <c r="I29" s="6">
        <v>5</v>
      </c>
      <c r="J29" s="6">
        <v>5</v>
      </c>
      <c r="K29" s="93" t="s">
        <v>555</v>
      </c>
      <c r="L29" s="93" t="s">
        <v>555</v>
      </c>
      <c r="M29" s="6">
        <v>4</v>
      </c>
      <c r="N29" s="6">
        <v>4</v>
      </c>
      <c r="O29" s="6">
        <v>2</v>
      </c>
      <c r="P29" s="6">
        <v>2</v>
      </c>
      <c r="Q29" s="6">
        <v>1</v>
      </c>
      <c r="R29" s="6">
        <v>1</v>
      </c>
      <c r="S29" s="6"/>
      <c r="T29" s="6"/>
      <c r="U29" s="90">
        <v>2</v>
      </c>
      <c r="V29" s="90">
        <v>2</v>
      </c>
      <c r="W29" s="90">
        <v>1</v>
      </c>
      <c r="X29" s="90">
        <v>1</v>
      </c>
      <c r="Z29" s="243">
        <f t="shared" ref="Z29" si="4">E29+G29+I29+M29+O29+Q29+S29+U29+W29+8</f>
        <v>29</v>
      </c>
      <c r="AA29" s="243">
        <f>F29+H29+J29+N29+P29+R29+T29+V29+X29+8</f>
        <v>29</v>
      </c>
    </row>
    <row r="30" spans="1:27" s="9" customFormat="1" ht="18.75" customHeight="1">
      <c r="A30" s="12" t="s">
        <v>104</v>
      </c>
      <c r="B30" s="94" t="s">
        <v>42</v>
      </c>
      <c r="C30" s="12">
        <f t="shared" ref="C30:J30" si="5">C28+C29</f>
        <v>657</v>
      </c>
      <c r="D30" s="12">
        <f t="shared" si="5"/>
        <v>655</v>
      </c>
      <c r="E30" s="12">
        <f t="shared" si="5"/>
        <v>275</v>
      </c>
      <c r="F30" s="7">
        <f t="shared" si="5"/>
        <v>273</v>
      </c>
      <c r="G30" s="7">
        <f t="shared" si="5"/>
        <v>321</v>
      </c>
      <c r="H30" s="7">
        <f t="shared" si="5"/>
        <v>321</v>
      </c>
      <c r="I30" s="7">
        <f t="shared" si="5"/>
        <v>30</v>
      </c>
      <c r="J30" s="7">
        <f t="shared" si="5"/>
        <v>30</v>
      </c>
      <c r="K30" s="109" t="s">
        <v>363</v>
      </c>
      <c r="L30" s="109" t="s">
        <v>363</v>
      </c>
      <c r="M30" s="7">
        <f t="shared" ref="M30:T30" si="6">M28+M29</f>
        <v>6</v>
      </c>
      <c r="N30" s="7">
        <f t="shared" si="6"/>
        <v>6</v>
      </c>
      <c r="O30" s="7">
        <f t="shared" si="6"/>
        <v>2</v>
      </c>
      <c r="P30" s="7">
        <f t="shared" si="6"/>
        <v>2</v>
      </c>
      <c r="Q30" s="7">
        <f t="shared" si="6"/>
        <v>1</v>
      </c>
      <c r="R30" s="7">
        <f t="shared" si="6"/>
        <v>1</v>
      </c>
      <c r="S30" s="7">
        <f t="shared" si="6"/>
        <v>1</v>
      </c>
      <c r="T30" s="7">
        <f t="shared" si="6"/>
        <v>1</v>
      </c>
      <c r="U30" s="12">
        <f>U28+U29</f>
        <v>3</v>
      </c>
      <c r="V30" s="12">
        <f>V28+V29</f>
        <v>3</v>
      </c>
      <c r="W30" s="12">
        <f t="shared" ref="W30:X30" si="7">W28+W29</f>
        <v>1</v>
      </c>
      <c r="X30" s="12">
        <f t="shared" si="7"/>
        <v>1</v>
      </c>
      <c r="Z30" s="243">
        <f>E30+G30+I30+M30+O30+Q30+S30+U30+W30+17</f>
        <v>657</v>
      </c>
      <c r="AA30" s="243">
        <f>F30+H30+J30+N30+P30+R30+T30+V30+X30+17</f>
        <v>655</v>
      </c>
    </row>
    <row r="31" spans="1:27" s="9" customFormat="1" ht="17.25" customHeight="1">
      <c r="A31" s="408" t="s">
        <v>519</v>
      </c>
      <c r="Z31" s="243"/>
      <c r="AA31" s="243"/>
    </row>
    <row r="32" spans="1:27" s="3" customFormat="1" ht="24.75" customHeight="1">
      <c r="A32" s="405" t="s">
        <v>520</v>
      </c>
      <c r="B32" s="427"/>
      <c r="C32" s="12">
        <f t="shared" ref="C32:D32" si="8">E32+G32+I32+K32+M32+O32+Q32+S32+U32+W32</f>
        <v>8</v>
      </c>
      <c r="D32" s="12">
        <f t="shared" si="8"/>
        <v>8</v>
      </c>
      <c r="E32" s="406">
        <v>2</v>
      </c>
      <c r="F32" s="406">
        <v>2</v>
      </c>
      <c r="G32" s="406">
        <v>2</v>
      </c>
      <c r="H32" s="406">
        <v>2</v>
      </c>
      <c r="I32" s="407"/>
      <c r="J32" s="407"/>
      <c r="K32" s="407">
        <v>1</v>
      </c>
      <c r="L32" s="407">
        <v>1</v>
      </c>
      <c r="M32" s="407">
        <v>3</v>
      </c>
      <c r="N32" s="407">
        <v>3</v>
      </c>
      <c r="O32" s="437"/>
      <c r="P32" s="437"/>
      <c r="Q32" s="437"/>
      <c r="R32" s="437"/>
      <c r="S32" s="437"/>
      <c r="T32" s="437"/>
      <c r="U32" s="437"/>
      <c r="V32" s="437"/>
      <c r="W32" s="437"/>
      <c r="X32" s="437"/>
    </row>
    <row r="33" spans="1:24">
      <c r="A33" s="9"/>
      <c r="B33" s="9"/>
      <c r="C33" s="161"/>
      <c r="D33" s="438"/>
      <c r="E33" s="9"/>
      <c r="F33" s="14"/>
      <c r="G33" s="14"/>
      <c r="H33" s="14"/>
      <c r="I33" s="14"/>
      <c r="J33" s="14"/>
      <c r="K33" s="9"/>
      <c r="L33" s="9"/>
      <c r="M33" s="14"/>
      <c r="N33" s="14"/>
      <c r="O33" s="14"/>
      <c r="P33" s="14"/>
      <c r="Q33" s="14"/>
      <c r="R33" s="14"/>
      <c r="S33" s="14"/>
      <c r="T33" s="14"/>
      <c r="U33" s="161"/>
      <c r="V33" s="161"/>
      <c r="W33" s="161"/>
      <c r="X33" s="161"/>
    </row>
    <row r="34" spans="1:24" hidden="1">
      <c r="A34" s="9"/>
      <c r="B34" s="9"/>
      <c r="C34" s="161"/>
      <c r="D34" s="438">
        <f>D30+D32</f>
        <v>663</v>
      </c>
      <c r="E34" s="9"/>
      <c r="F34" s="14"/>
      <c r="G34" s="14"/>
      <c r="H34" s="14"/>
      <c r="I34" s="14"/>
      <c r="J34" s="14"/>
      <c r="K34" s="9"/>
      <c r="L34" s="9"/>
      <c r="M34" s="14"/>
      <c r="N34" s="14"/>
      <c r="O34" s="14"/>
      <c r="P34" s="14"/>
      <c r="Q34" s="14"/>
      <c r="R34" s="14"/>
      <c r="S34" s="14"/>
      <c r="T34" s="14"/>
      <c r="U34" s="161"/>
      <c r="V34" s="161"/>
      <c r="W34" s="161"/>
      <c r="X34" s="161"/>
    </row>
    <row r="35" spans="1:24" ht="12.75" hidden="1" customHeight="1">
      <c r="A35" s="136"/>
      <c r="B35" s="136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8"/>
      <c r="T35" s="438"/>
      <c r="U35" s="438"/>
      <c r="V35" s="438"/>
      <c r="W35" s="438"/>
      <c r="X35" s="438"/>
    </row>
    <row r="36" spans="1:24" hidden="1">
      <c r="A36" s="9"/>
      <c r="B36" s="9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8"/>
      <c r="T36" s="438"/>
      <c r="U36" s="438"/>
      <c r="V36" s="438"/>
      <c r="W36" s="438"/>
      <c r="X36" s="438"/>
    </row>
    <row r="37" spans="1:24" hidden="1">
      <c r="A37" s="242"/>
      <c r="B37" s="242"/>
      <c r="C37" s="438"/>
      <c r="D37" s="438"/>
      <c r="E37" s="9"/>
      <c r="F37" s="14"/>
      <c r="G37" s="14"/>
      <c r="H37" s="14"/>
      <c r="I37" s="14"/>
      <c r="J37" s="14"/>
      <c r="K37" s="9"/>
      <c r="L37" s="9"/>
      <c r="M37" s="14"/>
      <c r="N37" s="14"/>
      <c r="O37" s="14"/>
      <c r="P37" s="14"/>
      <c r="Q37" s="14"/>
      <c r="R37" s="14"/>
      <c r="S37" s="14"/>
      <c r="T37" s="14"/>
      <c r="U37" s="161"/>
      <c r="V37" s="161"/>
      <c r="W37" s="161"/>
      <c r="X37" s="161"/>
    </row>
    <row r="38" spans="1:24" hidden="1">
      <c r="A38" s="240" t="s">
        <v>104</v>
      </c>
      <c r="B38" s="240"/>
      <c r="C38" s="438">
        <f>C30+C37</f>
        <v>657</v>
      </c>
      <c r="D38" s="438">
        <f>D30+D37</f>
        <v>655</v>
      </c>
      <c r="E38" s="9"/>
      <c r="F38" s="14"/>
      <c r="G38" s="14"/>
      <c r="H38" s="14"/>
      <c r="I38" s="14"/>
      <c r="J38" s="14"/>
      <c r="K38" s="9"/>
      <c r="L38" s="9"/>
      <c r="M38" s="14"/>
      <c r="N38" s="14"/>
      <c r="O38" s="14"/>
      <c r="P38" s="14"/>
      <c r="Q38" s="14"/>
      <c r="R38" s="14"/>
      <c r="S38" s="14"/>
      <c r="T38" s="14"/>
      <c r="U38" s="161"/>
      <c r="V38" s="161"/>
      <c r="W38" s="161"/>
      <c r="X38" s="161"/>
    </row>
    <row r="39" spans="1:24" hidden="1">
      <c r="A39" s="9"/>
      <c r="B39" s="9"/>
      <c r="C39" s="438">
        <f>C38-'[1]УК гг '!F17</f>
        <v>2</v>
      </c>
      <c r="D39" s="438">
        <f>D38-'[1]УК гг '!G17</f>
        <v>-3</v>
      </c>
      <c r="E39" s="9"/>
      <c r="F39" s="14"/>
      <c r="G39" s="14"/>
      <c r="H39" s="14"/>
      <c r="I39" s="14"/>
      <c r="J39" s="14"/>
      <c r="K39" s="9"/>
      <c r="L39" s="9"/>
      <c r="M39" s="14"/>
      <c r="N39" s="14"/>
      <c r="O39" s="14"/>
      <c r="P39" s="14"/>
      <c r="Q39" s="14"/>
      <c r="R39" s="14"/>
      <c r="S39" s="14"/>
      <c r="T39" s="14"/>
      <c r="U39" s="161"/>
      <c r="V39" s="161"/>
      <c r="W39" s="161"/>
      <c r="X39" s="161"/>
    </row>
    <row r="40" spans="1:24">
      <c r="A40" s="9"/>
      <c r="B40" s="9"/>
      <c r="C40" s="161"/>
      <c r="D40" s="161"/>
      <c r="E40" s="9"/>
      <c r="F40" s="14"/>
      <c r="G40" s="14"/>
      <c r="H40" s="14"/>
      <c r="I40" s="14"/>
      <c r="J40" s="14"/>
      <c r="K40" s="9"/>
      <c r="L40" s="9"/>
      <c r="M40" s="14"/>
      <c r="N40" s="14"/>
      <c r="O40" s="14"/>
      <c r="P40" s="14"/>
      <c r="Q40" s="14"/>
      <c r="R40" s="14"/>
      <c r="S40" s="14"/>
      <c r="T40" s="14"/>
      <c r="U40" s="161"/>
      <c r="V40" s="161"/>
      <c r="W40" s="161"/>
      <c r="X40" s="161"/>
    </row>
  </sheetData>
  <mergeCells count="16">
    <mergeCell ref="W5:X5"/>
    <mergeCell ref="A1:X1"/>
    <mergeCell ref="A3:A6"/>
    <mergeCell ref="B3:B6"/>
    <mergeCell ref="C3:X3"/>
    <mergeCell ref="C4:D5"/>
    <mergeCell ref="E4:X4"/>
    <mergeCell ref="E5:F5"/>
    <mergeCell ref="G5:H5"/>
    <mergeCell ref="I5:J5"/>
    <mergeCell ref="K5:L5"/>
    <mergeCell ref="M5:N5"/>
    <mergeCell ref="O5:P5"/>
    <mergeCell ref="Q5:R5"/>
    <mergeCell ref="S5:T5"/>
    <mergeCell ref="U5:V5"/>
  </mergeCells>
  <pageMargins left="0.17" right="0.17" top="0.39" bottom="0.24" header="0.37" footer="0.1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2" enableFormatConditionsCalculation="0">
    <tabColor theme="6" tint="0.79998168889431442"/>
  </sheetPr>
  <dimension ref="A1:HI63"/>
  <sheetViews>
    <sheetView zoomScale="85" zoomScaleNormal="85" zoomScaleSheetLayoutView="100" workbookViewId="0">
      <pane xSplit="3" ySplit="9" topLeftCell="D10" activePane="bottomRight" state="frozen"/>
      <selection activeCell="I22" sqref="I22"/>
      <selection pane="topRight" activeCell="I22" sqref="I22"/>
      <selection pane="bottomLeft" activeCell="I22" sqref="I22"/>
      <selection pane="bottomRight" activeCell="AN19" sqref="AN19"/>
    </sheetView>
  </sheetViews>
  <sheetFormatPr defaultRowHeight="12.75"/>
  <cols>
    <col min="1" max="1" width="3.140625" style="47" customWidth="1"/>
    <col min="2" max="2" width="21.42578125" style="47" customWidth="1"/>
    <col min="3" max="3" width="3.28515625" style="29" customWidth="1"/>
    <col min="4" max="4" width="5" style="47" customWidth="1"/>
    <col min="5" max="5" width="5.28515625" style="47" customWidth="1"/>
    <col min="6" max="6" width="4.140625" style="47" customWidth="1"/>
    <col min="7" max="7" width="5.28515625" style="28" customWidth="1"/>
    <col min="8" max="8" width="5" style="28" customWidth="1"/>
    <col min="9" max="9" width="4.85546875" style="28" customWidth="1"/>
    <col min="10" max="10" width="4.85546875" style="47" customWidth="1"/>
    <col min="11" max="11" width="4.85546875" style="28" customWidth="1"/>
    <col min="12" max="12" width="4.28515625" style="28" customWidth="1"/>
    <col min="13" max="14" width="4.85546875" style="28" customWidth="1"/>
    <col min="15" max="15" width="4" style="28" customWidth="1"/>
    <col min="16" max="17" width="5.85546875" style="28" customWidth="1"/>
    <col min="18" max="18" width="4.85546875" style="47" customWidth="1"/>
    <col min="19" max="21" width="4.85546875" style="28" customWidth="1"/>
    <col min="22" max="22" width="4.42578125" style="47" customWidth="1"/>
    <col min="23" max="24" width="4.85546875" style="28" customWidth="1"/>
    <col min="25" max="25" width="4" style="47" customWidth="1"/>
    <col min="26" max="26" width="5.5703125" style="47" customWidth="1"/>
    <col min="27" max="27" width="5.5703125" style="28" customWidth="1"/>
    <col min="28" max="28" width="4.85546875" style="47" customWidth="1"/>
    <col min="29" max="29" width="4.85546875" style="28" customWidth="1"/>
    <col min="30" max="30" width="4.140625" style="47" customWidth="1"/>
    <col min="31" max="31" width="4.85546875" style="47" customWidth="1"/>
    <col min="32" max="32" width="4.85546875" style="28" customWidth="1"/>
    <col min="33" max="33" width="4.7109375" style="47" customWidth="1"/>
    <col min="34" max="34" width="4.85546875" style="47" customWidth="1"/>
    <col min="35" max="35" width="4.85546875" style="28" customWidth="1"/>
    <col min="36" max="36" width="4.7109375" style="47" customWidth="1"/>
    <col min="37" max="37" width="4.85546875" style="47" customWidth="1"/>
    <col min="38" max="38" width="4.85546875" style="28" customWidth="1"/>
    <col min="39" max="39" width="4.85546875" style="47" customWidth="1"/>
    <col min="40" max="41" width="4.85546875" style="28" customWidth="1"/>
    <col min="42" max="42" width="4.5703125" style="47" customWidth="1"/>
    <col min="43" max="43" width="3.7109375" style="48" customWidth="1"/>
    <col min="44" max="44" width="3.7109375" style="47" customWidth="1"/>
    <col min="45" max="45" width="21.28515625" style="47" customWidth="1"/>
    <col min="46" max="46" width="3.7109375" style="47" customWidth="1"/>
    <col min="47" max="47" width="4.85546875" style="47" customWidth="1"/>
    <col min="48" max="51" width="4.85546875" style="28" customWidth="1"/>
    <col min="52" max="52" width="4.85546875" style="47" customWidth="1"/>
    <col min="53" max="53" width="6.140625" style="47" customWidth="1"/>
    <col min="54" max="54" width="5.85546875" style="47" customWidth="1"/>
    <col min="55" max="55" width="4.85546875" style="47" customWidth="1"/>
    <col min="56" max="56" width="4.85546875" style="28" customWidth="1"/>
    <col min="57" max="58" width="4.85546875" style="47" customWidth="1"/>
    <col min="59" max="62" width="4.85546875" style="28" customWidth="1"/>
    <col min="63" max="63" width="4.85546875" style="47" customWidth="1"/>
    <col min="64" max="64" width="8.85546875" style="47" customWidth="1"/>
    <col min="65" max="65" width="8.85546875" style="28" customWidth="1"/>
    <col min="66" max="66" width="7.85546875" style="28" customWidth="1"/>
    <col min="67" max="68" width="8.5703125" style="28" customWidth="1"/>
    <col min="69" max="69" width="8" style="47" customWidth="1"/>
    <col min="70" max="70" width="4.5703125" style="47" customWidth="1"/>
    <col min="71" max="71" width="3.140625" style="47" customWidth="1"/>
    <col min="72" max="72" width="16.7109375" style="47" customWidth="1"/>
    <col min="73" max="73" width="3.7109375" style="47" customWidth="1"/>
    <col min="74" max="74" width="7" style="47" customWidth="1"/>
    <col min="75" max="76" width="6.28515625" style="47" customWidth="1"/>
    <col min="77" max="77" width="7.140625" style="47" customWidth="1"/>
    <col min="78" max="79" width="6.28515625" style="47" customWidth="1"/>
    <col min="80" max="85" width="6.42578125" style="47" customWidth="1"/>
    <col min="86" max="88" width="7.42578125" style="47" customWidth="1"/>
    <col min="89" max="89" width="1.7109375" style="47" customWidth="1"/>
    <col min="90" max="90" width="3.42578125" style="47" customWidth="1"/>
    <col min="91" max="91" width="21.140625" style="47" customWidth="1"/>
    <col min="92" max="92" width="3.7109375" style="47" customWidth="1"/>
    <col min="93" max="93" width="9.140625" style="47" customWidth="1"/>
    <col min="94" max="94" width="9.140625" style="28" customWidth="1"/>
    <col min="95" max="95" width="7.42578125" style="28" customWidth="1"/>
    <col min="96" max="97" width="8.7109375" style="28" customWidth="1"/>
    <col min="98" max="98" width="7.28515625" style="28" customWidth="1"/>
    <col min="99" max="100" width="8.7109375" style="28" customWidth="1"/>
    <col min="101" max="101" width="7.140625" style="28" customWidth="1"/>
    <col min="102" max="103" width="7.5703125" style="28" customWidth="1"/>
    <col min="104" max="104" width="7.28515625" style="28" customWidth="1"/>
    <col min="105" max="106" width="6.85546875" style="28" customWidth="1"/>
    <col min="107" max="107" width="6.7109375" style="28" customWidth="1"/>
    <col min="108" max="109" width="6.5703125" style="28" customWidth="1"/>
    <col min="110" max="110" width="6.42578125" style="28" customWidth="1"/>
    <col min="111" max="111" width="5.5703125" style="127" customWidth="1"/>
    <col min="112" max="112" width="5.5703125" style="366" customWidth="1"/>
    <col min="113" max="113" width="5" style="127" customWidth="1"/>
    <col min="114" max="114" width="5.140625" style="28" customWidth="1"/>
    <col min="115" max="115" width="5.140625" style="366" customWidth="1"/>
    <col min="116" max="116" width="5.140625" style="28" customWidth="1"/>
    <col min="117" max="117" width="3.85546875" style="28" customWidth="1"/>
    <col min="118" max="118" width="1.140625" style="47" customWidth="1"/>
    <col min="119" max="119" width="3.42578125" style="47" customWidth="1"/>
    <col min="120" max="120" width="20.85546875" style="47" customWidth="1"/>
    <col min="121" max="121" width="3.5703125" style="47" customWidth="1"/>
    <col min="122" max="122" width="7.7109375" style="47" customWidth="1"/>
    <col min="123" max="123" width="7.7109375" style="28" customWidth="1"/>
    <col min="124" max="125" width="7.7109375" style="47" customWidth="1"/>
    <col min="126" max="126" width="7.7109375" style="28" customWidth="1"/>
    <col min="127" max="127" width="7.7109375" style="47" customWidth="1"/>
    <col min="128" max="128" width="5.140625" style="47" customWidth="1"/>
    <col min="129" max="129" width="5.140625" style="28" customWidth="1"/>
    <col min="130" max="130" width="5.28515625" style="47" customWidth="1"/>
    <col min="131" max="131" width="5.28515625" style="28" customWidth="1"/>
    <col min="132" max="132" width="8.7109375" style="47" customWidth="1"/>
    <col min="133" max="133" width="8.7109375" style="28" customWidth="1"/>
    <col min="134" max="137" width="7.7109375" style="28" customWidth="1"/>
    <col min="138" max="139" width="8.7109375" style="28" customWidth="1"/>
    <col min="140" max="140" width="8" style="28" customWidth="1"/>
    <col min="141" max="143" width="5" style="28" customWidth="1"/>
    <col min="144" max="145" width="6.7109375" style="28" customWidth="1"/>
    <col min="146" max="146" width="6.85546875" style="28" customWidth="1"/>
    <col min="147" max="148" width="8.5703125" style="28" customWidth="1"/>
    <col min="149" max="149" width="8.85546875" style="28" customWidth="1"/>
    <col min="150" max="155" width="4.85546875" style="28" customWidth="1"/>
    <col min="156" max="158" width="7.85546875" style="28" customWidth="1"/>
    <col min="159" max="160" width="7.28515625" style="28" customWidth="1"/>
    <col min="161" max="161" width="7.140625" style="28" customWidth="1"/>
    <col min="162" max="162" width="1.5703125" style="47" customWidth="1"/>
    <col min="163" max="163" width="3.42578125" style="47" customWidth="1"/>
    <col min="164" max="164" width="21.7109375" style="47" customWidth="1"/>
    <col min="165" max="165" width="4" style="47" customWidth="1"/>
    <col min="166" max="166" width="5.42578125" style="47" customWidth="1"/>
    <col min="167" max="167" width="5.42578125" style="28" customWidth="1"/>
    <col min="168" max="168" width="4" style="28" customWidth="1"/>
    <col min="169" max="170" width="5.140625" style="28" customWidth="1"/>
    <col min="171" max="171" width="4.85546875" style="28" customWidth="1"/>
    <col min="172" max="173" width="5.42578125" style="28" customWidth="1"/>
    <col min="174" max="174" width="5.140625" style="28" customWidth="1"/>
    <col min="175" max="177" width="5" style="28" customWidth="1"/>
    <col min="178" max="178" width="6.5703125" style="28" customWidth="1"/>
    <col min="179" max="179" width="3.85546875" style="28" customWidth="1"/>
    <col min="180" max="181" width="5.28515625" style="28" customWidth="1"/>
    <col min="182" max="182" width="5.5703125" style="28" customWidth="1"/>
    <col min="183" max="184" width="5.140625" style="28" customWidth="1"/>
    <col min="185" max="185" width="4.28515625" style="47" customWidth="1"/>
    <col min="186" max="187" width="3.42578125" style="47" customWidth="1"/>
    <col min="188" max="188" width="21" style="47" customWidth="1"/>
    <col min="189" max="189" width="4" style="47" customWidth="1"/>
    <col min="190" max="190" width="8.5703125" style="26" customWidth="1"/>
    <col min="191" max="191" width="8.7109375" style="47" customWidth="1"/>
    <col min="192" max="192" width="4.7109375" style="28" customWidth="1"/>
    <col min="193" max="193" width="8.7109375" style="127" customWidth="1"/>
    <col min="194" max="194" width="8.28515625" style="127" customWidth="1"/>
    <col min="195" max="195" width="10.28515625" style="127" customWidth="1"/>
    <col min="196" max="197" width="7.5703125" style="127" customWidth="1"/>
    <col min="198" max="198" width="6.42578125" style="28" customWidth="1"/>
    <col min="199" max="199" width="8.85546875" style="129" customWidth="1"/>
    <col min="200" max="200" width="8.85546875" style="127" customWidth="1"/>
    <col min="201" max="201" width="8.140625" style="28" customWidth="1"/>
    <col min="202" max="202" width="7.7109375" style="28" customWidth="1"/>
    <col min="203" max="203" width="7.28515625" style="28" customWidth="1"/>
    <col min="204" max="204" width="8.140625" style="127" customWidth="1"/>
    <col min="205" max="206" width="7" style="28" customWidth="1"/>
    <col min="207" max="207" width="6" style="28" customWidth="1"/>
    <col min="208" max="208" width="4.85546875" style="28" customWidth="1"/>
    <col min="209" max="209" width="5.85546875" style="28" customWidth="1"/>
    <col min="210" max="210" width="4.7109375" style="28" customWidth="1"/>
    <col min="211" max="16384" width="9.140625" style="20"/>
  </cols>
  <sheetData>
    <row r="1" spans="1:210" s="26" customFormat="1" ht="12.75" customHeight="1">
      <c r="A1" s="26" t="s">
        <v>215</v>
      </c>
      <c r="AQ1" s="27"/>
      <c r="AR1" s="26" t="s">
        <v>218</v>
      </c>
      <c r="BM1" s="28"/>
      <c r="BP1" s="28"/>
      <c r="BS1" s="26" t="s">
        <v>50</v>
      </c>
      <c r="CL1" s="26" t="s">
        <v>313</v>
      </c>
      <c r="DG1" s="129"/>
      <c r="DH1" s="365"/>
      <c r="DI1" s="129"/>
      <c r="DK1" s="365"/>
      <c r="DM1" s="28"/>
      <c r="DO1" s="26" t="s">
        <v>207</v>
      </c>
      <c r="EA1" s="28"/>
      <c r="EB1" s="458"/>
      <c r="EC1" s="458"/>
      <c r="ED1" s="458"/>
      <c r="EE1" s="458"/>
      <c r="EF1" s="458"/>
      <c r="EG1" s="458"/>
      <c r="FG1" s="26" t="s">
        <v>116</v>
      </c>
      <c r="FW1" s="28"/>
      <c r="GE1" s="26" t="s">
        <v>508</v>
      </c>
      <c r="GJ1" s="28"/>
      <c r="GK1" s="129"/>
      <c r="GL1" s="129"/>
      <c r="GM1" s="129"/>
      <c r="GN1" s="129"/>
      <c r="GO1" s="129"/>
      <c r="GQ1" s="129"/>
      <c r="GR1" s="129"/>
      <c r="GV1" s="129"/>
      <c r="GZ1" s="28"/>
      <c r="HB1" s="28"/>
    </row>
    <row r="2" spans="1:210" s="28" customFormat="1" ht="9.75" customHeight="1">
      <c r="A2" s="26"/>
      <c r="C2" s="29"/>
      <c r="AQ2" s="30"/>
      <c r="DG2" s="127"/>
      <c r="DH2" s="366"/>
      <c r="DI2" s="127"/>
      <c r="DK2" s="366"/>
      <c r="EB2" s="459"/>
      <c r="EC2" s="459"/>
      <c r="ED2" s="459"/>
      <c r="EE2" s="459"/>
      <c r="EF2" s="459"/>
      <c r="EG2" s="459"/>
      <c r="EK2" s="47"/>
      <c r="GA2" s="47"/>
      <c r="GH2" s="26"/>
      <c r="GK2" s="127"/>
      <c r="GL2" s="127"/>
      <c r="GM2" s="127"/>
      <c r="GN2" s="127"/>
      <c r="GO2" s="127"/>
      <c r="GQ2" s="129"/>
      <c r="GR2" s="127"/>
      <c r="GV2" s="127"/>
    </row>
    <row r="3" spans="1:210" s="32" customFormat="1" ht="25.5" customHeight="1">
      <c r="A3" s="629" t="s">
        <v>18</v>
      </c>
      <c r="B3" s="629" t="s">
        <v>105</v>
      </c>
      <c r="C3" s="629" t="s">
        <v>20</v>
      </c>
      <c r="D3" s="632" t="s">
        <v>440</v>
      </c>
      <c r="E3" s="638"/>
      <c r="F3" s="638"/>
      <c r="G3" s="638"/>
      <c r="H3" s="638"/>
      <c r="I3" s="639"/>
      <c r="J3" s="629" t="s">
        <v>263</v>
      </c>
      <c r="K3" s="629"/>
      <c r="L3" s="629"/>
      <c r="M3" s="629"/>
      <c r="N3" s="629"/>
      <c r="O3" s="629"/>
      <c r="P3" s="629"/>
      <c r="Q3" s="629"/>
      <c r="R3" s="629" t="s">
        <v>229</v>
      </c>
      <c r="S3" s="629"/>
      <c r="T3" s="629" t="s">
        <v>264</v>
      </c>
      <c r="U3" s="629"/>
      <c r="V3" s="629"/>
      <c r="W3" s="629"/>
      <c r="X3" s="629"/>
      <c r="Y3" s="629"/>
      <c r="Z3" s="629"/>
      <c r="AA3" s="631"/>
      <c r="AB3" s="629" t="s">
        <v>251</v>
      </c>
      <c r="AC3" s="629"/>
      <c r="AD3" s="629"/>
      <c r="AE3" s="629"/>
      <c r="AF3" s="629"/>
      <c r="AG3" s="629"/>
      <c r="AH3" s="629"/>
      <c r="AI3" s="629"/>
      <c r="AJ3" s="629"/>
      <c r="AK3" s="629"/>
      <c r="AL3" s="629"/>
      <c r="AM3" s="629"/>
      <c r="AN3" s="629" t="s">
        <v>314</v>
      </c>
      <c r="AO3" s="629"/>
      <c r="AP3" s="629"/>
      <c r="AQ3" s="422"/>
      <c r="AR3" s="629" t="s">
        <v>18</v>
      </c>
      <c r="AS3" s="629" t="s">
        <v>105</v>
      </c>
      <c r="AT3" s="629" t="s">
        <v>20</v>
      </c>
      <c r="AU3" s="631" t="s">
        <v>231</v>
      </c>
      <c r="AV3" s="644"/>
      <c r="AW3" s="644"/>
      <c r="AX3" s="644"/>
      <c r="AY3" s="644"/>
      <c r="AZ3" s="644"/>
      <c r="BA3" s="644"/>
      <c r="BB3" s="644"/>
      <c r="BC3" s="644"/>
      <c r="BD3" s="644"/>
      <c r="BE3" s="644"/>
      <c r="BF3" s="644"/>
      <c r="BG3" s="644"/>
      <c r="BH3" s="644"/>
      <c r="BI3" s="644"/>
      <c r="BJ3" s="644"/>
      <c r="BK3" s="644"/>
      <c r="BL3" s="629" t="s">
        <v>246</v>
      </c>
      <c r="BM3" s="629"/>
      <c r="BN3" s="629"/>
      <c r="BO3" s="629"/>
      <c r="BP3" s="629"/>
      <c r="BQ3" s="629"/>
      <c r="BS3" s="629" t="s">
        <v>18</v>
      </c>
      <c r="BT3" s="629" t="s">
        <v>19</v>
      </c>
      <c r="BU3" s="629" t="s">
        <v>20</v>
      </c>
      <c r="BV3" s="632" t="s">
        <v>164</v>
      </c>
      <c r="BW3" s="638"/>
      <c r="BX3" s="638"/>
      <c r="BY3" s="638"/>
      <c r="BZ3" s="638"/>
      <c r="CA3" s="639"/>
      <c r="CB3" s="632" t="s">
        <v>347</v>
      </c>
      <c r="CC3" s="638"/>
      <c r="CD3" s="638"/>
      <c r="CE3" s="638"/>
      <c r="CF3" s="638"/>
      <c r="CG3" s="638"/>
      <c r="CH3" s="638"/>
      <c r="CI3" s="638"/>
      <c r="CJ3" s="639"/>
      <c r="CL3" s="629" t="s">
        <v>18</v>
      </c>
      <c r="CM3" s="629" t="s">
        <v>105</v>
      </c>
      <c r="CN3" s="629" t="s">
        <v>20</v>
      </c>
      <c r="CO3" s="632" t="s">
        <v>234</v>
      </c>
      <c r="CP3" s="638"/>
      <c r="CQ3" s="638"/>
      <c r="CR3" s="638"/>
      <c r="CS3" s="638"/>
      <c r="CT3" s="638"/>
      <c r="CU3" s="638"/>
      <c r="CV3" s="638"/>
      <c r="CW3" s="639"/>
      <c r="CX3" s="632" t="s">
        <v>310</v>
      </c>
      <c r="CY3" s="638"/>
      <c r="CZ3" s="638"/>
      <c r="DA3" s="638"/>
      <c r="DB3" s="638"/>
      <c r="DC3" s="638"/>
      <c r="DD3" s="638"/>
      <c r="DE3" s="638"/>
      <c r="DF3" s="638"/>
      <c r="DG3" s="629" t="s">
        <v>301</v>
      </c>
      <c r="DH3" s="629"/>
      <c r="DI3" s="629"/>
      <c r="DJ3" s="629" t="s">
        <v>544</v>
      </c>
      <c r="DK3" s="629"/>
      <c r="DL3" s="629"/>
      <c r="DM3" s="630" t="s">
        <v>49</v>
      </c>
      <c r="DO3" s="629" t="s">
        <v>18</v>
      </c>
      <c r="DP3" s="629" t="s">
        <v>105</v>
      </c>
      <c r="DQ3" s="629" t="s">
        <v>20</v>
      </c>
      <c r="DR3" s="629" t="s">
        <v>545</v>
      </c>
      <c r="DS3" s="629"/>
      <c r="DT3" s="629"/>
      <c r="DU3" s="632" t="s">
        <v>546</v>
      </c>
      <c r="DV3" s="638"/>
      <c r="DW3" s="639"/>
      <c r="DX3" s="629" t="s">
        <v>169</v>
      </c>
      <c r="DY3" s="629"/>
      <c r="DZ3" s="629"/>
      <c r="EA3" s="630" t="s">
        <v>49</v>
      </c>
      <c r="EB3" s="629" t="s">
        <v>549</v>
      </c>
      <c r="EC3" s="629"/>
      <c r="ED3" s="629"/>
      <c r="EE3" s="632" t="s">
        <v>550</v>
      </c>
      <c r="EF3" s="638"/>
      <c r="EG3" s="639"/>
      <c r="EH3" s="632" t="s">
        <v>441</v>
      </c>
      <c r="EI3" s="638"/>
      <c r="EJ3" s="639"/>
      <c r="EK3" s="629" t="s">
        <v>323</v>
      </c>
      <c r="EL3" s="629"/>
      <c r="EM3" s="629"/>
      <c r="EN3" s="632" t="s">
        <v>503</v>
      </c>
      <c r="EO3" s="638"/>
      <c r="EP3" s="639"/>
      <c r="EQ3" s="632" t="s">
        <v>504</v>
      </c>
      <c r="ER3" s="638"/>
      <c r="ES3" s="639"/>
      <c r="ET3" s="629" t="s">
        <v>51</v>
      </c>
      <c r="EU3" s="629"/>
      <c r="EV3" s="629"/>
      <c r="EW3" s="629" t="s">
        <v>86</v>
      </c>
      <c r="EX3" s="629"/>
      <c r="EY3" s="629"/>
      <c r="EZ3" s="629" t="s">
        <v>505</v>
      </c>
      <c r="FA3" s="629"/>
      <c r="FB3" s="629"/>
      <c r="FC3" s="629" t="s">
        <v>522</v>
      </c>
      <c r="FD3" s="629"/>
      <c r="FE3" s="629"/>
      <c r="FG3" s="629" t="s">
        <v>18</v>
      </c>
      <c r="FH3" s="629" t="s">
        <v>105</v>
      </c>
      <c r="FI3" s="629" t="s">
        <v>20</v>
      </c>
      <c r="FJ3" s="632" t="s">
        <v>154</v>
      </c>
      <c r="FK3" s="638"/>
      <c r="FL3" s="639"/>
      <c r="FM3" s="629" t="s">
        <v>235</v>
      </c>
      <c r="FN3" s="629"/>
      <c r="FO3" s="629"/>
      <c r="FP3" s="632" t="s">
        <v>182</v>
      </c>
      <c r="FQ3" s="638"/>
      <c r="FR3" s="638"/>
      <c r="FS3" s="638"/>
      <c r="FT3" s="638"/>
      <c r="FU3" s="638"/>
      <c r="FV3" s="629" t="s">
        <v>523</v>
      </c>
      <c r="FW3" s="630" t="s">
        <v>49</v>
      </c>
      <c r="FX3" s="632" t="s">
        <v>138</v>
      </c>
      <c r="FY3" s="638"/>
      <c r="FZ3" s="638"/>
      <c r="GA3" s="638"/>
      <c r="GB3" s="638"/>
      <c r="GC3" s="639"/>
      <c r="GE3" s="629" t="s">
        <v>18</v>
      </c>
      <c r="GF3" s="629" t="s">
        <v>105</v>
      </c>
      <c r="GG3" s="629" t="s">
        <v>20</v>
      </c>
      <c r="GH3" s="645" t="s">
        <v>168</v>
      </c>
      <c r="GI3" s="629" t="s">
        <v>165</v>
      </c>
      <c r="GJ3" s="629" t="s">
        <v>49</v>
      </c>
      <c r="GK3" s="629" t="s">
        <v>106</v>
      </c>
      <c r="GL3" s="629"/>
      <c r="GM3" s="629"/>
      <c r="GN3" s="629"/>
      <c r="GO3" s="629"/>
      <c r="GP3" s="629"/>
      <c r="GQ3" s="626" t="s">
        <v>324</v>
      </c>
      <c r="GR3" s="631" t="s">
        <v>418</v>
      </c>
      <c r="GS3" s="644"/>
      <c r="GT3" s="644"/>
      <c r="GU3" s="644"/>
      <c r="GV3" s="644"/>
      <c r="GW3" s="644"/>
      <c r="GX3" s="630"/>
      <c r="GY3" s="632" t="s">
        <v>171</v>
      </c>
      <c r="GZ3" s="638"/>
      <c r="HA3" s="638"/>
      <c r="HB3" s="639"/>
    </row>
    <row r="4" spans="1:210" s="32" customFormat="1" ht="19.5" customHeight="1">
      <c r="A4" s="629"/>
      <c r="B4" s="629"/>
      <c r="C4" s="629"/>
      <c r="D4" s="633"/>
      <c r="E4" s="640"/>
      <c r="F4" s="640"/>
      <c r="G4" s="640"/>
      <c r="H4" s="640"/>
      <c r="I4" s="641"/>
      <c r="J4" s="632" t="s">
        <v>502</v>
      </c>
      <c r="K4" s="638"/>
      <c r="L4" s="639"/>
      <c r="M4" s="632" t="s">
        <v>227</v>
      </c>
      <c r="N4" s="638"/>
      <c r="O4" s="639"/>
      <c r="P4" s="632" t="s">
        <v>346</v>
      </c>
      <c r="Q4" s="639"/>
      <c r="R4" s="630"/>
      <c r="S4" s="629"/>
      <c r="T4" s="632" t="s">
        <v>502</v>
      </c>
      <c r="U4" s="638"/>
      <c r="V4" s="639"/>
      <c r="W4" s="632" t="s">
        <v>227</v>
      </c>
      <c r="X4" s="638"/>
      <c r="Y4" s="639"/>
      <c r="Z4" s="632" t="s">
        <v>346</v>
      </c>
      <c r="AA4" s="639"/>
      <c r="AB4" s="632" t="s">
        <v>517</v>
      </c>
      <c r="AC4" s="638"/>
      <c r="AD4" s="639"/>
      <c r="AE4" s="632" t="s">
        <v>521</v>
      </c>
      <c r="AF4" s="638"/>
      <c r="AG4" s="638"/>
      <c r="AH4" s="638"/>
      <c r="AI4" s="638"/>
      <c r="AJ4" s="638"/>
      <c r="AK4" s="638"/>
      <c r="AL4" s="638"/>
      <c r="AM4" s="639"/>
      <c r="AN4" s="629"/>
      <c r="AO4" s="629"/>
      <c r="AP4" s="629"/>
      <c r="AQ4" s="422"/>
      <c r="AR4" s="629"/>
      <c r="AS4" s="629"/>
      <c r="AT4" s="629"/>
      <c r="AU4" s="629" t="s">
        <v>225</v>
      </c>
      <c r="AV4" s="629"/>
      <c r="AW4" s="629"/>
      <c r="AX4" s="629" t="s">
        <v>320</v>
      </c>
      <c r="AY4" s="629"/>
      <c r="AZ4" s="629"/>
      <c r="BA4" s="629" t="s">
        <v>321</v>
      </c>
      <c r="BB4" s="629"/>
      <c r="BC4" s="629" t="s">
        <v>232</v>
      </c>
      <c r="BD4" s="629"/>
      <c r="BE4" s="629"/>
      <c r="BF4" s="629" t="s">
        <v>543</v>
      </c>
      <c r="BG4" s="629"/>
      <c r="BH4" s="629"/>
      <c r="BI4" s="629" t="s">
        <v>233</v>
      </c>
      <c r="BJ4" s="629"/>
      <c r="BK4" s="629"/>
      <c r="BL4" s="629"/>
      <c r="BM4" s="629"/>
      <c r="BN4" s="629"/>
      <c r="BO4" s="629"/>
      <c r="BP4" s="629"/>
      <c r="BQ4" s="629"/>
      <c r="BS4" s="629"/>
      <c r="BT4" s="629"/>
      <c r="BU4" s="629"/>
      <c r="BV4" s="634"/>
      <c r="BW4" s="642"/>
      <c r="BX4" s="642"/>
      <c r="BY4" s="642"/>
      <c r="BZ4" s="642"/>
      <c r="CA4" s="643"/>
      <c r="CB4" s="634"/>
      <c r="CC4" s="642"/>
      <c r="CD4" s="642"/>
      <c r="CE4" s="642"/>
      <c r="CF4" s="642"/>
      <c r="CG4" s="642"/>
      <c r="CH4" s="642"/>
      <c r="CI4" s="642"/>
      <c r="CJ4" s="643"/>
      <c r="CL4" s="629"/>
      <c r="CM4" s="629"/>
      <c r="CN4" s="629"/>
      <c r="CO4" s="634"/>
      <c r="CP4" s="642"/>
      <c r="CQ4" s="642"/>
      <c r="CR4" s="642"/>
      <c r="CS4" s="642"/>
      <c r="CT4" s="642"/>
      <c r="CU4" s="642"/>
      <c r="CV4" s="642"/>
      <c r="CW4" s="643"/>
      <c r="CX4" s="634"/>
      <c r="CY4" s="642"/>
      <c r="CZ4" s="642"/>
      <c r="DA4" s="642"/>
      <c r="DB4" s="642"/>
      <c r="DC4" s="642"/>
      <c r="DD4" s="642"/>
      <c r="DE4" s="642"/>
      <c r="DF4" s="642"/>
      <c r="DG4" s="629"/>
      <c r="DH4" s="629"/>
      <c r="DI4" s="629"/>
      <c r="DJ4" s="629"/>
      <c r="DK4" s="629"/>
      <c r="DL4" s="629"/>
      <c r="DM4" s="630"/>
      <c r="DO4" s="629"/>
      <c r="DP4" s="629"/>
      <c r="DQ4" s="629"/>
      <c r="DR4" s="629"/>
      <c r="DS4" s="629"/>
      <c r="DT4" s="629"/>
      <c r="DU4" s="633"/>
      <c r="DV4" s="640"/>
      <c r="DW4" s="641"/>
      <c r="DX4" s="629"/>
      <c r="DY4" s="629"/>
      <c r="DZ4" s="629"/>
      <c r="EA4" s="630"/>
      <c r="EB4" s="629"/>
      <c r="EC4" s="629"/>
      <c r="ED4" s="629"/>
      <c r="EE4" s="633"/>
      <c r="EF4" s="640"/>
      <c r="EG4" s="641"/>
      <c r="EH4" s="633"/>
      <c r="EI4" s="640"/>
      <c r="EJ4" s="641"/>
      <c r="EK4" s="629"/>
      <c r="EL4" s="629"/>
      <c r="EM4" s="629"/>
      <c r="EN4" s="633"/>
      <c r="EO4" s="640"/>
      <c r="EP4" s="641"/>
      <c r="EQ4" s="633"/>
      <c r="ER4" s="640"/>
      <c r="ES4" s="641"/>
      <c r="ET4" s="629"/>
      <c r="EU4" s="629"/>
      <c r="EV4" s="629"/>
      <c r="EW4" s="629"/>
      <c r="EX4" s="629"/>
      <c r="EY4" s="629"/>
      <c r="EZ4" s="629"/>
      <c r="FA4" s="629"/>
      <c r="FB4" s="629"/>
      <c r="FC4" s="629"/>
      <c r="FD4" s="629"/>
      <c r="FE4" s="629"/>
      <c r="FG4" s="629"/>
      <c r="FH4" s="629"/>
      <c r="FI4" s="629"/>
      <c r="FJ4" s="633"/>
      <c r="FK4" s="640"/>
      <c r="FL4" s="641"/>
      <c r="FM4" s="629"/>
      <c r="FN4" s="629"/>
      <c r="FO4" s="629"/>
      <c r="FP4" s="634"/>
      <c r="FQ4" s="642"/>
      <c r="FR4" s="642"/>
      <c r="FS4" s="642"/>
      <c r="FT4" s="642"/>
      <c r="FU4" s="642"/>
      <c r="FV4" s="629"/>
      <c r="FW4" s="630"/>
      <c r="FX4" s="634"/>
      <c r="FY4" s="642"/>
      <c r="FZ4" s="642"/>
      <c r="GA4" s="642"/>
      <c r="GB4" s="642"/>
      <c r="GC4" s="643"/>
      <c r="GE4" s="629"/>
      <c r="GF4" s="629"/>
      <c r="GG4" s="629"/>
      <c r="GH4" s="645"/>
      <c r="GI4" s="629"/>
      <c r="GJ4" s="629"/>
      <c r="GK4" s="635" t="s">
        <v>219</v>
      </c>
      <c r="GL4" s="635" t="s">
        <v>220</v>
      </c>
      <c r="GM4" s="632" t="s">
        <v>395</v>
      </c>
      <c r="GN4" s="631" t="s">
        <v>70</v>
      </c>
      <c r="GO4" s="630"/>
      <c r="GP4" s="635" t="s">
        <v>386</v>
      </c>
      <c r="GQ4" s="627"/>
      <c r="GR4" s="635" t="s">
        <v>419</v>
      </c>
      <c r="GS4" s="629" t="s">
        <v>420</v>
      </c>
      <c r="GT4" s="629" t="s">
        <v>421</v>
      </c>
      <c r="GU4" s="629" t="s">
        <v>349</v>
      </c>
      <c r="GV4" s="629" t="s">
        <v>422</v>
      </c>
      <c r="GW4" s="629" t="s">
        <v>423</v>
      </c>
      <c r="GX4" s="629" t="s">
        <v>424</v>
      </c>
      <c r="GY4" s="634"/>
      <c r="GZ4" s="642"/>
      <c r="HA4" s="642"/>
      <c r="HB4" s="643"/>
    </row>
    <row r="5" spans="1:210" s="32" customFormat="1" ht="22.5" customHeight="1">
      <c r="A5" s="629"/>
      <c r="B5" s="629"/>
      <c r="C5" s="629"/>
      <c r="D5" s="633"/>
      <c r="E5" s="640"/>
      <c r="F5" s="640"/>
      <c r="G5" s="640"/>
      <c r="H5" s="640"/>
      <c r="I5" s="641"/>
      <c r="J5" s="633"/>
      <c r="K5" s="640"/>
      <c r="L5" s="641"/>
      <c r="M5" s="633"/>
      <c r="N5" s="640"/>
      <c r="O5" s="641"/>
      <c r="P5" s="633"/>
      <c r="Q5" s="641"/>
      <c r="R5" s="630"/>
      <c r="S5" s="629"/>
      <c r="T5" s="633"/>
      <c r="U5" s="640"/>
      <c r="V5" s="641"/>
      <c r="W5" s="633"/>
      <c r="X5" s="640"/>
      <c r="Y5" s="641"/>
      <c r="Z5" s="633"/>
      <c r="AA5" s="641"/>
      <c r="AB5" s="633"/>
      <c r="AC5" s="640"/>
      <c r="AD5" s="641"/>
      <c r="AE5" s="629" t="s">
        <v>88</v>
      </c>
      <c r="AF5" s="629"/>
      <c r="AG5" s="629"/>
      <c r="AH5" s="629" t="s">
        <v>541</v>
      </c>
      <c r="AI5" s="629"/>
      <c r="AJ5" s="629"/>
      <c r="AK5" s="632" t="s">
        <v>542</v>
      </c>
      <c r="AL5" s="638"/>
      <c r="AM5" s="639"/>
      <c r="AN5" s="629"/>
      <c r="AO5" s="629"/>
      <c r="AP5" s="629"/>
      <c r="AQ5" s="422"/>
      <c r="AR5" s="629"/>
      <c r="AS5" s="629"/>
      <c r="AT5" s="629"/>
      <c r="AU5" s="629"/>
      <c r="AV5" s="629"/>
      <c r="AW5" s="629"/>
      <c r="AX5" s="629"/>
      <c r="AY5" s="629"/>
      <c r="AZ5" s="629"/>
      <c r="BA5" s="629"/>
      <c r="BB5" s="629"/>
      <c r="BC5" s="629"/>
      <c r="BD5" s="629"/>
      <c r="BE5" s="629"/>
      <c r="BF5" s="629"/>
      <c r="BG5" s="629"/>
      <c r="BH5" s="629"/>
      <c r="BI5" s="629"/>
      <c r="BJ5" s="629"/>
      <c r="BK5" s="629"/>
      <c r="BL5" s="629" t="s">
        <v>224</v>
      </c>
      <c r="BM5" s="629"/>
      <c r="BN5" s="629"/>
      <c r="BO5" s="629" t="s">
        <v>322</v>
      </c>
      <c r="BP5" s="629"/>
      <c r="BQ5" s="629"/>
      <c r="BS5" s="629"/>
      <c r="BT5" s="629"/>
      <c r="BU5" s="629"/>
      <c r="BV5" s="629" t="s">
        <v>467</v>
      </c>
      <c r="BW5" s="629"/>
      <c r="BX5" s="629"/>
      <c r="BY5" s="629" t="s">
        <v>499</v>
      </c>
      <c r="BZ5" s="629"/>
      <c r="CA5" s="629"/>
      <c r="CB5" s="629" t="s">
        <v>467</v>
      </c>
      <c r="CC5" s="629"/>
      <c r="CD5" s="629"/>
      <c r="CE5" s="629" t="s">
        <v>499</v>
      </c>
      <c r="CF5" s="629"/>
      <c r="CG5" s="629"/>
      <c r="CH5" s="629" t="s">
        <v>500</v>
      </c>
      <c r="CI5" s="629"/>
      <c r="CJ5" s="629"/>
      <c r="CL5" s="629"/>
      <c r="CM5" s="629"/>
      <c r="CN5" s="629"/>
      <c r="CO5" s="629" t="s">
        <v>45</v>
      </c>
      <c r="CP5" s="629"/>
      <c r="CQ5" s="629"/>
      <c r="CR5" s="629" t="s">
        <v>46</v>
      </c>
      <c r="CS5" s="629"/>
      <c r="CT5" s="629"/>
      <c r="CU5" s="629" t="s">
        <v>47</v>
      </c>
      <c r="CV5" s="629"/>
      <c r="CW5" s="629"/>
      <c r="CX5" s="629" t="s">
        <v>45</v>
      </c>
      <c r="CY5" s="629"/>
      <c r="CZ5" s="629"/>
      <c r="DA5" s="629" t="s">
        <v>46</v>
      </c>
      <c r="DB5" s="629"/>
      <c r="DC5" s="629"/>
      <c r="DD5" s="629" t="s">
        <v>47</v>
      </c>
      <c r="DE5" s="629"/>
      <c r="DF5" s="631"/>
      <c r="DG5" s="629"/>
      <c r="DH5" s="629"/>
      <c r="DI5" s="629"/>
      <c r="DJ5" s="629"/>
      <c r="DK5" s="629"/>
      <c r="DL5" s="629"/>
      <c r="DM5" s="630"/>
      <c r="DO5" s="629"/>
      <c r="DP5" s="629"/>
      <c r="DQ5" s="629"/>
      <c r="DR5" s="629"/>
      <c r="DS5" s="629"/>
      <c r="DT5" s="629"/>
      <c r="DU5" s="633"/>
      <c r="DV5" s="640"/>
      <c r="DW5" s="641"/>
      <c r="DX5" s="629"/>
      <c r="DY5" s="629"/>
      <c r="DZ5" s="629"/>
      <c r="EA5" s="630"/>
      <c r="EB5" s="629"/>
      <c r="EC5" s="629"/>
      <c r="ED5" s="629"/>
      <c r="EE5" s="633"/>
      <c r="EF5" s="640"/>
      <c r="EG5" s="641"/>
      <c r="EH5" s="633"/>
      <c r="EI5" s="640"/>
      <c r="EJ5" s="641"/>
      <c r="EK5" s="629"/>
      <c r="EL5" s="629"/>
      <c r="EM5" s="629"/>
      <c r="EN5" s="633"/>
      <c r="EO5" s="640"/>
      <c r="EP5" s="641"/>
      <c r="EQ5" s="633"/>
      <c r="ER5" s="640"/>
      <c r="ES5" s="641"/>
      <c r="ET5" s="629"/>
      <c r="EU5" s="629"/>
      <c r="EV5" s="629"/>
      <c r="EW5" s="629"/>
      <c r="EX5" s="629"/>
      <c r="EY5" s="629"/>
      <c r="EZ5" s="629"/>
      <c r="FA5" s="629"/>
      <c r="FB5" s="629"/>
      <c r="FC5" s="629"/>
      <c r="FD5" s="629"/>
      <c r="FE5" s="629"/>
      <c r="FG5" s="629"/>
      <c r="FH5" s="629"/>
      <c r="FI5" s="629"/>
      <c r="FJ5" s="633"/>
      <c r="FK5" s="640"/>
      <c r="FL5" s="641"/>
      <c r="FM5" s="629"/>
      <c r="FN5" s="629"/>
      <c r="FO5" s="629"/>
      <c r="FP5" s="630" t="s">
        <v>183</v>
      </c>
      <c r="FQ5" s="629"/>
      <c r="FR5" s="631"/>
      <c r="FS5" s="629" t="s">
        <v>202</v>
      </c>
      <c r="FT5" s="629"/>
      <c r="FU5" s="631"/>
      <c r="FV5" s="629"/>
      <c r="FW5" s="630"/>
      <c r="FX5" s="629" t="s">
        <v>206</v>
      </c>
      <c r="FY5" s="629"/>
      <c r="FZ5" s="629"/>
      <c r="GA5" s="629" t="s">
        <v>315</v>
      </c>
      <c r="GB5" s="629"/>
      <c r="GC5" s="629"/>
      <c r="GE5" s="629"/>
      <c r="GF5" s="629"/>
      <c r="GG5" s="629"/>
      <c r="GH5" s="645"/>
      <c r="GI5" s="629"/>
      <c r="GJ5" s="629"/>
      <c r="GK5" s="636"/>
      <c r="GL5" s="636"/>
      <c r="GM5" s="633"/>
      <c r="GN5" s="635" t="s">
        <v>316</v>
      </c>
      <c r="GO5" s="635" t="s">
        <v>221</v>
      </c>
      <c r="GP5" s="636"/>
      <c r="GQ5" s="627"/>
      <c r="GR5" s="636"/>
      <c r="GS5" s="629"/>
      <c r="GT5" s="629"/>
      <c r="GU5" s="629"/>
      <c r="GV5" s="629"/>
      <c r="GW5" s="629"/>
      <c r="GX5" s="629"/>
      <c r="GY5" s="629" t="s">
        <v>166</v>
      </c>
      <c r="GZ5" s="629" t="s">
        <v>49</v>
      </c>
      <c r="HA5" s="629" t="s">
        <v>167</v>
      </c>
      <c r="HB5" s="629" t="s">
        <v>49</v>
      </c>
    </row>
    <row r="6" spans="1:210" s="32" customFormat="1" ht="15.75" customHeight="1">
      <c r="A6" s="629"/>
      <c r="B6" s="629"/>
      <c r="C6" s="629"/>
      <c r="D6" s="629">
        <v>2020</v>
      </c>
      <c r="E6" s="629"/>
      <c r="F6" s="629"/>
      <c r="G6" s="629">
        <v>2021</v>
      </c>
      <c r="H6" s="629"/>
      <c r="I6" s="629"/>
      <c r="J6" s="633"/>
      <c r="K6" s="640"/>
      <c r="L6" s="641"/>
      <c r="M6" s="633"/>
      <c r="N6" s="640"/>
      <c r="O6" s="641"/>
      <c r="P6" s="633"/>
      <c r="Q6" s="641"/>
      <c r="R6" s="630"/>
      <c r="S6" s="629"/>
      <c r="T6" s="633"/>
      <c r="U6" s="640"/>
      <c r="V6" s="641"/>
      <c r="W6" s="633"/>
      <c r="X6" s="640"/>
      <c r="Y6" s="641"/>
      <c r="Z6" s="633"/>
      <c r="AA6" s="641"/>
      <c r="AB6" s="633"/>
      <c r="AC6" s="640"/>
      <c r="AD6" s="641"/>
      <c r="AE6" s="629"/>
      <c r="AF6" s="629"/>
      <c r="AG6" s="629"/>
      <c r="AH6" s="629"/>
      <c r="AI6" s="629"/>
      <c r="AJ6" s="629"/>
      <c r="AK6" s="633"/>
      <c r="AL6" s="640"/>
      <c r="AM6" s="641"/>
      <c r="AN6" s="629"/>
      <c r="AO6" s="629"/>
      <c r="AP6" s="629"/>
      <c r="AQ6" s="422"/>
      <c r="AR6" s="629"/>
      <c r="AS6" s="629"/>
      <c r="AT6" s="629"/>
      <c r="AU6" s="629"/>
      <c r="AV6" s="629"/>
      <c r="AW6" s="629"/>
      <c r="AX6" s="629"/>
      <c r="AY6" s="629"/>
      <c r="AZ6" s="629"/>
      <c r="BA6" s="629"/>
      <c r="BB6" s="629"/>
      <c r="BC6" s="629"/>
      <c r="BD6" s="629"/>
      <c r="BE6" s="629"/>
      <c r="BF6" s="629"/>
      <c r="BG6" s="629"/>
      <c r="BH6" s="629"/>
      <c r="BI6" s="629"/>
      <c r="BJ6" s="629"/>
      <c r="BK6" s="629"/>
      <c r="BL6" s="629"/>
      <c r="BM6" s="629"/>
      <c r="BN6" s="629"/>
      <c r="BO6" s="629"/>
      <c r="BP6" s="629"/>
      <c r="BQ6" s="629"/>
      <c r="BS6" s="629"/>
      <c r="BT6" s="629"/>
      <c r="BU6" s="629"/>
      <c r="BV6" s="629"/>
      <c r="BW6" s="629"/>
      <c r="BX6" s="629"/>
      <c r="BY6" s="629"/>
      <c r="BZ6" s="629"/>
      <c r="CA6" s="629"/>
      <c r="CB6" s="629"/>
      <c r="CC6" s="629"/>
      <c r="CD6" s="629"/>
      <c r="CE6" s="629"/>
      <c r="CF6" s="629"/>
      <c r="CG6" s="629"/>
      <c r="CH6" s="629"/>
      <c r="CI6" s="629"/>
      <c r="CJ6" s="629"/>
      <c r="CL6" s="629"/>
      <c r="CM6" s="629"/>
      <c r="CN6" s="629"/>
      <c r="CO6" s="629"/>
      <c r="CP6" s="629"/>
      <c r="CQ6" s="629"/>
      <c r="CR6" s="629"/>
      <c r="CS6" s="629"/>
      <c r="CT6" s="629"/>
      <c r="CU6" s="629"/>
      <c r="CV6" s="629"/>
      <c r="CW6" s="629"/>
      <c r="CX6" s="629"/>
      <c r="CY6" s="629"/>
      <c r="CZ6" s="629"/>
      <c r="DA6" s="629"/>
      <c r="DB6" s="629"/>
      <c r="DC6" s="629"/>
      <c r="DD6" s="629"/>
      <c r="DE6" s="629"/>
      <c r="DF6" s="631"/>
      <c r="DG6" s="629"/>
      <c r="DH6" s="629"/>
      <c r="DI6" s="629"/>
      <c r="DJ6" s="629"/>
      <c r="DK6" s="629"/>
      <c r="DL6" s="629"/>
      <c r="DM6" s="630"/>
      <c r="DO6" s="629"/>
      <c r="DP6" s="629"/>
      <c r="DQ6" s="629"/>
      <c r="DR6" s="629"/>
      <c r="DS6" s="629"/>
      <c r="DT6" s="629"/>
      <c r="DU6" s="633"/>
      <c r="DV6" s="640"/>
      <c r="DW6" s="641"/>
      <c r="DX6" s="629"/>
      <c r="DY6" s="629"/>
      <c r="DZ6" s="629"/>
      <c r="EA6" s="630"/>
      <c r="EB6" s="629"/>
      <c r="EC6" s="629"/>
      <c r="ED6" s="629"/>
      <c r="EE6" s="633"/>
      <c r="EF6" s="640"/>
      <c r="EG6" s="641"/>
      <c r="EH6" s="633"/>
      <c r="EI6" s="640"/>
      <c r="EJ6" s="641"/>
      <c r="EK6" s="629"/>
      <c r="EL6" s="629"/>
      <c r="EM6" s="629"/>
      <c r="EN6" s="633"/>
      <c r="EO6" s="640"/>
      <c r="EP6" s="641"/>
      <c r="EQ6" s="633"/>
      <c r="ER6" s="640"/>
      <c r="ES6" s="641"/>
      <c r="ET6" s="629"/>
      <c r="EU6" s="629"/>
      <c r="EV6" s="629"/>
      <c r="EW6" s="629"/>
      <c r="EX6" s="629"/>
      <c r="EY6" s="629"/>
      <c r="EZ6" s="629"/>
      <c r="FA6" s="629"/>
      <c r="FB6" s="629"/>
      <c r="FC6" s="629"/>
      <c r="FD6" s="629"/>
      <c r="FE6" s="629"/>
      <c r="FG6" s="629"/>
      <c r="FH6" s="629"/>
      <c r="FI6" s="629"/>
      <c r="FJ6" s="633"/>
      <c r="FK6" s="640"/>
      <c r="FL6" s="641"/>
      <c r="FM6" s="629"/>
      <c r="FN6" s="629"/>
      <c r="FO6" s="629"/>
      <c r="FP6" s="630"/>
      <c r="FQ6" s="629"/>
      <c r="FR6" s="631"/>
      <c r="FS6" s="629"/>
      <c r="FT6" s="629"/>
      <c r="FU6" s="631"/>
      <c r="FV6" s="629"/>
      <c r="FW6" s="630"/>
      <c r="FX6" s="629"/>
      <c r="FY6" s="629"/>
      <c r="FZ6" s="629"/>
      <c r="GA6" s="629"/>
      <c r="GB6" s="629"/>
      <c r="GC6" s="629"/>
      <c r="GE6" s="629"/>
      <c r="GF6" s="629"/>
      <c r="GG6" s="629"/>
      <c r="GH6" s="645"/>
      <c r="GI6" s="629"/>
      <c r="GJ6" s="629"/>
      <c r="GK6" s="636"/>
      <c r="GL6" s="636"/>
      <c r="GM6" s="633"/>
      <c r="GN6" s="636"/>
      <c r="GO6" s="636"/>
      <c r="GP6" s="636"/>
      <c r="GQ6" s="627"/>
      <c r="GR6" s="636"/>
      <c r="GS6" s="629"/>
      <c r="GT6" s="629"/>
      <c r="GU6" s="629"/>
      <c r="GV6" s="629"/>
      <c r="GW6" s="629"/>
      <c r="GX6" s="629"/>
      <c r="GY6" s="629"/>
      <c r="GZ6" s="629"/>
      <c r="HA6" s="629"/>
      <c r="HB6" s="629"/>
    </row>
    <row r="7" spans="1:210" s="32" customFormat="1" ht="78.75" customHeight="1">
      <c r="A7" s="629"/>
      <c r="B7" s="629"/>
      <c r="C7" s="629"/>
      <c r="D7" s="629"/>
      <c r="E7" s="629"/>
      <c r="F7" s="629"/>
      <c r="G7" s="629"/>
      <c r="H7" s="629"/>
      <c r="I7" s="629"/>
      <c r="J7" s="634"/>
      <c r="K7" s="642"/>
      <c r="L7" s="643"/>
      <c r="M7" s="634"/>
      <c r="N7" s="642"/>
      <c r="O7" s="643"/>
      <c r="P7" s="634"/>
      <c r="Q7" s="643"/>
      <c r="R7" s="630"/>
      <c r="S7" s="629"/>
      <c r="T7" s="634"/>
      <c r="U7" s="642"/>
      <c r="V7" s="643"/>
      <c r="W7" s="634"/>
      <c r="X7" s="642"/>
      <c r="Y7" s="643"/>
      <c r="Z7" s="634"/>
      <c r="AA7" s="643"/>
      <c r="AB7" s="634"/>
      <c r="AC7" s="642"/>
      <c r="AD7" s="643"/>
      <c r="AE7" s="629"/>
      <c r="AF7" s="629"/>
      <c r="AG7" s="629"/>
      <c r="AH7" s="629"/>
      <c r="AI7" s="629"/>
      <c r="AJ7" s="629"/>
      <c r="AK7" s="634"/>
      <c r="AL7" s="642"/>
      <c r="AM7" s="643"/>
      <c r="AN7" s="629"/>
      <c r="AO7" s="629"/>
      <c r="AP7" s="629"/>
      <c r="AQ7" s="422"/>
      <c r="AR7" s="629"/>
      <c r="AS7" s="629"/>
      <c r="AT7" s="629"/>
      <c r="AU7" s="629"/>
      <c r="AV7" s="629"/>
      <c r="AW7" s="629"/>
      <c r="AX7" s="629"/>
      <c r="AY7" s="629"/>
      <c r="AZ7" s="629"/>
      <c r="BA7" s="629"/>
      <c r="BB7" s="629"/>
      <c r="BC7" s="629"/>
      <c r="BD7" s="629"/>
      <c r="BE7" s="629"/>
      <c r="BF7" s="629"/>
      <c r="BG7" s="629"/>
      <c r="BH7" s="629"/>
      <c r="BI7" s="629"/>
      <c r="BJ7" s="629"/>
      <c r="BK7" s="629"/>
      <c r="BL7" s="629"/>
      <c r="BM7" s="629"/>
      <c r="BN7" s="629"/>
      <c r="BO7" s="629"/>
      <c r="BP7" s="629"/>
      <c r="BQ7" s="629"/>
      <c r="BS7" s="629"/>
      <c r="BT7" s="629"/>
      <c r="BU7" s="629"/>
      <c r="BV7" s="629"/>
      <c r="BW7" s="629"/>
      <c r="BX7" s="629"/>
      <c r="BY7" s="629"/>
      <c r="BZ7" s="629"/>
      <c r="CA7" s="629"/>
      <c r="CB7" s="629"/>
      <c r="CC7" s="629"/>
      <c r="CD7" s="629"/>
      <c r="CE7" s="629"/>
      <c r="CF7" s="629"/>
      <c r="CG7" s="629"/>
      <c r="CH7" s="629"/>
      <c r="CI7" s="629"/>
      <c r="CJ7" s="629"/>
      <c r="CL7" s="629"/>
      <c r="CM7" s="629"/>
      <c r="CN7" s="629"/>
      <c r="CO7" s="629"/>
      <c r="CP7" s="629"/>
      <c r="CQ7" s="629"/>
      <c r="CR7" s="629"/>
      <c r="CS7" s="629"/>
      <c r="CT7" s="629"/>
      <c r="CU7" s="629"/>
      <c r="CV7" s="629"/>
      <c r="CW7" s="629"/>
      <c r="CX7" s="629"/>
      <c r="CY7" s="629"/>
      <c r="CZ7" s="629"/>
      <c r="DA7" s="629"/>
      <c r="DB7" s="629"/>
      <c r="DC7" s="629"/>
      <c r="DD7" s="629"/>
      <c r="DE7" s="629"/>
      <c r="DF7" s="631"/>
      <c r="DG7" s="629"/>
      <c r="DH7" s="629"/>
      <c r="DI7" s="629"/>
      <c r="DJ7" s="629"/>
      <c r="DK7" s="629"/>
      <c r="DL7" s="629"/>
      <c r="DM7" s="630"/>
      <c r="DO7" s="629"/>
      <c r="DP7" s="629"/>
      <c r="DQ7" s="629"/>
      <c r="DR7" s="629"/>
      <c r="DS7" s="629"/>
      <c r="DT7" s="629"/>
      <c r="DU7" s="634"/>
      <c r="DV7" s="642"/>
      <c r="DW7" s="643"/>
      <c r="DX7" s="629"/>
      <c r="DY7" s="629"/>
      <c r="DZ7" s="629"/>
      <c r="EA7" s="630"/>
      <c r="EB7" s="629"/>
      <c r="EC7" s="629"/>
      <c r="ED7" s="629"/>
      <c r="EE7" s="634"/>
      <c r="EF7" s="642"/>
      <c r="EG7" s="643"/>
      <c r="EH7" s="634"/>
      <c r="EI7" s="642"/>
      <c r="EJ7" s="643"/>
      <c r="EK7" s="629"/>
      <c r="EL7" s="629"/>
      <c r="EM7" s="629"/>
      <c r="EN7" s="634"/>
      <c r="EO7" s="642"/>
      <c r="EP7" s="643"/>
      <c r="EQ7" s="634"/>
      <c r="ER7" s="642"/>
      <c r="ES7" s="643"/>
      <c r="ET7" s="629"/>
      <c r="EU7" s="629"/>
      <c r="EV7" s="629"/>
      <c r="EW7" s="629"/>
      <c r="EX7" s="629"/>
      <c r="EY7" s="629"/>
      <c r="EZ7" s="629"/>
      <c r="FA7" s="629"/>
      <c r="FB7" s="629"/>
      <c r="FC7" s="629"/>
      <c r="FD7" s="629"/>
      <c r="FE7" s="629"/>
      <c r="FG7" s="629"/>
      <c r="FH7" s="629"/>
      <c r="FI7" s="629"/>
      <c r="FJ7" s="634"/>
      <c r="FK7" s="642"/>
      <c r="FL7" s="643"/>
      <c r="FM7" s="629"/>
      <c r="FN7" s="629"/>
      <c r="FO7" s="629"/>
      <c r="FP7" s="630"/>
      <c r="FQ7" s="629"/>
      <c r="FR7" s="631"/>
      <c r="FS7" s="629"/>
      <c r="FT7" s="629"/>
      <c r="FU7" s="631"/>
      <c r="FV7" s="629"/>
      <c r="FW7" s="630"/>
      <c r="FX7" s="629"/>
      <c r="FY7" s="629"/>
      <c r="FZ7" s="629"/>
      <c r="GA7" s="629"/>
      <c r="GB7" s="629"/>
      <c r="GC7" s="629"/>
      <c r="GE7" s="629"/>
      <c r="GF7" s="629"/>
      <c r="GG7" s="629"/>
      <c r="GH7" s="645"/>
      <c r="GI7" s="629"/>
      <c r="GJ7" s="629"/>
      <c r="GK7" s="636"/>
      <c r="GL7" s="636"/>
      <c r="GM7" s="633"/>
      <c r="GN7" s="636"/>
      <c r="GO7" s="636"/>
      <c r="GP7" s="636"/>
      <c r="GQ7" s="627"/>
      <c r="GR7" s="636"/>
      <c r="GS7" s="629"/>
      <c r="GT7" s="629"/>
      <c r="GU7" s="629"/>
      <c r="GV7" s="629"/>
      <c r="GW7" s="629"/>
      <c r="GX7" s="629"/>
      <c r="GY7" s="629"/>
      <c r="GZ7" s="629"/>
      <c r="HA7" s="629"/>
      <c r="HB7" s="629"/>
    </row>
    <row r="8" spans="1:210" s="32" customFormat="1" ht="26.25" customHeight="1">
      <c r="A8" s="629"/>
      <c r="B8" s="629"/>
      <c r="C8" s="629"/>
      <c r="D8" s="421" t="s">
        <v>45</v>
      </c>
      <c r="E8" s="421" t="s">
        <v>46</v>
      </c>
      <c r="F8" s="421" t="s">
        <v>47</v>
      </c>
      <c r="G8" s="421" t="s">
        <v>45</v>
      </c>
      <c r="H8" s="421" t="s">
        <v>46</v>
      </c>
      <c r="I8" s="421" t="s">
        <v>47</v>
      </c>
      <c r="J8" s="421">
        <v>2020</v>
      </c>
      <c r="K8" s="421">
        <v>2021</v>
      </c>
      <c r="L8" s="421" t="s">
        <v>48</v>
      </c>
      <c r="M8" s="421">
        <v>2020</v>
      </c>
      <c r="N8" s="421">
        <v>2021</v>
      </c>
      <c r="O8" s="421" t="s">
        <v>48</v>
      </c>
      <c r="P8" s="421">
        <v>2020</v>
      </c>
      <c r="Q8" s="421">
        <v>2021</v>
      </c>
      <c r="R8" s="421">
        <v>2020</v>
      </c>
      <c r="S8" s="421">
        <v>2021</v>
      </c>
      <c r="T8" s="421">
        <v>2020</v>
      </c>
      <c r="U8" s="421">
        <v>2021</v>
      </c>
      <c r="V8" s="421" t="s">
        <v>48</v>
      </c>
      <c r="W8" s="421">
        <v>2020</v>
      </c>
      <c r="X8" s="421">
        <v>2021</v>
      </c>
      <c r="Y8" s="419" t="s">
        <v>48</v>
      </c>
      <c r="Z8" s="421">
        <v>2020</v>
      </c>
      <c r="AA8" s="421">
        <v>2021</v>
      </c>
      <c r="AB8" s="421">
        <v>2020</v>
      </c>
      <c r="AC8" s="421">
        <v>2021</v>
      </c>
      <c r="AD8" s="419" t="s">
        <v>48</v>
      </c>
      <c r="AE8" s="421">
        <v>2020</v>
      </c>
      <c r="AF8" s="421">
        <v>2021</v>
      </c>
      <c r="AG8" s="419" t="s">
        <v>48</v>
      </c>
      <c r="AH8" s="421">
        <v>2020</v>
      </c>
      <c r="AI8" s="421">
        <v>2021</v>
      </c>
      <c r="AJ8" s="419" t="s">
        <v>48</v>
      </c>
      <c r="AK8" s="421">
        <v>2020</v>
      </c>
      <c r="AL8" s="421">
        <v>2021</v>
      </c>
      <c r="AM8" s="419" t="s">
        <v>48</v>
      </c>
      <c r="AN8" s="421">
        <v>2020</v>
      </c>
      <c r="AO8" s="421">
        <v>2021</v>
      </c>
      <c r="AP8" s="421" t="s">
        <v>48</v>
      </c>
      <c r="AQ8" s="422"/>
      <c r="AR8" s="629"/>
      <c r="AS8" s="629"/>
      <c r="AT8" s="629"/>
      <c r="AU8" s="421">
        <v>2020</v>
      </c>
      <c r="AV8" s="421">
        <v>2021</v>
      </c>
      <c r="AW8" s="421" t="s">
        <v>48</v>
      </c>
      <c r="AX8" s="421">
        <v>2020</v>
      </c>
      <c r="AY8" s="421">
        <v>2021</v>
      </c>
      <c r="AZ8" s="421" t="s">
        <v>48</v>
      </c>
      <c r="BA8" s="421">
        <v>2020</v>
      </c>
      <c r="BB8" s="421">
        <v>2021</v>
      </c>
      <c r="BC8" s="421">
        <v>2020</v>
      </c>
      <c r="BD8" s="421">
        <v>2021</v>
      </c>
      <c r="BE8" s="421" t="s">
        <v>48</v>
      </c>
      <c r="BF8" s="421">
        <v>2020</v>
      </c>
      <c r="BG8" s="421">
        <v>2021</v>
      </c>
      <c r="BH8" s="421" t="s">
        <v>48</v>
      </c>
      <c r="BI8" s="421">
        <v>2020</v>
      </c>
      <c r="BJ8" s="421">
        <v>2021</v>
      </c>
      <c r="BK8" s="421" t="s">
        <v>48</v>
      </c>
      <c r="BL8" s="421">
        <v>2020</v>
      </c>
      <c r="BM8" s="421">
        <v>2021</v>
      </c>
      <c r="BN8" s="421" t="s">
        <v>48</v>
      </c>
      <c r="BO8" s="421">
        <v>2020</v>
      </c>
      <c r="BP8" s="421">
        <v>2021</v>
      </c>
      <c r="BQ8" s="421" t="s">
        <v>48</v>
      </c>
      <c r="BS8" s="629"/>
      <c r="BT8" s="629"/>
      <c r="BU8" s="629"/>
      <c r="BV8" s="421" t="s">
        <v>45</v>
      </c>
      <c r="BW8" s="421" t="s">
        <v>46</v>
      </c>
      <c r="BX8" s="421" t="s">
        <v>47</v>
      </c>
      <c r="BY8" s="420" t="s">
        <v>45</v>
      </c>
      <c r="BZ8" s="421" t="s">
        <v>46</v>
      </c>
      <c r="CA8" s="419" t="s">
        <v>47</v>
      </c>
      <c r="CB8" s="421" t="s">
        <v>45</v>
      </c>
      <c r="CC8" s="421" t="s">
        <v>46</v>
      </c>
      <c r="CD8" s="421" t="s">
        <v>47</v>
      </c>
      <c r="CE8" s="420" t="s">
        <v>45</v>
      </c>
      <c r="CF8" s="421" t="s">
        <v>46</v>
      </c>
      <c r="CG8" s="419" t="s">
        <v>47</v>
      </c>
      <c r="CH8" s="421" t="s">
        <v>45</v>
      </c>
      <c r="CI8" s="421" t="s">
        <v>46</v>
      </c>
      <c r="CJ8" s="421" t="s">
        <v>47</v>
      </c>
      <c r="CL8" s="629"/>
      <c r="CM8" s="629"/>
      <c r="CN8" s="629"/>
      <c r="CO8" s="421">
        <v>2020</v>
      </c>
      <c r="CP8" s="421">
        <v>2021</v>
      </c>
      <c r="CQ8" s="421" t="s">
        <v>48</v>
      </c>
      <c r="CR8" s="421">
        <v>2020</v>
      </c>
      <c r="CS8" s="421">
        <v>2021</v>
      </c>
      <c r="CT8" s="419" t="s">
        <v>48</v>
      </c>
      <c r="CU8" s="421">
        <v>2020</v>
      </c>
      <c r="CV8" s="421">
        <v>2021</v>
      </c>
      <c r="CW8" s="421" t="s">
        <v>48</v>
      </c>
      <c r="CX8" s="421">
        <v>2020</v>
      </c>
      <c r="CY8" s="421">
        <v>2021</v>
      </c>
      <c r="CZ8" s="421" t="s">
        <v>48</v>
      </c>
      <c r="DA8" s="421">
        <v>2020</v>
      </c>
      <c r="DB8" s="421">
        <v>2021</v>
      </c>
      <c r="DC8" s="421" t="s">
        <v>48</v>
      </c>
      <c r="DD8" s="421">
        <v>2020</v>
      </c>
      <c r="DE8" s="421">
        <v>2021</v>
      </c>
      <c r="DF8" s="419" t="s">
        <v>48</v>
      </c>
      <c r="DG8" s="421">
        <v>2020</v>
      </c>
      <c r="DH8" s="421">
        <v>2021</v>
      </c>
      <c r="DI8" s="421" t="s">
        <v>48</v>
      </c>
      <c r="DJ8" s="421">
        <v>2020</v>
      </c>
      <c r="DK8" s="421">
        <v>2021</v>
      </c>
      <c r="DL8" s="421" t="s">
        <v>48</v>
      </c>
      <c r="DM8" s="630"/>
      <c r="DO8" s="629"/>
      <c r="DP8" s="629"/>
      <c r="DQ8" s="629"/>
      <c r="DR8" s="421">
        <v>2020</v>
      </c>
      <c r="DS8" s="421">
        <v>2021</v>
      </c>
      <c r="DT8" s="421" t="s">
        <v>48</v>
      </c>
      <c r="DU8" s="421">
        <v>2020</v>
      </c>
      <c r="DV8" s="421">
        <v>2021</v>
      </c>
      <c r="DW8" s="421" t="s">
        <v>48</v>
      </c>
      <c r="DX8" s="421">
        <v>2020</v>
      </c>
      <c r="DY8" s="421">
        <v>2021</v>
      </c>
      <c r="DZ8" s="421" t="s">
        <v>48</v>
      </c>
      <c r="EA8" s="630"/>
      <c r="EB8" s="421">
        <v>2020</v>
      </c>
      <c r="EC8" s="421">
        <v>2021</v>
      </c>
      <c r="ED8" s="421" t="s">
        <v>48</v>
      </c>
      <c r="EE8" s="421">
        <v>2020</v>
      </c>
      <c r="EF8" s="421">
        <v>2021</v>
      </c>
      <c r="EG8" s="421" t="s">
        <v>48</v>
      </c>
      <c r="EH8" s="421">
        <v>2020</v>
      </c>
      <c r="EI8" s="421">
        <v>2021</v>
      </c>
      <c r="EJ8" s="421" t="s">
        <v>48</v>
      </c>
      <c r="EK8" s="421">
        <v>2020</v>
      </c>
      <c r="EL8" s="421">
        <v>2021</v>
      </c>
      <c r="EM8" s="421" t="s">
        <v>48</v>
      </c>
      <c r="EN8" s="421">
        <v>2020</v>
      </c>
      <c r="EO8" s="421">
        <v>2021</v>
      </c>
      <c r="EP8" s="421" t="s">
        <v>48</v>
      </c>
      <c r="EQ8" s="421">
        <v>2020</v>
      </c>
      <c r="ER8" s="421">
        <v>2021</v>
      </c>
      <c r="ES8" s="421" t="s">
        <v>48</v>
      </c>
      <c r="ET8" s="421">
        <v>2020</v>
      </c>
      <c r="EU8" s="421">
        <v>2021</v>
      </c>
      <c r="EV8" s="421" t="s">
        <v>48</v>
      </c>
      <c r="EW8" s="421">
        <v>2020</v>
      </c>
      <c r="EX8" s="421">
        <v>2021</v>
      </c>
      <c r="EY8" s="421" t="s">
        <v>48</v>
      </c>
      <c r="EZ8" s="421">
        <v>2020</v>
      </c>
      <c r="FA8" s="421">
        <v>2021</v>
      </c>
      <c r="FB8" s="421" t="s">
        <v>48</v>
      </c>
      <c r="FC8" s="421">
        <v>2020</v>
      </c>
      <c r="FD8" s="421">
        <v>2021</v>
      </c>
      <c r="FE8" s="421" t="s">
        <v>48</v>
      </c>
      <c r="FG8" s="629"/>
      <c r="FH8" s="629"/>
      <c r="FI8" s="629"/>
      <c r="FJ8" s="421">
        <v>2020</v>
      </c>
      <c r="FK8" s="421">
        <v>2021</v>
      </c>
      <c r="FL8" s="421" t="s">
        <v>48</v>
      </c>
      <c r="FM8" s="421">
        <v>2020</v>
      </c>
      <c r="FN8" s="421">
        <v>2021</v>
      </c>
      <c r="FO8" s="421" t="s">
        <v>48</v>
      </c>
      <c r="FP8" s="421">
        <v>2020</v>
      </c>
      <c r="FQ8" s="421">
        <v>2021</v>
      </c>
      <c r="FR8" s="419" t="s">
        <v>48</v>
      </c>
      <c r="FS8" s="421">
        <v>2020</v>
      </c>
      <c r="FT8" s="421">
        <v>2021</v>
      </c>
      <c r="FU8" s="419" t="s">
        <v>48</v>
      </c>
      <c r="FV8" s="629"/>
      <c r="FW8" s="630"/>
      <c r="FX8" s="421">
        <v>2020</v>
      </c>
      <c r="FY8" s="421">
        <v>2021</v>
      </c>
      <c r="FZ8" s="419" t="s">
        <v>48</v>
      </c>
      <c r="GA8" s="421">
        <v>2020</v>
      </c>
      <c r="GB8" s="421">
        <v>2021</v>
      </c>
      <c r="GC8" s="421" t="s">
        <v>48</v>
      </c>
      <c r="GE8" s="629"/>
      <c r="GF8" s="629"/>
      <c r="GG8" s="629"/>
      <c r="GH8" s="645"/>
      <c r="GI8" s="629"/>
      <c r="GJ8" s="629"/>
      <c r="GK8" s="637"/>
      <c r="GL8" s="637"/>
      <c r="GM8" s="634"/>
      <c r="GN8" s="637"/>
      <c r="GO8" s="637"/>
      <c r="GP8" s="637"/>
      <c r="GQ8" s="628"/>
      <c r="GR8" s="637"/>
      <c r="GS8" s="629"/>
      <c r="GT8" s="629"/>
      <c r="GU8" s="629"/>
      <c r="GV8" s="629"/>
      <c r="GW8" s="629"/>
      <c r="GX8" s="629"/>
      <c r="GY8" s="629"/>
      <c r="GZ8" s="629"/>
      <c r="HA8" s="629"/>
      <c r="HB8" s="629"/>
    </row>
    <row r="9" spans="1:210" s="34" customFormat="1" ht="11.25" customHeight="1">
      <c r="A9" s="204"/>
      <c r="B9" s="204"/>
      <c r="C9" s="204">
        <v>1</v>
      </c>
      <c r="D9" s="204">
        <v>2</v>
      </c>
      <c r="E9" s="204">
        <v>3</v>
      </c>
      <c r="F9" s="204">
        <v>4</v>
      </c>
      <c r="G9" s="204">
        <v>5</v>
      </c>
      <c r="H9" s="204">
        <v>6</v>
      </c>
      <c r="I9" s="204">
        <v>7</v>
      </c>
      <c r="J9" s="204">
        <v>8</v>
      </c>
      <c r="K9" s="204">
        <v>9</v>
      </c>
      <c r="L9" s="204">
        <v>10</v>
      </c>
      <c r="M9" s="204">
        <v>11</v>
      </c>
      <c r="N9" s="204">
        <v>12</v>
      </c>
      <c r="O9" s="204">
        <v>13</v>
      </c>
      <c r="P9" s="204">
        <v>14</v>
      </c>
      <c r="Q9" s="204">
        <v>15</v>
      </c>
      <c r="R9" s="204">
        <v>16</v>
      </c>
      <c r="S9" s="204">
        <v>17</v>
      </c>
      <c r="T9" s="204">
        <v>18</v>
      </c>
      <c r="U9" s="204">
        <v>19</v>
      </c>
      <c r="V9" s="204">
        <v>20</v>
      </c>
      <c r="W9" s="204">
        <v>21</v>
      </c>
      <c r="X9" s="204">
        <v>22</v>
      </c>
      <c r="Y9" s="204">
        <v>23</v>
      </c>
      <c r="Z9" s="204">
        <v>24</v>
      </c>
      <c r="AA9" s="204">
        <v>25</v>
      </c>
      <c r="AB9" s="204">
        <v>26</v>
      </c>
      <c r="AC9" s="204">
        <v>27</v>
      </c>
      <c r="AD9" s="204">
        <v>28</v>
      </c>
      <c r="AE9" s="204">
        <v>29</v>
      </c>
      <c r="AF9" s="204">
        <v>30</v>
      </c>
      <c r="AG9" s="204">
        <v>31</v>
      </c>
      <c r="AH9" s="204">
        <v>32</v>
      </c>
      <c r="AI9" s="204">
        <v>33</v>
      </c>
      <c r="AJ9" s="204">
        <v>34</v>
      </c>
      <c r="AK9" s="204">
        <v>35</v>
      </c>
      <c r="AL9" s="204">
        <v>36</v>
      </c>
      <c r="AM9" s="204">
        <v>37</v>
      </c>
      <c r="AN9" s="204">
        <v>38</v>
      </c>
      <c r="AO9" s="204">
        <v>39</v>
      </c>
      <c r="AP9" s="204">
        <v>40</v>
      </c>
      <c r="AQ9" s="33"/>
      <c r="AR9" s="204"/>
      <c r="AS9" s="204"/>
      <c r="AT9" s="204">
        <v>1</v>
      </c>
      <c r="AU9" s="204">
        <v>2</v>
      </c>
      <c r="AV9" s="204">
        <v>3</v>
      </c>
      <c r="AW9" s="204">
        <v>4</v>
      </c>
      <c r="AX9" s="204">
        <v>5</v>
      </c>
      <c r="AY9" s="204">
        <v>6</v>
      </c>
      <c r="AZ9" s="204">
        <v>7</v>
      </c>
      <c r="BA9" s="204">
        <v>8</v>
      </c>
      <c r="BB9" s="204">
        <v>9</v>
      </c>
      <c r="BC9" s="204">
        <v>10</v>
      </c>
      <c r="BD9" s="204">
        <v>11</v>
      </c>
      <c r="BE9" s="204">
        <v>12</v>
      </c>
      <c r="BF9" s="204">
        <v>13</v>
      </c>
      <c r="BG9" s="204">
        <v>14</v>
      </c>
      <c r="BH9" s="204">
        <v>15</v>
      </c>
      <c r="BI9" s="204">
        <v>16</v>
      </c>
      <c r="BJ9" s="204">
        <v>17</v>
      </c>
      <c r="BK9" s="204">
        <v>18</v>
      </c>
      <c r="BL9" s="204">
        <v>19</v>
      </c>
      <c r="BM9" s="204">
        <v>20</v>
      </c>
      <c r="BN9" s="204">
        <v>21</v>
      </c>
      <c r="BO9" s="204">
        <v>22</v>
      </c>
      <c r="BP9" s="204">
        <v>23</v>
      </c>
      <c r="BQ9" s="204">
        <v>24</v>
      </c>
      <c r="BS9" s="204"/>
      <c r="BT9" s="204"/>
      <c r="BU9" s="204">
        <v>1</v>
      </c>
      <c r="BV9" s="204">
        <v>2</v>
      </c>
      <c r="BW9" s="204">
        <v>3</v>
      </c>
      <c r="BX9" s="204">
        <v>4</v>
      </c>
      <c r="BY9" s="204">
        <v>5</v>
      </c>
      <c r="BZ9" s="204">
        <v>6</v>
      </c>
      <c r="CA9" s="204">
        <v>7</v>
      </c>
      <c r="CB9" s="204">
        <v>8</v>
      </c>
      <c r="CC9" s="204">
        <v>9</v>
      </c>
      <c r="CD9" s="204">
        <v>10</v>
      </c>
      <c r="CE9" s="204">
        <v>11</v>
      </c>
      <c r="CF9" s="204">
        <v>12</v>
      </c>
      <c r="CG9" s="204">
        <v>13</v>
      </c>
      <c r="CH9" s="204">
        <v>14</v>
      </c>
      <c r="CI9" s="204">
        <v>15</v>
      </c>
      <c r="CJ9" s="204">
        <v>16</v>
      </c>
      <c r="CL9" s="204"/>
      <c r="CM9" s="204"/>
      <c r="CN9" s="204">
        <v>1</v>
      </c>
      <c r="CO9" s="204">
        <v>2</v>
      </c>
      <c r="CP9" s="204">
        <v>3</v>
      </c>
      <c r="CQ9" s="204">
        <v>4</v>
      </c>
      <c r="CR9" s="204">
        <v>5</v>
      </c>
      <c r="CS9" s="204">
        <v>6</v>
      </c>
      <c r="CT9" s="204">
        <v>7</v>
      </c>
      <c r="CU9" s="204">
        <v>8</v>
      </c>
      <c r="CV9" s="204">
        <v>9</v>
      </c>
      <c r="CW9" s="204">
        <v>10</v>
      </c>
      <c r="CX9" s="204">
        <v>11</v>
      </c>
      <c r="CY9" s="204">
        <v>12</v>
      </c>
      <c r="CZ9" s="204">
        <v>13</v>
      </c>
      <c r="DA9" s="204">
        <v>14</v>
      </c>
      <c r="DB9" s="204">
        <v>15</v>
      </c>
      <c r="DC9" s="204">
        <v>16</v>
      </c>
      <c r="DD9" s="204">
        <v>17</v>
      </c>
      <c r="DE9" s="204">
        <v>18</v>
      </c>
      <c r="DF9" s="204">
        <v>19</v>
      </c>
      <c r="DG9" s="204">
        <v>20</v>
      </c>
      <c r="DH9" s="204">
        <v>21</v>
      </c>
      <c r="DI9" s="204">
        <v>22</v>
      </c>
      <c r="DJ9" s="204">
        <v>23</v>
      </c>
      <c r="DK9" s="204">
        <v>24</v>
      </c>
      <c r="DL9" s="204">
        <v>25</v>
      </c>
      <c r="DM9" s="204">
        <v>26</v>
      </c>
      <c r="DO9" s="204"/>
      <c r="DP9" s="204"/>
      <c r="DQ9" s="204">
        <v>1</v>
      </c>
      <c r="DR9" s="204">
        <v>2</v>
      </c>
      <c r="DS9" s="204">
        <v>3</v>
      </c>
      <c r="DT9" s="204">
        <v>4</v>
      </c>
      <c r="DU9" s="204">
        <v>5</v>
      </c>
      <c r="DV9" s="204">
        <v>6</v>
      </c>
      <c r="DW9" s="204">
        <v>7</v>
      </c>
      <c r="DX9" s="204">
        <v>8</v>
      </c>
      <c r="DY9" s="204">
        <v>9</v>
      </c>
      <c r="DZ9" s="204">
        <v>10</v>
      </c>
      <c r="EA9" s="204">
        <v>11</v>
      </c>
      <c r="EB9" s="204">
        <v>12</v>
      </c>
      <c r="EC9" s="204">
        <v>13</v>
      </c>
      <c r="ED9" s="204">
        <v>14</v>
      </c>
      <c r="EE9" s="204">
        <v>15</v>
      </c>
      <c r="EF9" s="204">
        <v>16</v>
      </c>
      <c r="EG9" s="204">
        <v>17</v>
      </c>
      <c r="EH9" s="204">
        <v>18</v>
      </c>
      <c r="EI9" s="204">
        <v>19</v>
      </c>
      <c r="EJ9" s="204">
        <v>20</v>
      </c>
      <c r="EK9" s="204">
        <v>21</v>
      </c>
      <c r="EL9" s="204">
        <v>22</v>
      </c>
      <c r="EM9" s="204">
        <v>23</v>
      </c>
      <c r="EN9" s="204">
        <v>24</v>
      </c>
      <c r="EO9" s="204">
        <v>25</v>
      </c>
      <c r="EP9" s="204">
        <v>26</v>
      </c>
      <c r="EQ9" s="204">
        <v>27</v>
      </c>
      <c r="ER9" s="204">
        <v>28</v>
      </c>
      <c r="ES9" s="204">
        <v>29</v>
      </c>
      <c r="ET9" s="204">
        <v>30</v>
      </c>
      <c r="EU9" s="204">
        <v>31</v>
      </c>
      <c r="EV9" s="204">
        <v>32</v>
      </c>
      <c r="EW9" s="204">
        <v>33</v>
      </c>
      <c r="EX9" s="204">
        <v>34</v>
      </c>
      <c r="EY9" s="204">
        <v>35</v>
      </c>
      <c r="EZ9" s="204">
        <v>36</v>
      </c>
      <c r="FA9" s="204">
        <v>37</v>
      </c>
      <c r="FB9" s="204">
        <v>38</v>
      </c>
      <c r="FC9" s="204">
        <v>39</v>
      </c>
      <c r="FD9" s="204">
        <v>40</v>
      </c>
      <c r="FE9" s="204">
        <v>41</v>
      </c>
      <c r="FG9" s="204"/>
      <c r="FH9" s="204"/>
      <c r="FI9" s="204">
        <v>1</v>
      </c>
      <c r="FJ9" s="204">
        <v>2</v>
      </c>
      <c r="FK9" s="204">
        <v>3</v>
      </c>
      <c r="FL9" s="204">
        <v>4</v>
      </c>
      <c r="FM9" s="204">
        <v>5</v>
      </c>
      <c r="FN9" s="204">
        <v>6</v>
      </c>
      <c r="FO9" s="204">
        <v>7</v>
      </c>
      <c r="FP9" s="204">
        <v>8</v>
      </c>
      <c r="FQ9" s="204">
        <v>9</v>
      </c>
      <c r="FR9" s="204">
        <v>10</v>
      </c>
      <c r="FS9" s="204">
        <v>11</v>
      </c>
      <c r="FT9" s="204">
        <v>12</v>
      </c>
      <c r="FU9" s="204">
        <v>13</v>
      </c>
      <c r="FV9" s="204">
        <v>14</v>
      </c>
      <c r="FW9" s="204">
        <v>15</v>
      </c>
      <c r="FX9" s="204">
        <v>16</v>
      </c>
      <c r="FY9" s="204">
        <v>17</v>
      </c>
      <c r="FZ9" s="204">
        <v>18</v>
      </c>
      <c r="GA9" s="204">
        <v>19</v>
      </c>
      <c r="GB9" s="204">
        <v>20</v>
      </c>
      <c r="GC9" s="204">
        <v>21</v>
      </c>
      <c r="GE9" s="204"/>
      <c r="GF9" s="204"/>
      <c r="GG9" s="204">
        <v>1</v>
      </c>
      <c r="GH9" s="204">
        <v>2</v>
      </c>
      <c r="GI9" s="204">
        <v>3</v>
      </c>
      <c r="GJ9" s="204">
        <v>4</v>
      </c>
      <c r="GK9" s="204">
        <v>5</v>
      </c>
      <c r="GL9" s="204">
        <v>6</v>
      </c>
      <c r="GM9" s="204">
        <v>7</v>
      </c>
      <c r="GN9" s="204">
        <v>8</v>
      </c>
      <c r="GO9" s="204">
        <v>9</v>
      </c>
      <c r="GP9" s="204">
        <v>10</v>
      </c>
      <c r="GQ9" s="204">
        <v>11</v>
      </c>
      <c r="GR9" s="204">
        <v>12</v>
      </c>
      <c r="GS9" s="204">
        <v>13</v>
      </c>
      <c r="GT9" s="204">
        <v>14</v>
      </c>
      <c r="GU9" s="204">
        <v>15</v>
      </c>
      <c r="GV9" s="204">
        <v>16</v>
      </c>
      <c r="GW9" s="204">
        <v>17</v>
      </c>
      <c r="GX9" s="204">
        <v>18</v>
      </c>
      <c r="GY9" s="204">
        <v>19</v>
      </c>
      <c r="GZ9" s="204">
        <v>20</v>
      </c>
      <c r="HA9" s="204">
        <v>21</v>
      </c>
      <c r="HB9" s="204">
        <v>22</v>
      </c>
    </row>
    <row r="10" spans="1:210" s="28" customFormat="1">
      <c r="A10" s="35">
        <v>1</v>
      </c>
      <c r="B10" s="35" t="s">
        <v>2</v>
      </c>
      <c r="C10" s="94" t="s">
        <v>21</v>
      </c>
      <c r="D10" s="57">
        <f>E10+F10</f>
        <v>8</v>
      </c>
      <c r="E10" s="35"/>
      <c r="F10" s="35">
        <v>8</v>
      </c>
      <c r="G10" s="57">
        <f>H10+I10</f>
        <v>8</v>
      </c>
      <c r="H10" s="35"/>
      <c r="I10" s="35">
        <v>8</v>
      </c>
      <c r="J10" s="35"/>
      <c r="K10" s="35"/>
      <c r="L10" s="57">
        <f>K10-J10</f>
        <v>0</v>
      </c>
      <c r="M10" s="35"/>
      <c r="N10" s="35"/>
      <c r="O10" s="57">
        <f>N10-M10</f>
        <v>0</v>
      </c>
      <c r="P10" s="176">
        <f>ROUND((J10+M10)/D10*100,1)</f>
        <v>0</v>
      </c>
      <c r="Q10" s="176">
        <f>ROUND((K10+N10)/G10*100,1)</f>
        <v>0</v>
      </c>
      <c r="R10" s="35">
        <v>1</v>
      </c>
      <c r="S10" s="35">
        <v>1</v>
      </c>
      <c r="T10" s="35"/>
      <c r="U10" s="35"/>
      <c r="V10" s="57">
        <f>U10-T10</f>
        <v>0</v>
      </c>
      <c r="W10" s="35"/>
      <c r="X10" s="35"/>
      <c r="Y10" s="57">
        <f>X10-W10</f>
        <v>0</v>
      </c>
      <c r="Z10" s="176">
        <f>ROUND((T10+W10)/R10*100,1)</f>
        <v>0</v>
      </c>
      <c r="AA10" s="460">
        <f>ROUND((U10+X10)/S10*100,1)</f>
        <v>0</v>
      </c>
      <c r="AB10" s="35"/>
      <c r="AC10" s="35"/>
      <c r="AD10" s="57">
        <f>AC10-AB10</f>
        <v>0</v>
      </c>
      <c r="AE10" s="57">
        <v>7</v>
      </c>
      <c r="AF10" s="57">
        <v>7</v>
      </c>
      <c r="AG10" s="57">
        <f>AF10-AE10</f>
        <v>0</v>
      </c>
      <c r="AH10" s="35">
        <v>1</v>
      </c>
      <c r="AI10" s="35">
        <v>2</v>
      </c>
      <c r="AJ10" s="57">
        <f>AI10-AH10</f>
        <v>1</v>
      </c>
      <c r="AK10" s="57">
        <v>1</v>
      </c>
      <c r="AL10" s="57">
        <v>1</v>
      </c>
      <c r="AM10" s="57">
        <f>AL10-AK10</f>
        <v>0</v>
      </c>
      <c r="AN10" s="35"/>
      <c r="AO10" s="35"/>
      <c r="AP10" s="57">
        <f>AO10-AN10</f>
        <v>0</v>
      </c>
      <c r="AQ10" s="30"/>
      <c r="AR10" s="35">
        <v>1</v>
      </c>
      <c r="AS10" s="35" t="s">
        <v>2</v>
      </c>
      <c r="AT10" s="94" t="s">
        <v>21</v>
      </c>
      <c r="AU10" s="197">
        <v>2</v>
      </c>
      <c r="AV10" s="197">
        <v>2</v>
      </c>
      <c r="AW10" s="57">
        <f>AV10-AU10</f>
        <v>0</v>
      </c>
      <c r="AX10" s="58">
        <v>1</v>
      </c>
      <c r="AY10" s="58">
        <v>2</v>
      </c>
      <c r="AZ10" s="57">
        <f>AY10-AX10</f>
        <v>1</v>
      </c>
      <c r="BA10" s="176">
        <f>ROUND(AU10/D10*100,1)</f>
        <v>25</v>
      </c>
      <c r="BB10" s="176">
        <f>ROUND(AV10/G10*100,1)</f>
        <v>25</v>
      </c>
      <c r="BC10" s="103">
        <v>2</v>
      </c>
      <c r="BD10" s="103">
        <v>2</v>
      </c>
      <c r="BE10" s="57">
        <f>BD10-BC10</f>
        <v>0</v>
      </c>
      <c r="BF10" s="35">
        <v>2</v>
      </c>
      <c r="BG10" s="35">
        <v>2</v>
      </c>
      <c r="BH10" s="57">
        <f>BG10-BF10</f>
        <v>0</v>
      </c>
      <c r="BI10" s="292">
        <v>2</v>
      </c>
      <c r="BJ10" s="292">
        <v>2</v>
      </c>
      <c r="BK10" s="57">
        <f>BJ10-BI10</f>
        <v>0</v>
      </c>
      <c r="BL10" s="212">
        <v>16.829000000000001</v>
      </c>
      <c r="BM10" s="212">
        <v>17.771000000000001</v>
      </c>
      <c r="BN10" s="211">
        <f>BM10-BL10</f>
        <v>0.94200000000000017</v>
      </c>
      <c r="BO10" s="212">
        <v>16.829000000000001</v>
      </c>
      <c r="BP10" s="212">
        <v>17.771000000000001</v>
      </c>
      <c r="BQ10" s="211">
        <f>BP10-BO10</f>
        <v>0.94200000000000017</v>
      </c>
      <c r="BS10" s="35">
        <v>1</v>
      </c>
      <c r="BT10" s="35" t="s">
        <v>2</v>
      </c>
      <c r="BU10" s="94" t="s">
        <v>21</v>
      </c>
      <c r="BV10" s="176">
        <f>BW10+BX10</f>
        <v>7.7</v>
      </c>
      <c r="BW10" s="108"/>
      <c r="BX10" s="37">
        <v>7.7</v>
      </c>
      <c r="BY10" s="176">
        <f>BZ10+CA10</f>
        <v>7.7</v>
      </c>
      <c r="BZ10" s="108"/>
      <c r="CA10" s="37">
        <v>7.7</v>
      </c>
      <c r="CB10" s="461">
        <f>ROUND(BV10/D10,2)</f>
        <v>0.96</v>
      </c>
      <c r="CC10" s="51">
        <v>0</v>
      </c>
      <c r="CD10" s="461">
        <f t="shared" ref="CD10:CD30" si="0">ROUND(BX10/F10,2)</f>
        <v>0.96</v>
      </c>
      <c r="CE10" s="461">
        <f t="shared" ref="CE10:CE30" si="1">ROUND(BY10/G10,2)</f>
        <v>0.96</v>
      </c>
      <c r="CF10" s="51">
        <v>0</v>
      </c>
      <c r="CG10" s="461">
        <f t="shared" ref="CG10:CG30" si="2">ROUND(CA10/I10,2)</f>
        <v>0.96</v>
      </c>
      <c r="CH10" s="461">
        <f>CE10-CB10</f>
        <v>0</v>
      </c>
      <c r="CI10" s="461">
        <f>CF10-CC10</f>
        <v>0</v>
      </c>
      <c r="CJ10" s="461">
        <f>CG10-CD10</f>
        <v>0</v>
      </c>
      <c r="CL10" s="35">
        <v>1</v>
      </c>
      <c r="CM10" s="35" t="s">
        <v>2</v>
      </c>
      <c r="CN10" s="94" t="s">
        <v>21</v>
      </c>
      <c r="CO10" s="211">
        <f>CR10+CU10</f>
        <v>68.444999999999993</v>
      </c>
      <c r="CP10" s="211">
        <f>CS10+CV10</f>
        <v>69.088999999999984</v>
      </c>
      <c r="CQ10" s="211">
        <f>CP10-CO10</f>
        <v>0.64399999999999125</v>
      </c>
      <c r="CR10" s="164"/>
      <c r="CS10" s="164"/>
      <c r="CT10" s="211">
        <f>CS10-CR10</f>
        <v>0</v>
      </c>
      <c r="CU10" s="164">
        <v>68.444999999999993</v>
      </c>
      <c r="CV10" s="164">
        <v>69.088999999999984</v>
      </c>
      <c r="CW10" s="211">
        <f>CV10-CU10</f>
        <v>0.64399999999999125</v>
      </c>
      <c r="CX10" s="211">
        <f>DA10+DD10</f>
        <v>4.1859999999999999</v>
      </c>
      <c r="CY10" s="211">
        <f>DB10+DE10</f>
        <v>2.0819999999999999</v>
      </c>
      <c r="CZ10" s="211">
        <f>CY10-CX10</f>
        <v>-2.1040000000000001</v>
      </c>
      <c r="DA10" s="164"/>
      <c r="DB10" s="164"/>
      <c r="DC10" s="211">
        <f>DB10-DA10</f>
        <v>0</v>
      </c>
      <c r="DD10" s="164">
        <v>4.1859999999999999</v>
      </c>
      <c r="DE10" s="164">
        <v>2.0819999999999999</v>
      </c>
      <c r="DF10" s="211">
        <f>DE10-DD10</f>
        <v>-2.1040000000000001</v>
      </c>
      <c r="DG10" s="168">
        <f>ROUND(CX10*1000/BV10,0)</f>
        <v>544</v>
      </c>
      <c r="DH10" s="168">
        <f t="shared" ref="DH10:DH30" si="3">ROUND(CY10*1000/BY10,0)</f>
        <v>270</v>
      </c>
      <c r="DI10" s="168">
        <f>DH10-DG10</f>
        <v>-274</v>
      </c>
      <c r="DJ10" s="176">
        <f t="shared" ref="DJ10:DJ30" si="4">ROUND(CO10/BV10,1)</f>
        <v>8.9</v>
      </c>
      <c r="DK10" s="176">
        <f t="shared" ref="DK10:DK30" si="5">ROUND(CP10/BY10,1)</f>
        <v>9</v>
      </c>
      <c r="DL10" s="176">
        <f>DK10-DJ10</f>
        <v>9.9999999999999645E-2</v>
      </c>
      <c r="DM10" s="121">
        <v>9</v>
      </c>
      <c r="DO10" s="35">
        <v>1</v>
      </c>
      <c r="DP10" s="35" t="s">
        <v>2</v>
      </c>
      <c r="DQ10" s="94" t="s">
        <v>21</v>
      </c>
      <c r="DR10" s="164">
        <v>2.19</v>
      </c>
      <c r="DS10" s="164">
        <v>2.153</v>
      </c>
      <c r="DT10" s="211">
        <f>DS10-DR10</f>
        <v>-3.6999999999999922E-2</v>
      </c>
      <c r="DU10" s="211">
        <v>2.1800000000000002</v>
      </c>
      <c r="DV10" s="211">
        <v>2.149</v>
      </c>
      <c r="DW10" s="211">
        <f>DV10-DU10</f>
        <v>-3.1000000000000139E-2</v>
      </c>
      <c r="DX10" s="176">
        <f t="shared" ref="DX10:DX30" si="6">ROUND(DR10/BV10*100,1)</f>
        <v>28.4</v>
      </c>
      <c r="DY10" s="176">
        <f t="shared" ref="DY10:DY30" si="7">ROUND(DS10/BY10*100,1)</f>
        <v>28</v>
      </c>
      <c r="DZ10" s="176">
        <f>DY10-DX10</f>
        <v>-0.39999999999999858</v>
      </c>
      <c r="EA10" s="138">
        <v>17</v>
      </c>
      <c r="EB10" s="212">
        <v>15.891</v>
      </c>
      <c r="EC10" s="212">
        <v>24.454999999999998</v>
      </c>
      <c r="ED10" s="211">
        <f>EC10-EB10</f>
        <v>8.5639999999999983</v>
      </c>
      <c r="EE10" s="212">
        <v>1.2649999999999999</v>
      </c>
      <c r="EF10" s="212">
        <v>3.75</v>
      </c>
      <c r="EG10" s="211">
        <f>EF10-EE10</f>
        <v>2.4850000000000003</v>
      </c>
      <c r="EH10" s="211">
        <v>4.5949999999999998</v>
      </c>
      <c r="EI10" s="211">
        <v>2.4159999999999999</v>
      </c>
      <c r="EJ10" s="211">
        <f>EI10-EH10</f>
        <v>-2.1789999999999998</v>
      </c>
      <c r="EK10" s="176">
        <f>ROUND(CO10/DR10,1)</f>
        <v>31.3</v>
      </c>
      <c r="EL10" s="176">
        <f>ROUND(CP10/DS10,1)</f>
        <v>32.1</v>
      </c>
      <c r="EM10" s="176">
        <f>EL10-EK10</f>
        <v>0.80000000000000071</v>
      </c>
      <c r="EN10" s="58">
        <v>91</v>
      </c>
      <c r="EO10" s="58">
        <v>247</v>
      </c>
      <c r="EP10" s="58">
        <f>EO10-EN10</f>
        <v>156</v>
      </c>
      <c r="EQ10" s="212">
        <v>69.953000000000003</v>
      </c>
      <c r="ER10" s="212">
        <v>105.419</v>
      </c>
      <c r="ES10" s="211">
        <f>ER10-EQ10</f>
        <v>35.465999999999994</v>
      </c>
      <c r="ET10" s="176">
        <f>ROUND(EQ10/DR10,1)</f>
        <v>31.9</v>
      </c>
      <c r="EU10" s="176">
        <f>ROUND(ER10/DS10,1)</f>
        <v>49</v>
      </c>
      <c r="EV10" s="176">
        <f>EU10-ET10</f>
        <v>17.100000000000001</v>
      </c>
      <c r="EW10" s="176">
        <f>ROUND(EQ10/CO10,1)</f>
        <v>1</v>
      </c>
      <c r="EX10" s="176">
        <f t="shared" ref="EX10:EX34" si="8">ROUND(ER10/CP10,1)</f>
        <v>1.5</v>
      </c>
      <c r="EY10" s="176">
        <f>EX10-EW10</f>
        <v>0.5</v>
      </c>
      <c r="EZ10" s="164">
        <v>0.90100000000000002</v>
      </c>
      <c r="FA10" s="164">
        <v>1.1930000000000001</v>
      </c>
      <c r="FB10" s="211">
        <f>FA10-EZ10</f>
        <v>0.29200000000000004</v>
      </c>
      <c r="FC10" s="164">
        <v>3.5000000000000003E-2</v>
      </c>
      <c r="FD10" s="164">
        <v>0.01</v>
      </c>
      <c r="FE10" s="211">
        <f>FD10-FC10</f>
        <v>-2.5000000000000001E-2</v>
      </c>
      <c r="FG10" s="35">
        <v>1</v>
      </c>
      <c r="FH10" s="35" t="s">
        <v>2</v>
      </c>
      <c r="FI10" s="94" t="s">
        <v>21</v>
      </c>
      <c r="FJ10" s="90">
        <v>20</v>
      </c>
      <c r="FK10" s="90">
        <v>20</v>
      </c>
      <c r="FL10" s="57">
        <f>FK10-FJ10</f>
        <v>0</v>
      </c>
      <c r="FM10" s="90">
        <v>13</v>
      </c>
      <c r="FN10" s="90">
        <v>11</v>
      </c>
      <c r="FO10" s="57">
        <f>FN10-FM10</f>
        <v>-2</v>
      </c>
      <c r="FP10" s="90">
        <v>5</v>
      </c>
      <c r="FQ10" s="90">
        <v>4</v>
      </c>
      <c r="FR10" s="57">
        <f>FQ10-FP10</f>
        <v>-1</v>
      </c>
      <c r="FS10" s="90">
        <v>4</v>
      </c>
      <c r="FT10" s="90">
        <v>5</v>
      </c>
      <c r="FU10" s="57">
        <f>FT10-FS10</f>
        <v>1</v>
      </c>
      <c r="FV10" s="176">
        <f>ROUND((FQ10+FT10)/FN10*100,1)</f>
        <v>81.8</v>
      </c>
      <c r="FW10" s="121">
        <v>9</v>
      </c>
      <c r="FX10" s="58">
        <f>ROUND(DR10*1000/FM10,0)</f>
        <v>168</v>
      </c>
      <c r="FY10" s="58">
        <f>ROUND(DS10*1000/FN10,0)</f>
        <v>196</v>
      </c>
      <c r="FZ10" s="57">
        <f t="shared" ref="FZ10:FZ34" si="9">FY10-FX10</f>
        <v>28</v>
      </c>
      <c r="GA10" s="176">
        <f>ROUND(EQ10/FM10,1)</f>
        <v>5.4</v>
      </c>
      <c r="GB10" s="176">
        <f>ROUND(ER10/FN10,1)</f>
        <v>9.6</v>
      </c>
      <c r="GC10" s="176">
        <f t="shared" ref="GC10:GC34" si="10">GB10-GA10</f>
        <v>4.1999999999999993</v>
      </c>
      <c r="GD10" s="213"/>
      <c r="GE10" s="35">
        <v>1</v>
      </c>
      <c r="GF10" s="35" t="s">
        <v>2</v>
      </c>
      <c r="GG10" s="94" t="s">
        <v>21</v>
      </c>
      <c r="GH10" s="462">
        <f>GK10+GL10+GM10</f>
        <v>14403.900000000001</v>
      </c>
      <c r="GI10" s="398">
        <f t="shared" ref="GI10:GI34" si="11">ROUND(GH10/G10,0)</f>
        <v>1800</v>
      </c>
      <c r="GJ10" s="138">
        <v>10</v>
      </c>
      <c r="GK10" s="367">
        <v>8963.4000000000015</v>
      </c>
      <c r="GL10" s="106">
        <v>5440.5</v>
      </c>
      <c r="GM10" s="361"/>
      <c r="GN10" s="269"/>
      <c r="GO10" s="270"/>
      <c r="GP10" s="176">
        <f>ROUND((GK10+GL10)/GH10*100,1)</f>
        <v>100</v>
      </c>
      <c r="GQ10" s="363">
        <v>14213.2</v>
      </c>
      <c r="GR10" s="361">
        <v>11297</v>
      </c>
      <c r="GS10" s="361"/>
      <c r="GT10" s="361">
        <v>901.1</v>
      </c>
      <c r="GU10" s="361"/>
      <c r="GV10" s="361">
        <v>620.1</v>
      </c>
      <c r="GW10" s="361">
        <v>31.9</v>
      </c>
      <c r="GX10" s="361"/>
      <c r="GY10" s="463">
        <f t="shared" ref="GY10:GY30" si="12">ROUND(GH10/BY10,0)</f>
        <v>1871</v>
      </c>
      <c r="GZ10" s="464">
        <v>8</v>
      </c>
      <c r="HA10" s="465">
        <f t="shared" ref="HA10:HA34" si="13">ROUND(GH10/DS10,0)</f>
        <v>6690</v>
      </c>
      <c r="HB10" s="464">
        <v>3</v>
      </c>
    </row>
    <row r="11" spans="1:210" s="28" customFormat="1">
      <c r="A11" s="35">
        <v>2</v>
      </c>
      <c r="B11" s="35" t="s">
        <v>210</v>
      </c>
      <c r="C11" s="94" t="s">
        <v>22</v>
      </c>
      <c r="D11" s="57">
        <f t="shared" ref="D11:D32" si="14">E11+F11</f>
        <v>20</v>
      </c>
      <c r="E11" s="35">
        <v>6</v>
      </c>
      <c r="F11" s="35">
        <v>14</v>
      </c>
      <c r="G11" s="57">
        <f t="shared" ref="G11:G29" si="15">H11+I11</f>
        <v>20</v>
      </c>
      <c r="H11" s="35">
        <v>6</v>
      </c>
      <c r="I11" s="35">
        <v>14</v>
      </c>
      <c r="J11" s="35"/>
      <c r="K11" s="35"/>
      <c r="L11" s="57">
        <f t="shared" ref="L11:L37" si="16">K11-J11</f>
        <v>0</v>
      </c>
      <c r="M11" s="35"/>
      <c r="N11" s="35"/>
      <c r="O11" s="57">
        <f t="shared" ref="O11:O34" si="17">N11-M11</f>
        <v>0</v>
      </c>
      <c r="P11" s="176">
        <f t="shared" ref="P11:P34" si="18">ROUND((J11+M11)/D11*100,1)</f>
        <v>0</v>
      </c>
      <c r="Q11" s="176">
        <f t="shared" ref="Q11:Q34" si="19">ROUND((K11+N11)/G11*100,1)</f>
        <v>0</v>
      </c>
      <c r="R11" s="35">
        <v>1</v>
      </c>
      <c r="S11" s="35">
        <v>1</v>
      </c>
      <c r="T11" s="35"/>
      <c r="U11" s="35"/>
      <c r="V11" s="57">
        <f t="shared" ref="V11:V34" si="20">U11-T11</f>
        <v>0</v>
      </c>
      <c r="W11" s="35"/>
      <c r="X11" s="35"/>
      <c r="Y11" s="57">
        <f t="shared" ref="Y11:Y34" si="21">X11-W11</f>
        <v>0</v>
      </c>
      <c r="Z11" s="176">
        <f t="shared" ref="Z11:Z30" si="22">ROUND((T11+W11)/R11*100,1)</f>
        <v>0</v>
      </c>
      <c r="AA11" s="460">
        <f t="shared" ref="AA11:AA30" si="23">ROUND((U11+X11)/S11*100,1)</f>
        <v>0</v>
      </c>
      <c r="AB11" s="92">
        <v>3</v>
      </c>
      <c r="AC11" s="92">
        <v>2</v>
      </c>
      <c r="AD11" s="57">
        <f t="shared" ref="AD11:AD34" si="24">AC11-AB11</f>
        <v>-1</v>
      </c>
      <c r="AE11" s="57">
        <v>20</v>
      </c>
      <c r="AF11" s="57">
        <v>20</v>
      </c>
      <c r="AG11" s="57">
        <f t="shared" ref="AG11:AG34" si="25">AF11-AE11</f>
        <v>0</v>
      </c>
      <c r="AH11" s="35">
        <v>18</v>
      </c>
      <c r="AI11" s="35">
        <v>18</v>
      </c>
      <c r="AJ11" s="57">
        <f t="shared" ref="AJ11:AJ34" si="26">AI11-AH11</f>
        <v>0</v>
      </c>
      <c r="AK11" s="57">
        <v>18</v>
      </c>
      <c r="AL11" s="57">
        <v>18</v>
      </c>
      <c r="AM11" s="57">
        <f t="shared" ref="AM11:AM29" si="27">AL11-AK11</f>
        <v>0</v>
      </c>
      <c r="AN11" s="35">
        <v>3</v>
      </c>
      <c r="AO11" s="35">
        <v>2</v>
      </c>
      <c r="AP11" s="57">
        <f t="shared" ref="AP11:AP34" si="28">AO11-AN11</f>
        <v>-1</v>
      </c>
      <c r="AQ11" s="30"/>
      <c r="AR11" s="35">
        <v>2</v>
      </c>
      <c r="AS11" s="35" t="s">
        <v>210</v>
      </c>
      <c r="AT11" s="94" t="s">
        <v>22</v>
      </c>
      <c r="AU11" s="197">
        <v>18</v>
      </c>
      <c r="AV11" s="197">
        <v>18</v>
      </c>
      <c r="AW11" s="57">
        <f t="shared" ref="AW11:AW34" si="29">AV11-AU11</f>
        <v>0</v>
      </c>
      <c r="AX11" s="58">
        <v>18</v>
      </c>
      <c r="AY11" s="58">
        <v>18</v>
      </c>
      <c r="AZ11" s="57">
        <f t="shared" ref="AZ11:AZ34" si="30">AY11-AX11</f>
        <v>0</v>
      </c>
      <c r="BA11" s="176">
        <f t="shared" ref="BA11:BA34" si="31">ROUND(AU11/D11*100,1)</f>
        <v>90</v>
      </c>
      <c r="BB11" s="176">
        <f t="shared" ref="BB11:BB34" si="32">ROUND(AV11/G11*100,1)</f>
        <v>90</v>
      </c>
      <c r="BC11" s="104">
        <v>14</v>
      </c>
      <c r="BD11" s="104">
        <v>17</v>
      </c>
      <c r="BE11" s="57">
        <f t="shared" ref="BE11:BE34" si="33">BD11-BC11</f>
        <v>3</v>
      </c>
      <c r="BF11" s="92">
        <v>1</v>
      </c>
      <c r="BG11" s="92">
        <v>1</v>
      </c>
      <c r="BH11" s="57">
        <f t="shared" ref="BH11:BH34" si="34">BG11-BF11</f>
        <v>0</v>
      </c>
      <c r="BI11" s="92">
        <v>1</v>
      </c>
      <c r="BJ11" s="92">
        <v>1</v>
      </c>
      <c r="BK11" s="57">
        <f t="shared" ref="BK11:BK34" si="35">BJ11-BI11</f>
        <v>0</v>
      </c>
      <c r="BL11" s="212">
        <v>85.545000000000002</v>
      </c>
      <c r="BM11" s="212">
        <v>91.21</v>
      </c>
      <c r="BN11" s="211">
        <f t="shared" ref="BN11:BN34" si="36">BM11-BL11</f>
        <v>5.664999999999992</v>
      </c>
      <c r="BO11" s="212">
        <v>85.545000000000002</v>
      </c>
      <c r="BP11" s="212">
        <v>91.21</v>
      </c>
      <c r="BQ11" s="211">
        <f t="shared" ref="BQ11:BQ34" si="37">BP11-BO11</f>
        <v>5.664999999999992</v>
      </c>
      <c r="BS11" s="35">
        <v>2</v>
      </c>
      <c r="BT11" s="35" t="s">
        <v>210</v>
      </c>
      <c r="BU11" s="94" t="s">
        <v>22</v>
      </c>
      <c r="BV11" s="176">
        <f t="shared" ref="BV11:BV29" si="38">BW11+BX11</f>
        <v>33.4</v>
      </c>
      <c r="BW11" s="37">
        <v>24.4</v>
      </c>
      <c r="BX11" s="37">
        <v>9</v>
      </c>
      <c r="BY11" s="176">
        <f t="shared" ref="BY11:BY28" si="39">BZ11+CA11</f>
        <v>33.4</v>
      </c>
      <c r="BZ11" s="37">
        <v>24.4</v>
      </c>
      <c r="CA11" s="37">
        <v>9</v>
      </c>
      <c r="CB11" s="461">
        <f t="shared" ref="CB11:CB29" si="40">ROUND(BV11/D11,2)</f>
        <v>1.67</v>
      </c>
      <c r="CC11" s="461">
        <f t="shared" ref="CC11:CC30" si="41">ROUND(BW11/E11,2)</f>
        <v>4.07</v>
      </c>
      <c r="CD11" s="461">
        <f t="shared" si="0"/>
        <v>0.64</v>
      </c>
      <c r="CE11" s="461">
        <f t="shared" si="1"/>
        <v>1.67</v>
      </c>
      <c r="CF11" s="461">
        <f t="shared" ref="CF11:CF30" si="42">ROUND(BZ11/H11,2)</f>
        <v>4.07</v>
      </c>
      <c r="CG11" s="461">
        <f t="shared" si="2"/>
        <v>0.64</v>
      </c>
      <c r="CH11" s="461">
        <f t="shared" ref="CH11:CH30" si="43">CE11-CB11</f>
        <v>0</v>
      </c>
      <c r="CI11" s="461">
        <f t="shared" ref="CI11:CI30" si="44">CF11-CC11</f>
        <v>0</v>
      </c>
      <c r="CJ11" s="461">
        <f t="shared" ref="CJ11:CJ30" si="45">CG11-CD11</f>
        <v>0</v>
      </c>
      <c r="CL11" s="35">
        <v>2</v>
      </c>
      <c r="CM11" s="35" t="s">
        <v>210</v>
      </c>
      <c r="CN11" s="94" t="s">
        <v>22</v>
      </c>
      <c r="CO11" s="211">
        <f t="shared" ref="CO11:CO29" si="46">CR11+CU11</f>
        <v>217.93900000000002</v>
      </c>
      <c r="CP11" s="211">
        <f t="shared" ref="CP11:CP17" si="47">CS11+CV11</f>
        <v>215.23400000000001</v>
      </c>
      <c r="CQ11" s="211">
        <f t="shared" ref="CQ11:CQ34" si="48">CP11-CO11</f>
        <v>-2.7050000000000125</v>
      </c>
      <c r="CR11" s="164">
        <v>92.288000000000011</v>
      </c>
      <c r="CS11" s="164">
        <v>89.350999999999999</v>
      </c>
      <c r="CT11" s="211">
        <f t="shared" ref="CT11:CT34" si="49">CS11-CR11</f>
        <v>-2.9370000000000118</v>
      </c>
      <c r="CU11" s="164">
        <v>125.65100000000001</v>
      </c>
      <c r="CV11" s="164">
        <v>125.88300000000001</v>
      </c>
      <c r="CW11" s="211">
        <f t="shared" ref="CW11:CW34" si="50">CV11-CU11</f>
        <v>0.23199999999999932</v>
      </c>
      <c r="CX11" s="211">
        <f t="shared" ref="CX11:CX29" si="51">DA11+DD11</f>
        <v>4.3479999999999999</v>
      </c>
      <c r="CY11" s="211">
        <f t="shared" ref="CY11:CY17" si="52">DB11+DE11</f>
        <v>8.2729999999999997</v>
      </c>
      <c r="CZ11" s="211">
        <f t="shared" ref="CZ11:CZ34" si="53">CY11-CX11</f>
        <v>3.9249999999999998</v>
      </c>
      <c r="DA11" s="164">
        <v>2.5579999999999998</v>
      </c>
      <c r="DB11" s="164">
        <v>4.8810000000000002</v>
      </c>
      <c r="DC11" s="211">
        <f t="shared" ref="DC11:DC34" si="54">DB11-DA11</f>
        <v>2.3230000000000004</v>
      </c>
      <c r="DD11" s="164">
        <v>1.79</v>
      </c>
      <c r="DE11" s="164">
        <v>3.3919999999999999</v>
      </c>
      <c r="DF11" s="211">
        <f t="shared" ref="DF11:DF34" si="55">DE11-DD11</f>
        <v>1.6019999999999999</v>
      </c>
      <c r="DG11" s="168">
        <f t="shared" ref="DG11:DG30" si="56">ROUND(CX11*1000/BV11,0)</f>
        <v>130</v>
      </c>
      <c r="DH11" s="168">
        <f t="shared" si="3"/>
        <v>248</v>
      </c>
      <c r="DI11" s="168">
        <f t="shared" ref="DI11:DI30" si="57">DH11-DG11</f>
        <v>118</v>
      </c>
      <c r="DJ11" s="176">
        <f t="shared" si="4"/>
        <v>6.5</v>
      </c>
      <c r="DK11" s="176">
        <f t="shared" si="5"/>
        <v>6.4</v>
      </c>
      <c r="DL11" s="176">
        <f t="shared" ref="DL11:DL30" si="58">DK11-DJ11</f>
        <v>-9.9999999999999645E-2</v>
      </c>
      <c r="DM11" s="121">
        <v>15</v>
      </c>
      <c r="DO11" s="35">
        <v>2</v>
      </c>
      <c r="DP11" s="35" t="s">
        <v>210</v>
      </c>
      <c r="DQ11" s="94" t="s">
        <v>22</v>
      </c>
      <c r="DR11" s="164">
        <v>14.475999999999999</v>
      </c>
      <c r="DS11" s="164">
        <v>18.295000000000002</v>
      </c>
      <c r="DT11" s="211">
        <f t="shared" ref="DT11:DT37" si="59">DS11-DR11</f>
        <v>3.8190000000000026</v>
      </c>
      <c r="DU11" s="211">
        <v>14.135999999999999</v>
      </c>
      <c r="DV11" s="211">
        <v>17.825999999999997</v>
      </c>
      <c r="DW11" s="211">
        <f t="shared" ref="DW11:DW37" si="60">DV11-DU11</f>
        <v>3.6899999999999977</v>
      </c>
      <c r="DX11" s="176">
        <f t="shared" si="6"/>
        <v>43.3</v>
      </c>
      <c r="DY11" s="176">
        <f t="shared" si="7"/>
        <v>54.8</v>
      </c>
      <c r="DZ11" s="176">
        <f t="shared" ref="DZ11:DZ30" si="61">DY11-DX11</f>
        <v>11.5</v>
      </c>
      <c r="EA11" s="138">
        <v>6</v>
      </c>
      <c r="EB11" s="212">
        <v>92.634</v>
      </c>
      <c r="EC11" s="212">
        <v>173.01</v>
      </c>
      <c r="ED11" s="211">
        <f t="shared" ref="ED11:ED37" si="62">EC11-EB11</f>
        <v>80.375999999999991</v>
      </c>
      <c r="EE11" s="212">
        <v>14.987</v>
      </c>
      <c r="EF11" s="212">
        <v>33.026000000000003</v>
      </c>
      <c r="EG11" s="211">
        <f t="shared" ref="EG11:EG37" si="63">EF11-EE11</f>
        <v>18.039000000000001</v>
      </c>
      <c r="EH11" s="211">
        <v>18.937999999999999</v>
      </c>
      <c r="EI11" s="211">
        <v>44.311</v>
      </c>
      <c r="EJ11" s="211">
        <f t="shared" ref="EJ11:EJ37" si="64">EI11-EH11</f>
        <v>25.373000000000001</v>
      </c>
      <c r="EK11" s="176">
        <f t="shared" ref="EK11:EK34" si="65">ROUND(CO11/DR11,1)</f>
        <v>15.1</v>
      </c>
      <c r="EL11" s="176">
        <f t="shared" ref="EL11:EL34" si="66">ROUND(CP11/DS11,1)</f>
        <v>11.8</v>
      </c>
      <c r="EM11" s="176">
        <f t="shared" ref="EM11:EM34" si="67">EL11-EK11</f>
        <v>-3.2999999999999989</v>
      </c>
      <c r="EN11" s="58">
        <v>1293</v>
      </c>
      <c r="EO11" s="58">
        <v>2298</v>
      </c>
      <c r="EP11" s="58">
        <f t="shared" ref="EP11:EP37" si="68">EO11-EN11</f>
        <v>1005</v>
      </c>
      <c r="EQ11" s="164">
        <v>290.22699999999998</v>
      </c>
      <c r="ER11" s="164">
        <v>491.74600000000004</v>
      </c>
      <c r="ES11" s="211">
        <f t="shared" ref="ES11:ES37" si="69">ER11-EQ11</f>
        <v>201.51900000000006</v>
      </c>
      <c r="ET11" s="176">
        <f t="shared" ref="ET11:ET34" si="70">ROUND(EQ11/DR11,1)</f>
        <v>20</v>
      </c>
      <c r="EU11" s="176">
        <f t="shared" ref="EU11:EU34" si="71">ROUND(ER11/DS11,1)</f>
        <v>26.9</v>
      </c>
      <c r="EV11" s="176">
        <f t="shared" ref="EV11:EV34" si="72">EU11-ET11</f>
        <v>6.8999999999999986</v>
      </c>
      <c r="EW11" s="176">
        <f t="shared" ref="EW11:EW34" si="73">ROUND(EQ11/CO11,1)</f>
        <v>1.3</v>
      </c>
      <c r="EX11" s="176">
        <f t="shared" si="8"/>
        <v>2.2999999999999998</v>
      </c>
      <c r="EY11" s="176">
        <f t="shared" ref="EY11:EY34" si="74">EX11-EW11</f>
        <v>0.99999999999999978</v>
      </c>
      <c r="EZ11" s="164">
        <v>8.077</v>
      </c>
      <c r="FA11" s="164">
        <v>16.294</v>
      </c>
      <c r="FB11" s="211">
        <f t="shared" ref="FB11:FB37" si="75">FA11-EZ11</f>
        <v>8.2170000000000005</v>
      </c>
      <c r="FC11" s="164">
        <v>0.20200000000000001</v>
      </c>
      <c r="FD11" s="164">
        <v>3.0569999999999999</v>
      </c>
      <c r="FE11" s="211">
        <f t="shared" ref="FE11:FE37" si="76">FD11-FC11</f>
        <v>2.855</v>
      </c>
      <c r="FG11" s="35">
        <v>2</v>
      </c>
      <c r="FH11" s="35" t="s">
        <v>210</v>
      </c>
      <c r="FI11" s="94" t="s">
        <v>22</v>
      </c>
      <c r="FJ11" s="90">
        <v>58</v>
      </c>
      <c r="FK11" s="90">
        <v>58</v>
      </c>
      <c r="FL11" s="57">
        <f t="shared" ref="FL11:FL34" si="77">FK11-FJ11</f>
        <v>0</v>
      </c>
      <c r="FM11" s="90">
        <v>48</v>
      </c>
      <c r="FN11" s="90">
        <v>48</v>
      </c>
      <c r="FO11" s="57">
        <f t="shared" ref="FO11:FO34" si="78">FN11-FM11</f>
        <v>0</v>
      </c>
      <c r="FP11" s="90">
        <v>21</v>
      </c>
      <c r="FQ11" s="90">
        <v>27</v>
      </c>
      <c r="FR11" s="57">
        <f t="shared" ref="FR11:FR34" si="79">FQ11-FP11</f>
        <v>6</v>
      </c>
      <c r="FS11" s="90">
        <v>26</v>
      </c>
      <c r="FT11" s="90">
        <v>20</v>
      </c>
      <c r="FU11" s="57">
        <f t="shared" ref="FU11:FU34" si="80">FT11-FS11</f>
        <v>-6</v>
      </c>
      <c r="FV11" s="176">
        <f t="shared" ref="FV11:FV37" si="81">ROUND((FQ11+FT11)/FN11*100,1)</f>
        <v>97.9</v>
      </c>
      <c r="FW11" s="121">
        <v>2</v>
      </c>
      <c r="FX11" s="58">
        <f t="shared" ref="FX11:FX34" si="82">ROUND(DR11*1000/FM11,0)</f>
        <v>302</v>
      </c>
      <c r="FY11" s="58">
        <f t="shared" ref="FY11:FY33" si="83">ROUND(DS11*1000/FN11,0)</f>
        <v>381</v>
      </c>
      <c r="FZ11" s="57">
        <f t="shared" si="9"/>
        <v>79</v>
      </c>
      <c r="GA11" s="176">
        <f t="shared" ref="GA11:GA34" si="84">ROUND(EQ11/FM11,1)</f>
        <v>6</v>
      </c>
      <c r="GB11" s="176">
        <f t="shared" ref="GB11:GB34" si="85">ROUND(ER11/FN11,1)</f>
        <v>10.199999999999999</v>
      </c>
      <c r="GC11" s="176">
        <f t="shared" si="10"/>
        <v>4.1999999999999993</v>
      </c>
      <c r="GD11" s="213"/>
      <c r="GE11" s="35">
        <v>2</v>
      </c>
      <c r="GF11" s="35" t="s">
        <v>210</v>
      </c>
      <c r="GG11" s="94" t="s">
        <v>22</v>
      </c>
      <c r="GH11" s="462">
        <f t="shared" ref="GH11:GH32" si="86">GK11+GL11+GM11</f>
        <v>47703.3</v>
      </c>
      <c r="GI11" s="398">
        <f t="shared" si="11"/>
        <v>2385</v>
      </c>
      <c r="GJ11" s="138">
        <v>7</v>
      </c>
      <c r="GK11" s="367">
        <v>25949.5</v>
      </c>
      <c r="GL11" s="368">
        <v>21721</v>
      </c>
      <c r="GM11" s="367">
        <v>32.799999999999997</v>
      </c>
      <c r="GN11" s="367"/>
      <c r="GO11" s="369"/>
      <c r="GP11" s="176">
        <f t="shared" ref="GP11:GP34" si="87">ROUND((GK11+GL11)/GH11*100,1)</f>
        <v>99.9</v>
      </c>
      <c r="GQ11" s="363">
        <v>47544.800000000003</v>
      </c>
      <c r="GR11" s="361">
        <v>25815.9</v>
      </c>
      <c r="GS11" s="362"/>
      <c r="GT11" s="361">
        <v>5575.6</v>
      </c>
      <c r="GU11" s="361">
        <v>114.8</v>
      </c>
      <c r="GV11" s="361">
        <v>1966.5</v>
      </c>
      <c r="GW11" s="361">
        <v>73.7</v>
      </c>
      <c r="GX11" s="361"/>
      <c r="GY11" s="463">
        <f t="shared" si="12"/>
        <v>1428</v>
      </c>
      <c r="GZ11" s="464">
        <v>11</v>
      </c>
      <c r="HA11" s="465">
        <f t="shared" si="13"/>
        <v>2607</v>
      </c>
      <c r="HB11" s="464">
        <v>12</v>
      </c>
    </row>
    <row r="12" spans="1:210" s="28" customFormat="1">
      <c r="A12" s="35">
        <v>3</v>
      </c>
      <c r="B12" s="35" t="s">
        <v>3</v>
      </c>
      <c r="C12" s="94" t="s">
        <v>23</v>
      </c>
      <c r="D12" s="57">
        <f t="shared" si="14"/>
        <v>13</v>
      </c>
      <c r="E12" s="35"/>
      <c r="F12" s="35">
        <v>13</v>
      </c>
      <c r="G12" s="57">
        <f t="shared" si="15"/>
        <v>13</v>
      </c>
      <c r="H12" s="35"/>
      <c r="I12" s="35">
        <v>13</v>
      </c>
      <c r="J12" s="35">
        <v>1</v>
      </c>
      <c r="K12" s="35"/>
      <c r="L12" s="57">
        <f t="shared" si="16"/>
        <v>-1</v>
      </c>
      <c r="M12" s="35"/>
      <c r="N12" s="35"/>
      <c r="O12" s="57">
        <f t="shared" si="17"/>
        <v>0</v>
      </c>
      <c r="P12" s="176">
        <f t="shared" si="18"/>
        <v>7.7</v>
      </c>
      <c r="Q12" s="176">
        <f t="shared" si="19"/>
        <v>0</v>
      </c>
      <c r="R12" s="35">
        <v>1</v>
      </c>
      <c r="S12" s="35">
        <v>1</v>
      </c>
      <c r="T12" s="35">
        <v>1</v>
      </c>
      <c r="U12" s="35"/>
      <c r="V12" s="57">
        <f t="shared" si="20"/>
        <v>-1</v>
      </c>
      <c r="W12" s="35"/>
      <c r="X12" s="35"/>
      <c r="Y12" s="57">
        <f t="shared" si="21"/>
        <v>0</v>
      </c>
      <c r="Z12" s="176">
        <f t="shared" si="22"/>
        <v>100</v>
      </c>
      <c r="AA12" s="460">
        <f>ROUND((U12+X12)/S12*100,1)</f>
        <v>0</v>
      </c>
      <c r="AB12" s="92">
        <v>5</v>
      </c>
      <c r="AC12" s="92">
        <v>5</v>
      </c>
      <c r="AD12" s="57">
        <f t="shared" si="24"/>
        <v>0</v>
      </c>
      <c r="AE12" s="92">
        <v>13</v>
      </c>
      <c r="AF12" s="92">
        <v>13</v>
      </c>
      <c r="AG12" s="57">
        <f t="shared" si="25"/>
        <v>0</v>
      </c>
      <c r="AH12" s="92">
        <v>11</v>
      </c>
      <c r="AI12" s="92">
        <v>13</v>
      </c>
      <c r="AJ12" s="57">
        <f t="shared" si="26"/>
        <v>2</v>
      </c>
      <c r="AK12" s="92">
        <v>11</v>
      </c>
      <c r="AL12" s="92">
        <v>12</v>
      </c>
      <c r="AM12" s="57">
        <f t="shared" si="27"/>
        <v>1</v>
      </c>
      <c r="AN12" s="92">
        <v>28</v>
      </c>
      <c r="AO12" s="92">
        <v>28</v>
      </c>
      <c r="AP12" s="57">
        <f t="shared" si="28"/>
        <v>0</v>
      </c>
      <c r="AQ12" s="30"/>
      <c r="AR12" s="35">
        <v>3</v>
      </c>
      <c r="AS12" s="35" t="s">
        <v>3</v>
      </c>
      <c r="AT12" s="94" t="s">
        <v>23</v>
      </c>
      <c r="AU12" s="92">
        <v>11</v>
      </c>
      <c r="AV12" s="92">
        <v>13</v>
      </c>
      <c r="AW12" s="57">
        <f t="shared" si="29"/>
        <v>2</v>
      </c>
      <c r="AX12" s="92">
        <v>11</v>
      </c>
      <c r="AY12" s="92">
        <v>13</v>
      </c>
      <c r="AZ12" s="57">
        <f t="shared" si="30"/>
        <v>2</v>
      </c>
      <c r="BA12" s="176">
        <f t="shared" si="31"/>
        <v>84.6</v>
      </c>
      <c r="BB12" s="176">
        <f t="shared" si="32"/>
        <v>100</v>
      </c>
      <c r="BC12" s="92">
        <v>1</v>
      </c>
      <c r="BD12" s="92">
        <v>1</v>
      </c>
      <c r="BE12" s="57">
        <f t="shared" si="33"/>
        <v>0</v>
      </c>
      <c r="BF12" s="35">
        <v>1</v>
      </c>
      <c r="BG12" s="35">
        <v>1</v>
      </c>
      <c r="BH12" s="57">
        <f t="shared" si="34"/>
        <v>0</v>
      </c>
      <c r="BI12" s="92">
        <v>1</v>
      </c>
      <c r="BJ12" s="92">
        <v>1</v>
      </c>
      <c r="BK12" s="57">
        <f t="shared" si="35"/>
        <v>0</v>
      </c>
      <c r="BL12" s="212">
        <v>13.923</v>
      </c>
      <c r="BM12" s="212">
        <v>17.565000000000001</v>
      </c>
      <c r="BN12" s="211">
        <f t="shared" si="36"/>
        <v>3.6420000000000012</v>
      </c>
      <c r="BO12" s="212">
        <v>0.90500000000000003</v>
      </c>
      <c r="BP12" s="212">
        <v>17.565000000000001</v>
      </c>
      <c r="BQ12" s="211">
        <f t="shared" si="37"/>
        <v>16.66</v>
      </c>
      <c r="BS12" s="35">
        <v>3</v>
      </c>
      <c r="BT12" s="35" t="s">
        <v>3</v>
      </c>
      <c r="BU12" s="94" t="s">
        <v>23</v>
      </c>
      <c r="BV12" s="176">
        <f t="shared" si="38"/>
        <v>11.7</v>
      </c>
      <c r="BW12" s="37"/>
      <c r="BX12" s="37">
        <v>11.7</v>
      </c>
      <c r="BY12" s="176">
        <f t="shared" si="39"/>
        <v>11.6</v>
      </c>
      <c r="BZ12" s="37"/>
      <c r="CA12" s="37">
        <v>11.6</v>
      </c>
      <c r="CB12" s="461">
        <f t="shared" si="40"/>
        <v>0.9</v>
      </c>
      <c r="CC12" s="51">
        <v>0</v>
      </c>
      <c r="CD12" s="461">
        <f t="shared" si="0"/>
        <v>0.9</v>
      </c>
      <c r="CE12" s="461">
        <f t="shared" si="1"/>
        <v>0.89</v>
      </c>
      <c r="CF12" s="51">
        <v>0</v>
      </c>
      <c r="CG12" s="461">
        <f t="shared" si="2"/>
        <v>0.89</v>
      </c>
      <c r="CH12" s="461">
        <f t="shared" si="43"/>
        <v>-1.0000000000000009E-2</v>
      </c>
      <c r="CI12" s="461">
        <f t="shared" si="44"/>
        <v>0</v>
      </c>
      <c r="CJ12" s="461">
        <f t="shared" si="45"/>
        <v>-1.0000000000000009E-2</v>
      </c>
      <c r="CL12" s="35">
        <v>3</v>
      </c>
      <c r="CM12" s="35" t="s">
        <v>3</v>
      </c>
      <c r="CN12" s="94" t="s">
        <v>23</v>
      </c>
      <c r="CO12" s="211">
        <f t="shared" si="46"/>
        <v>67.938999999999993</v>
      </c>
      <c r="CP12" s="211">
        <f t="shared" si="47"/>
        <v>72.629000000000005</v>
      </c>
      <c r="CQ12" s="211">
        <f t="shared" si="48"/>
        <v>4.6900000000000119</v>
      </c>
      <c r="CR12" s="164"/>
      <c r="CS12" s="164"/>
      <c r="CT12" s="211">
        <f t="shared" si="49"/>
        <v>0</v>
      </c>
      <c r="CU12" s="164">
        <v>67.938999999999993</v>
      </c>
      <c r="CV12" s="164">
        <v>72.629000000000005</v>
      </c>
      <c r="CW12" s="211">
        <f t="shared" si="50"/>
        <v>4.6900000000000119</v>
      </c>
      <c r="CX12" s="211">
        <f t="shared" si="51"/>
        <v>0.93799999999999994</v>
      </c>
      <c r="CY12" s="211">
        <f t="shared" si="52"/>
        <v>5.1599999999999993</v>
      </c>
      <c r="CZ12" s="211">
        <f t="shared" si="53"/>
        <v>4.2219999999999995</v>
      </c>
      <c r="DA12" s="164"/>
      <c r="DB12" s="164"/>
      <c r="DC12" s="211">
        <f t="shared" si="54"/>
        <v>0</v>
      </c>
      <c r="DD12" s="164">
        <v>0.93799999999999994</v>
      </c>
      <c r="DE12" s="164">
        <v>5.1599999999999993</v>
      </c>
      <c r="DF12" s="211">
        <f t="shared" si="55"/>
        <v>4.2219999999999995</v>
      </c>
      <c r="DG12" s="168">
        <f t="shared" si="56"/>
        <v>80</v>
      </c>
      <c r="DH12" s="168">
        <f t="shared" si="3"/>
        <v>445</v>
      </c>
      <c r="DI12" s="168">
        <f t="shared" si="57"/>
        <v>365</v>
      </c>
      <c r="DJ12" s="176">
        <f t="shared" si="4"/>
        <v>5.8</v>
      </c>
      <c r="DK12" s="176">
        <f t="shared" si="5"/>
        <v>6.3</v>
      </c>
      <c r="DL12" s="176">
        <f t="shared" si="58"/>
        <v>0.5</v>
      </c>
      <c r="DM12" s="121">
        <v>16</v>
      </c>
      <c r="DO12" s="35">
        <v>3</v>
      </c>
      <c r="DP12" s="35" t="s">
        <v>3</v>
      </c>
      <c r="DQ12" s="94" t="s">
        <v>23</v>
      </c>
      <c r="DR12" s="164">
        <v>4.2930000000000001</v>
      </c>
      <c r="DS12" s="164">
        <v>4.2880000000000003</v>
      </c>
      <c r="DT12" s="211">
        <f t="shared" si="59"/>
        <v>-4.9999999999998934E-3</v>
      </c>
      <c r="DU12" s="211">
        <v>4.1440000000000001</v>
      </c>
      <c r="DV12" s="211">
        <v>4.2210000000000001</v>
      </c>
      <c r="DW12" s="211">
        <f t="shared" si="60"/>
        <v>7.6999999999999957E-2</v>
      </c>
      <c r="DX12" s="176">
        <f t="shared" si="6"/>
        <v>36.700000000000003</v>
      </c>
      <c r="DY12" s="176">
        <f t="shared" si="7"/>
        <v>37</v>
      </c>
      <c r="DZ12" s="176">
        <f t="shared" si="61"/>
        <v>0.29999999999999716</v>
      </c>
      <c r="EA12" s="138">
        <v>15</v>
      </c>
      <c r="EB12" s="212">
        <v>50.802999999999997</v>
      </c>
      <c r="EC12" s="212">
        <v>48.161999999999999</v>
      </c>
      <c r="ED12" s="211">
        <f t="shared" si="62"/>
        <v>-2.6409999999999982</v>
      </c>
      <c r="EE12" s="212">
        <v>17.210999999999999</v>
      </c>
      <c r="EF12" s="212">
        <v>9.32</v>
      </c>
      <c r="EG12" s="211">
        <f t="shared" si="63"/>
        <v>-7.8909999999999982</v>
      </c>
      <c r="EH12" s="211">
        <v>3.9380000000000002</v>
      </c>
      <c r="EI12" s="211">
        <v>7.3090000000000002</v>
      </c>
      <c r="EJ12" s="211">
        <f t="shared" si="64"/>
        <v>3.371</v>
      </c>
      <c r="EK12" s="176">
        <f t="shared" si="65"/>
        <v>15.8</v>
      </c>
      <c r="EL12" s="176">
        <f t="shared" si="66"/>
        <v>16.899999999999999</v>
      </c>
      <c r="EM12" s="176">
        <f t="shared" si="67"/>
        <v>1.0999999999999979</v>
      </c>
      <c r="EN12" s="58">
        <v>1777</v>
      </c>
      <c r="EO12" s="58">
        <v>1589</v>
      </c>
      <c r="EP12" s="58">
        <f t="shared" si="68"/>
        <v>-188</v>
      </c>
      <c r="EQ12" s="164">
        <v>94.248999999999995</v>
      </c>
      <c r="ER12" s="164">
        <v>89.419000000000011</v>
      </c>
      <c r="ES12" s="211">
        <f t="shared" si="69"/>
        <v>-4.8299999999999841</v>
      </c>
      <c r="ET12" s="176">
        <f t="shared" si="70"/>
        <v>22</v>
      </c>
      <c r="EU12" s="176">
        <f t="shared" si="71"/>
        <v>20.9</v>
      </c>
      <c r="EV12" s="176">
        <f t="shared" si="72"/>
        <v>-1.1000000000000014</v>
      </c>
      <c r="EW12" s="176">
        <f t="shared" si="73"/>
        <v>1.4</v>
      </c>
      <c r="EX12" s="176">
        <f t="shared" si="8"/>
        <v>1.2</v>
      </c>
      <c r="EY12" s="176">
        <f t="shared" si="74"/>
        <v>-0.19999999999999996</v>
      </c>
      <c r="EZ12" s="164">
        <v>4.4939999999999998</v>
      </c>
      <c r="FA12" s="164">
        <v>2.1869999999999998</v>
      </c>
      <c r="FB12" s="211">
        <f t="shared" si="75"/>
        <v>-2.3069999999999999</v>
      </c>
      <c r="FC12" s="164"/>
      <c r="FD12" s="164"/>
      <c r="FE12" s="211">
        <f t="shared" si="76"/>
        <v>0</v>
      </c>
      <c r="FG12" s="35">
        <v>3</v>
      </c>
      <c r="FH12" s="35" t="s">
        <v>3</v>
      </c>
      <c r="FI12" s="94" t="s">
        <v>23</v>
      </c>
      <c r="FJ12" s="90">
        <v>23</v>
      </c>
      <c r="FK12" s="90">
        <v>24</v>
      </c>
      <c r="FL12" s="57">
        <f t="shared" si="77"/>
        <v>1</v>
      </c>
      <c r="FM12" s="90">
        <v>20</v>
      </c>
      <c r="FN12" s="90">
        <v>21</v>
      </c>
      <c r="FO12" s="57">
        <f t="shared" si="78"/>
        <v>1</v>
      </c>
      <c r="FP12" s="90">
        <v>8</v>
      </c>
      <c r="FQ12" s="90">
        <v>11</v>
      </c>
      <c r="FR12" s="57">
        <f t="shared" si="79"/>
        <v>3</v>
      </c>
      <c r="FS12" s="90">
        <v>7</v>
      </c>
      <c r="FT12" s="90">
        <v>6</v>
      </c>
      <c r="FU12" s="57">
        <f t="shared" si="80"/>
        <v>-1</v>
      </c>
      <c r="FV12" s="176">
        <f t="shared" si="81"/>
        <v>81</v>
      </c>
      <c r="FW12" s="121">
        <v>10</v>
      </c>
      <c r="FX12" s="58">
        <f t="shared" si="82"/>
        <v>215</v>
      </c>
      <c r="FY12" s="58">
        <f t="shared" si="83"/>
        <v>204</v>
      </c>
      <c r="FZ12" s="57">
        <f t="shared" si="9"/>
        <v>-11</v>
      </c>
      <c r="GA12" s="176">
        <f t="shared" si="84"/>
        <v>4.7</v>
      </c>
      <c r="GB12" s="176">
        <f t="shared" si="85"/>
        <v>4.3</v>
      </c>
      <c r="GC12" s="176">
        <f t="shared" si="10"/>
        <v>-0.40000000000000036</v>
      </c>
      <c r="GD12" s="213"/>
      <c r="GE12" s="35">
        <v>3</v>
      </c>
      <c r="GF12" s="35" t="s">
        <v>3</v>
      </c>
      <c r="GG12" s="94" t="s">
        <v>23</v>
      </c>
      <c r="GH12" s="462">
        <f t="shared" si="86"/>
        <v>32618.799999999999</v>
      </c>
      <c r="GI12" s="398">
        <f t="shared" si="11"/>
        <v>2509</v>
      </c>
      <c r="GJ12" s="138">
        <v>6</v>
      </c>
      <c r="GK12" s="367">
        <v>32365</v>
      </c>
      <c r="GL12" s="367"/>
      <c r="GM12" s="367">
        <v>253.8</v>
      </c>
      <c r="GN12" s="367"/>
      <c r="GO12" s="369">
        <v>4.5</v>
      </c>
      <c r="GP12" s="176">
        <f t="shared" si="87"/>
        <v>99.2</v>
      </c>
      <c r="GQ12" s="364">
        <v>32508.6</v>
      </c>
      <c r="GR12" s="362">
        <v>12853.1</v>
      </c>
      <c r="GS12" s="362">
        <v>7668.2</v>
      </c>
      <c r="GT12" s="361">
        <v>8174.8</v>
      </c>
      <c r="GU12" s="361"/>
      <c r="GV12" s="361">
        <v>1375.9</v>
      </c>
      <c r="GW12" s="361">
        <v>7.3</v>
      </c>
      <c r="GX12" s="361"/>
      <c r="GY12" s="463">
        <f t="shared" si="12"/>
        <v>2812</v>
      </c>
      <c r="GZ12" s="464">
        <v>2</v>
      </c>
      <c r="HA12" s="465">
        <f t="shared" si="13"/>
        <v>7607</v>
      </c>
      <c r="HB12" s="464">
        <v>2</v>
      </c>
    </row>
    <row r="13" spans="1:210" s="28" customFormat="1">
      <c r="A13" s="35">
        <v>4</v>
      </c>
      <c r="B13" s="35" t="s">
        <v>4</v>
      </c>
      <c r="C13" s="94" t="s">
        <v>24</v>
      </c>
      <c r="D13" s="57">
        <f t="shared" si="14"/>
        <v>13</v>
      </c>
      <c r="E13" s="35">
        <v>2</v>
      </c>
      <c r="F13" s="35">
        <v>11</v>
      </c>
      <c r="G13" s="57">
        <f t="shared" si="15"/>
        <v>13</v>
      </c>
      <c r="H13" s="35">
        <v>2</v>
      </c>
      <c r="I13" s="35">
        <v>11</v>
      </c>
      <c r="J13" s="35">
        <v>1</v>
      </c>
      <c r="K13" s="35"/>
      <c r="L13" s="57">
        <f t="shared" si="16"/>
        <v>-1</v>
      </c>
      <c r="M13" s="35"/>
      <c r="N13" s="35"/>
      <c r="O13" s="57">
        <f t="shared" si="17"/>
        <v>0</v>
      </c>
      <c r="P13" s="176">
        <f t="shared" si="18"/>
        <v>7.7</v>
      </c>
      <c r="Q13" s="176">
        <f t="shared" si="19"/>
        <v>0</v>
      </c>
      <c r="R13" s="35">
        <v>1</v>
      </c>
      <c r="S13" s="35">
        <v>1</v>
      </c>
      <c r="T13" s="35"/>
      <c r="U13" s="35"/>
      <c r="V13" s="57">
        <f t="shared" si="20"/>
        <v>0</v>
      </c>
      <c r="W13" s="35"/>
      <c r="X13" s="35"/>
      <c r="Y13" s="57">
        <f t="shared" si="21"/>
        <v>0</v>
      </c>
      <c r="Z13" s="176">
        <f t="shared" si="22"/>
        <v>0</v>
      </c>
      <c r="AA13" s="460">
        <f t="shared" si="23"/>
        <v>0</v>
      </c>
      <c r="AB13" s="92">
        <v>10</v>
      </c>
      <c r="AC13" s="92">
        <v>9</v>
      </c>
      <c r="AD13" s="57">
        <f t="shared" si="24"/>
        <v>-1</v>
      </c>
      <c r="AE13" s="92">
        <v>13</v>
      </c>
      <c r="AF13" s="92">
        <v>13</v>
      </c>
      <c r="AG13" s="57">
        <f t="shared" si="25"/>
        <v>0</v>
      </c>
      <c r="AH13" s="92">
        <v>6</v>
      </c>
      <c r="AI13" s="92">
        <v>6</v>
      </c>
      <c r="AJ13" s="57">
        <f t="shared" si="26"/>
        <v>0</v>
      </c>
      <c r="AK13" s="92">
        <v>6</v>
      </c>
      <c r="AL13" s="92">
        <v>6</v>
      </c>
      <c r="AM13" s="57">
        <f t="shared" si="27"/>
        <v>0</v>
      </c>
      <c r="AN13" s="92">
        <v>37</v>
      </c>
      <c r="AO13" s="92">
        <v>35</v>
      </c>
      <c r="AP13" s="57">
        <f t="shared" si="28"/>
        <v>-2</v>
      </c>
      <c r="AQ13" s="30"/>
      <c r="AR13" s="35">
        <v>4</v>
      </c>
      <c r="AS13" s="35" t="s">
        <v>4</v>
      </c>
      <c r="AT13" s="94" t="s">
        <v>24</v>
      </c>
      <c r="AU13" s="92">
        <v>9</v>
      </c>
      <c r="AV13" s="92">
        <v>10</v>
      </c>
      <c r="AW13" s="57">
        <f t="shared" si="29"/>
        <v>1</v>
      </c>
      <c r="AX13" s="92">
        <v>5</v>
      </c>
      <c r="AY13" s="92">
        <v>6</v>
      </c>
      <c r="AZ13" s="57">
        <f t="shared" si="30"/>
        <v>1</v>
      </c>
      <c r="BA13" s="176">
        <f t="shared" si="31"/>
        <v>69.2</v>
      </c>
      <c r="BB13" s="176">
        <f t="shared" si="32"/>
        <v>76.900000000000006</v>
      </c>
      <c r="BC13" s="92">
        <v>1</v>
      </c>
      <c r="BD13" s="92">
        <v>1</v>
      </c>
      <c r="BE13" s="57">
        <f t="shared" si="33"/>
        <v>0</v>
      </c>
      <c r="BF13" s="35">
        <v>1</v>
      </c>
      <c r="BG13" s="35">
        <v>1</v>
      </c>
      <c r="BH13" s="57">
        <f t="shared" si="34"/>
        <v>0</v>
      </c>
      <c r="BI13" s="92"/>
      <c r="BJ13" s="92"/>
      <c r="BK13" s="57">
        <f t="shared" si="35"/>
        <v>0</v>
      </c>
      <c r="BL13" s="212">
        <v>32.588999999999999</v>
      </c>
      <c r="BM13" s="212">
        <v>35.695999999999998</v>
      </c>
      <c r="BN13" s="211">
        <f t="shared" si="36"/>
        <v>3.1069999999999993</v>
      </c>
      <c r="BO13" s="212"/>
      <c r="BP13" s="212"/>
      <c r="BQ13" s="211">
        <f t="shared" si="37"/>
        <v>0</v>
      </c>
      <c r="BS13" s="35">
        <v>4</v>
      </c>
      <c r="BT13" s="35" t="s">
        <v>4</v>
      </c>
      <c r="BU13" s="94" t="s">
        <v>24</v>
      </c>
      <c r="BV13" s="176">
        <f t="shared" si="38"/>
        <v>15.8</v>
      </c>
      <c r="BW13" s="37">
        <v>8.4</v>
      </c>
      <c r="BX13" s="37">
        <v>7.4</v>
      </c>
      <c r="BY13" s="176">
        <f t="shared" si="39"/>
        <v>15.700000000000001</v>
      </c>
      <c r="BZ13" s="37">
        <v>8.3000000000000007</v>
      </c>
      <c r="CA13" s="37">
        <v>7.4</v>
      </c>
      <c r="CB13" s="461">
        <f t="shared" si="40"/>
        <v>1.22</v>
      </c>
      <c r="CC13" s="461">
        <f t="shared" si="41"/>
        <v>4.2</v>
      </c>
      <c r="CD13" s="461">
        <f t="shared" si="0"/>
        <v>0.67</v>
      </c>
      <c r="CE13" s="461">
        <f t="shared" si="1"/>
        <v>1.21</v>
      </c>
      <c r="CF13" s="461">
        <f t="shared" si="42"/>
        <v>4.1500000000000004</v>
      </c>
      <c r="CG13" s="461">
        <f t="shared" si="2"/>
        <v>0.67</v>
      </c>
      <c r="CH13" s="461">
        <f t="shared" si="43"/>
        <v>-1.0000000000000009E-2</v>
      </c>
      <c r="CI13" s="461">
        <f t="shared" si="44"/>
        <v>-4.9999999999999822E-2</v>
      </c>
      <c r="CJ13" s="461">
        <f t="shared" si="45"/>
        <v>0</v>
      </c>
      <c r="CL13" s="35">
        <v>4</v>
      </c>
      <c r="CM13" s="35" t="s">
        <v>4</v>
      </c>
      <c r="CN13" s="94" t="s">
        <v>24</v>
      </c>
      <c r="CO13" s="211">
        <f t="shared" si="46"/>
        <v>115.20899999999997</v>
      </c>
      <c r="CP13" s="211">
        <f t="shared" si="47"/>
        <v>109.45100000000002</v>
      </c>
      <c r="CQ13" s="211">
        <f t="shared" si="48"/>
        <v>-5.7579999999999529</v>
      </c>
      <c r="CR13" s="164">
        <v>47.097999999999956</v>
      </c>
      <c r="CS13" s="164">
        <v>41.241999999999997</v>
      </c>
      <c r="CT13" s="211">
        <f t="shared" si="49"/>
        <v>-5.855999999999959</v>
      </c>
      <c r="CU13" s="164">
        <v>68.111000000000018</v>
      </c>
      <c r="CV13" s="164">
        <v>68.209000000000017</v>
      </c>
      <c r="CW13" s="211">
        <f t="shared" si="50"/>
        <v>9.7999999999998977E-2</v>
      </c>
      <c r="CX13" s="211">
        <f t="shared" si="51"/>
        <v>1.2430000000000001</v>
      </c>
      <c r="CY13" s="211">
        <f t="shared" si="52"/>
        <v>2.5830000000000002</v>
      </c>
      <c r="CZ13" s="211">
        <f t="shared" si="53"/>
        <v>1.34</v>
      </c>
      <c r="DA13" s="164">
        <v>0.58500000000000008</v>
      </c>
      <c r="DB13" s="164">
        <v>1.6</v>
      </c>
      <c r="DC13" s="211">
        <f t="shared" si="54"/>
        <v>1.0150000000000001</v>
      </c>
      <c r="DD13" s="164">
        <v>0.65800000000000003</v>
      </c>
      <c r="DE13" s="164">
        <v>0.98299999999999998</v>
      </c>
      <c r="DF13" s="211">
        <f t="shared" si="55"/>
        <v>0.32499999999999996</v>
      </c>
      <c r="DG13" s="168">
        <f t="shared" si="56"/>
        <v>79</v>
      </c>
      <c r="DH13" s="168">
        <f t="shared" si="3"/>
        <v>165</v>
      </c>
      <c r="DI13" s="168">
        <f t="shared" si="57"/>
        <v>86</v>
      </c>
      <c r="DJ13" s="176">
        <f t="shared" si="4"/>
        <v>7.3</v>
      </c>
      <c r="DK13" s="176">
        <f t="shared" si="5"/>
        <v>7</v>
      </c>
      <c r="DL13" s="176">
        <f t="shared" si="58"/>
        <v>-0.29999999999999982</v>
      </c>
      <c r="DM13" s="121">
        <v>14</v>
      </c>
      <c r="DO13" s="35">
        <v>4</v>
      </c>
      <c r="DP13" s="35" t="s">
        <v>4</v>
      </c>
      <c r="DQ13" s="94" t="s">
        <v>24</v>
      </c>
      <c r="DR13" s="164">
        <v>5.8640000000000008</v>
      </c>
      <c r="DS13" s="164">
        <v>7.1260000000000003</v>
      </c>
      <c r="DT13" s="211">
        <f t="shared" si="59"/>
        <v>1.2619999999999996</v>
      </c>
      <c r="DU13" s="211">
        <v>5.1580000000000004</v>
      </c>
      <c r="DV13" s="211">
        <v>6.3390000000000004</v>
      </c>
      <c r="DW13" s="211">
        <f t="shared" si="60"/>
        <v>1.181</v>
      </c>
      <c r="DX13" s="176">
        <f t="shared" si="6"/>
        <v>37.1</v>
      </c>
      <c r="DY13" s="176">
        <f t="shared" si="7"/>
        <v>45.4</v>
      </c>
      <c r="DZ13" s="176">
        <f t="shared" si="61"/>
        <v>8.2999999999999972</v>
      </c>
      <c r="EA13" s="464">
        <v>9</v>
      </c>
      <c r="EB13" s="212">
        <v>71.847999999999999</v>
      </c>
      <c r="EC13" s="212">
        <v>132.38</v>
      </c>
      <c r="ED13" s="211">
        <f t="shared" si="62"/>
        <v>60.531999999999996</v>
      </c>
      <c r="EE13" s="212"/>
      <c r="EF13" s="212">
        <v>29.088000000000001</v>
      </c>
      <c r="EG13" s="211">
        <f t="shared" si="63"/>
        <v>29.088000000000001</v>
      </c>
      <c r="EH13" s="211">
        <v>36.210999999999999</v>
      </c>
      <c r="EI13" s="211">
        <v>4.1589999999999998</v>
      </c>
      <c r="EJ13" s="211">
        <f t="shared" si="64"/>
        <v>-32.052</v>
      </c>
      <c r="EK13" s="176">
        <f t="shared" si="65"/>
        <v>19.600000000000001</v>
      </c>
      <c r="EL13" s="176">
        <f t="shared" si="66"/>
        <v>15.4</v>
      </c>
      <c r="EM13" s="176">
        <f t="shared" si="67"/>
        <v>-4.2000000000000011</v>
      </c>
      <c r="EN13" s="168">
        <v>1250</v>
      </c>
      <c r="EO13" s="168">
        <v>1744</v>
      </c>
      <c r="EP13" s="58">
        <f t="shared" si="68"/>
        <v>494</v>
      </c>
      <c r="EQ13" s="164">
        <v>146.80799999999999</v>
      </c>
      <c r="ER13" s="164">
        <v>221.88800000000001</v>
      </c>
      <c r="ES13" s="211">
        <f t="shared" si="69"/>
        <v>75.080000000000013</v>
      </c>
      <c r="ET13" s="176">
        <f t="shared" si="70"/>
        <v>25</v>
      </c>
      <c r="EU13" s="176">
        <f t="shared" si="71"/>
        <v>31.1</v>
      </c>
      <c r="EV13" s="176">
        <f t="shared" si="72"/>
        <v>6.1000000000000014</v>
      </c>
      <c r="EW13" s="176">
        <f t="shared" si="73"/>
        <v>1.3</v>
      </c>
      <c r="EX13" s="176">
        <f t="shared" si="8"/>
        <v>2</v>
      </c>
      <c r="EY13" s="176">
        <f t="shared" si="74"/>
        <v>0.7</v>
      </c>
      <c r="EZ13" s="164">
        <v>1.3360000000000001</v>
      </c>
      <c r="FA13" s="164">
        <v>1.6559999999999999</v>
      </c>
      <c r="FB13" s="211">
        <f t="shared" si="75"/>
        <v>0.31999999999999984</v>
      </c>
      <c r="FC13" s="164"/>
      <c r="FD13" s="164"/>
      <c r="FE13" s="211">
        <f t="shared" si="76"/>
        <v>0</v>
      </c>
      <c r="FG13" s="35">
        <v>4</v>
      </c>
      <c r="FH13" s="35" t="s">
        <v>4</v>
      </c>
      <c r="FI13" s="94" t="s">
        <v>24</v>
      </c>
      <c r="FJ13" s="90">
        <v>35</v>
      </c>
      <c r="FK13" s="90">
        <v>36</v>
      </c>
      <c r="FL13" s="57">
        <f t="shared" si="77"/>
        <v>1</v>
      </c>
      <c r="FM13" s="90">
        <v>25</v>
      </c>
      <c r="FN13" s="90">
        <v>24</v>
      </c>
      <c r="FO13" s="57">
        <f t="shared" si="78"/>
        <v>-1</v>
      </c>
      <c r="FP13" s="90">
        <v>9</v>
      </c>
      <c r="FQ13" s="90">
        <v>7</v>
      </c>
      <c r="FR13" s="57">
        <f t="shared" si="79"/>
        <v>-2</v>
      </c>
      <c r="FS13" s="90">
        <v>12</v>
      </c>
      <c r="FT13" s="90">
        <v>17</v>
      </c>
      <c r="FU13" s="57">
        <f t="shared" si="80"/>
        <v>5</v>
      </c>
      <c r="FV13" s="176">
        <f t="shared" si="81"/>
        <v>100</v>
      </c>
      <c r="FW13" s="121">
        <v>1</v>
      </c>
      <c r="FX13" s="58">
        <f t="shared" si="82"/>
        <v>235</v>
      </c>
      <c r="FY13" s="58">
        <f t="shared" si="83"/>
        <v>297</v>
      </c>
      <c r="FZ13" s="57">
        <f t="shared" si="9"/>
        <v>62</v>
      </c>
      <c r="GA13" s="176">
        <f t="shared" si="84"/>
        <v>5.9</v>
      </c>
      <c r="GB13" s="176">
        <f t="shared" si="85"/>
        <v>9.1999999999999993</v>
      </c>
      <c r="GC13" s="176">
        <f t="shared" si="10"/>
        <v>3.2999999999999989</v>
      </c>
      <c r="GD13" s="213"/>
      <c r="GE13" s="35">
        <v>4</v>
      </c>
      <c r="GF13" s="35" t="s">
        <v>4</v>
      </c>
      <c r="GG13" s="94" t="s">
        <v>24</v>
      </c>
      <c r="GH13" s="462">
        <f t="shared" si="86"/>
        <v>22976.5</v>
      </c>
      <c r="GI13" s="398">
        <f t="shared" si="11"/>
        <v>1767</v>
      </c>
      <c r="GJ13" s="138">
        <v>11</v>
      </c>
      <c r="GK13" s="367">
        <v>22697</v>
      </c>
      <c r="GL13" s="367"/>
      <c r="GM13" s="367">
        <v>279.5</v>
      </c>
      <c r="GN13" s="367">
        <v>14.6</v>
      </c>
      <c r="GO13" s="270"/>
      <c r="GP13" s="176">
        <f t="shared" si="87"/>
        <v>98.8</v>
      </c>
      <c r="GQ13" s="364">
        <v>22976</v>
      </c>
      <c r="GR13" s="362">
        <v>18341</v>
      </c>
      <c r="GS13" s="362"/>
      <c r="GT13" s="361">
        <v>794.7</v>
      </c>
      <c r="GU13" s="361"/>
      <c r="GV13" s="361">
        <v>922.9</v>
      </c>
      <c r="GW13" s="361">
        <v>82.3</v>
      </c>
      <c r="GX13" s="361"/>
      <c r="GY13" s="463">
        <f t="shared" si="12"/>
        <v>1463</v>
      </c>
      <c r="GZ13" s="464">
        <v>10</v>
      </c>
      <c r="HA13" s="465">
        <f t="shared" si="13"/>
        <v>3224</v>
      </c>
      <c r="HB13" s="464">
        <v>11</v>
      </c>
    </row>
    <row r="14" spans="1:210" s="28" customFormat="1">
      <c r="A14" s="35">
        <v>5</v>
      </c>
      <c r="B14" s="35" t="s">
        <v>5</v>
      </c>
      <c r="C14" s="94" t="s">
        <v>25</v>
      </c>
      <c r="D14" s="57">
        <f t="shared" si="14"/>
        <v>18</v>
      </c>
      <c r="E14" s="35"/>
      <c r="F14" s="35">
        <v>18</v>
      </c>
      <c r="G14" s="57">
        <f t="shared" si="15"/>
        <v>18</v>
      </c>
      <c r="H14" s="35"/>
      <c r="I14" s="35">
        <v>18</v>
      </c>
      <c r="J14" s="35">
        <v>1</v>
      </c>
      <c r="K14" s="35">
        <v>1</v>
      </c>
      <c r="L14" s="57">
        <f t="shared" si="16"/>
        <v>0</v>
      </c>
      <c r="M14" s="35"/>
      <c r="N14" s="35"/>
      <c r="O14" s="57">
        <f t="shared" si="17"/>
        <v>0</v>
      </c>
      <c r="P14" s="176">
        <f t="shared" si="18"/>
        <v>5.6</v>
      </c>
      <c r="Q14" s="176">
        <f t="shared" si="19"/>
        <v>5.6</v>
      </c>
      <c r="R14" s="35"/>
      <c r="S14" s="35"/>
      <c r="T14" s="35"/>
      <c r="U14" s="35"/>
      <c r="V14" s="57">
        <f t="shared" si="20"/>
        <v>0</v>
      </c>
      <c r="W14" s="35"/>
      <c r="X14" s="35"/>
      <c r="Y14" s="57">
        <f t="shared" si="21"/>
        <v>0</v>
      </c>
      <c r="Z14" s="50">
        <v>0</v>
      </c>
      <c r="AA14" s="114">
        <v>0</v>
      </c>
      <c r="AB14" s="92"/>
      <c r="AC14" s="92"/>
      <c r="AD14" s="57">
        <f t="shared" si="24"/>
        <v>0</v>
      </c>
      <c r="AE14" s="92">
        <v>15</v>
      </c>
      <c r="AF14" s="92">
        <v>15</v>
      </c>
      <c r="AG14" s="57">
        <f t="shared" si="25"/>
        <v>0</v>
      </c>
      <c r="AH14" s="92">
        <v>14</v>
      </c>
      <c r="AI14" s="92">
        <v>14</v>
      </c>
      <c r="AJ14" s="57">
        <f t="shared" si="26"/>
        <v>0</v>
      </c>
      <c r="AK14" s="92">
        <v>14</v>
      </c>
      <c r="AL14" s="92">
        <v>14</v>
      </c>
      <c r="AM14" s="57">
        <f t="shared" si="27"/>
        <v>0</v>
      </c>
      <c r="AN14" s="92"/>
      <c r="AO14" s="92"/>
      <c r="AP14" s="57">
        <f t="shared" si="28"/>
        <v>0</v>
      </c>
      <c r="AQ14" s="30"/>
      <c r="AR14" s="35">
        <v>5</v>
      </c>
      <c r="AS14" s="35" t="s">
        <v>5</v>
      </c>
      <c r="AT14" s="94" t="s">
        <v>25</v>
      </c>
      <c r="AU14" s="92">
        <v>14</v>
      </c>
      <c r="AV14" s="92">
        <v>14</v>
      </c>
      <c r="AW14" s="57">
        <f t="shared" si="29"/>
        <v>0</v>
      </c>
      <c r="AX14" s="92">
        <v>14</v>
      </c>
      <c r="AY14" s="92">
        <v>14</v>
      </c>
      <c r="AZ14" s="57">
        <f t="shared" si="30"/>
        <v>0</v>
      </c>
      <c r="BA14" s="176">
        <f t="shared" si="31"/>
        <v>77.8</v>
      </c>
      <c r="BB14" s="176">
        <f t="shared" si="32"/>
        <v>77.8</v>
      </c>
      <c r="BC14" s="92">
        <v>1</v>
      </c>
      <c r="BD14" s="92">
        <v>2</v>
      </c>
      <c r="BE14" s="57">
        <f t="shared" si="33"/>
        <v>1</v>
      </c>
      <c r="BF14" s="35">
        <v>1</v>
      </c>
      <c r="BG14" s="35">
        <v>1</v>
      </c>
      <c r="BH14" s="57">
        <f t="shared" si="34"/>
        <v>0</v>
      </c>
      <c r="BI14" s="92">
        <v>1</v>
      </c>
      <c r="BJ14" s="92">
        <v>1</v>
      </c>
      <c r="BK14" s="57">
        <f t="shared" si="35"/>
        <v>0</v>
      </c>
      <c r="BL14" s="212">
        <v>14.092000000000001</v>
      </c>
      <c r="BM14" s="212">
        <v>14.471</v>
      </c>
      <c r="BN14" s="211">
        <f t="shared" si="36"/>
        <v>0.37899999999999956</v>
      </c>
      <c r="BO14" s="212">
        <v>14.092000000000001</v>
      </c>
      <c r="BP14" s="212">
        <v>14.471</v>
      </c>
      <c r="BQ14" s="211">
        <f t="shared" si="37"/>
        <v>0.37899999999999956</v>
      </c>
      <c r="BS14" s="35">
        <v>5</v>
      </c>
      <c r="BT14" s="35" t="s">
        <v>5</v>
      </c>
      <c r="BU14" s="94" t="s">
        <v>25</v>
      </c>
      <c r="BV14" s="176">
        <f t="shared" si="38"/>
        <v>11.2</v>
      </c>
      <c r="BW14" s="37"/>
      <c r="BX14" s="37">
        <v>11.2</v>
      </c>
      <c r="BY14" s="176">
        <f t="shared" si="39"/>
        <v>11.1</v>
      </c>
      <c r="BZ14" s="37"/>
      <c r="CA14" s="37">
        <v>11.1</v>
      </c>
      <c r="CB14" s="461">
        <f t="shared" si="40"/>
        <v>0.62</v>
      </c>
      <c r="CC14" s="51">
        <v>0</v>
      </c>
      <c r="CD14" s="461">
        <f t="shared" si="0"/>
        <v>0.62</v>
      </c>
      <c r="CE14" s="461">
        <f t="shared" si="1"/>
        <v>0.62</v>
      </c>
      <c r="CF14" s="51">
        <v>0</v>
      </c>
      <c r="CG14" s="461">
        <f t="shared" si="2"/>
        <v>0.62</v>
      </c>
      <c r="CH14" s="461">
        <f t="shared" si="43"/>
        <v>0</v>
      </c>
      <c r="CI14" s="461">
        <f t="shared" si="44"/>
        <v>0</v>
      </c>
      <c r="CJ14" s="461">
        <f t="shared" si="45"/>
        <v>0</v>
      </c>
      <c r="CL14" s="35">
        <v>5</v>
      </c>
      <c r="CM14" s="35" t="s">
        <v>5</v>
      </c>
      <c r="CN14" s="94" t="s">
        <v>25</v>
      </c>
      <c r="CO14" s="211">
        <f t="shared" si="46"/>
        <v>154.09300000000002</v>
      </c>
      <c r="CP14" s="211">
        <f t="shared" si="47"/>
        <v>162.01600000000002</v>
      </c>
      <c r="CQ14" s="211">
        <f t="shared" si="48"/>
        <v>7.9230000000000018</v>
      </c>
      <c r="CR14" s="164"/>
      <c r="CS14" s="164"/>
      <c r="CT14" s="211">
        <f t="shared" si="49"/>
        <v>0</v>
      </c>
      <c r="CU14" s="164">
        <v>154.09300000000002</v>
      </c>
      <c r="CV14" s="164">
        <v>162.01600000000002</v>
      </c>
      <c r="CW14" s="211">
        <f t="shared" si="50"/>
        <v>7.9230000000000018</v>
      </c>
      <c r="CX14" s="211">
        <f t="shared" si="51"/>
        <v>0.55000000000000004</v>
      </c>
      <c r="CY14" s="211">
        <f t="shared" si="52"/>
        <v>7.923</v>
      </c>
      <c r="CZ14" s="211">
        <f t="shared" si="53"/>
        <v>7.3730000000000002</v>
      </c>
      <c r="DA14" s="164"/>
      <c r="DB14" s="164"/>
      <c r="DC14" s="211">
        <f t="shared" si="54"/>
        <v>0</v>
      </c>
      <c r="DD14" s="164">
        <v>0.55000000000000004</v>
      </c>
      <c r="DE14" s="164">
        <v>7.923</v>
      </c>
      <c r="DF14" s="211">
        <f t="shared" si="55"/>
        <v>7.3730000000000002</v>
      </c>
      <c r="DG14" s="168">
        <f t="shared" si="56"/>
        <v>49</v>
      </c>
      <c r="DH14" s="168">
        <f t="shared" si="3"/>
        <v>714</v>
      </c>
      <c r="DI14" s="168">
        <f t="shared" si="57"/>
        <v>665</v>
      </c>
      <c r="DJ14" s="176">
        <f t="shared" si="4"/>
        <v>13.8</v>
      </c>
      <c r="DK14" s="176">
        <f t="shared" si="5"/>
        <v>14.6</v>
      </c>
      <c r="DL14" s="176">
        <f t="shared" si="58"/>
        <v>0.79999999999999893</v>
      </c>
      <c r="DM14" s="121">
        <v>2</v>
      </c>
      <c r="DO14" s="35">
        <v>5</v>
      </c>
      <c r="DP14" s="35" t="s">
        <v>5</v>
      </c>
      <c r="DQ14" s="94" t="s">
        <v>25</v>
      </c>
      <c r="DR14" s="164">
        <v>6.0060000000000002</v>
      </c>
      <c r="DS14" s="164">
        <v>6.0350000000000001</v>
      </c>
      <c r="DT14" s="211">
        <f t="shared" si="59"/>
        <v>2.8999999999999915E-2</v>
      </c>
      <c r="DU14" s="211">
        <v>6.0060000000000002</v>
      </c>
      <c r="DV14" s="211">
        <v>6.0350000000000001</v>
      </c>
      <c r="DW14" s="211">
        <f t="shared" si="60"/>
        <v>2.8999999999999915E-2</v>
      </c>
      <c r="DX14" s="176">
        <f t="shared" si="6"/>
        <v>53.6</v>
      </c>
      <c r="DY14" s="176">
        <f t="shared" si="7"/>
        <v>54.4</v>
      </c>
      <c r="DZ14" s="176">
        <f t="shared" si="61"/>
        <v>0.79999999999999716</v>
      </c>
      <c r="EA14" s="464">
        <v>7</v>
      </c>
      <c r="EB14" s="212">
        <v>81.498000000000005</v>
      </c>
      <c r="EC14" s="212">
        <v>96.546000000000006</v>
      </c>
      <c r="ED14" s="211">
        <f t="shared" si="62"/>
        <v>15.048000000000002</v>
      </c>
      <c r="EE14" s="212">
        <v>20.45</v>
      </c>
      <c r="EF14" s="212">
        <v>7.5759999999999996</v>
      </c>
      <c r="EG14" s="211">
        <f t="shared" si="63"/>
        <v>-12.873999999999999</v>
      </c>
      <c r="EH14" s="211">
        <v>25.847999999999999</v>
      </c>
      <c r="EI14" s="211">
        <v>23.588999999999999</v>
      </c>
      <c r="EJ14" s="211">
        <f t="shared" si="64"/>
        <v>-2.2590000000000003</v>
      </c>
      <c r="EK14" s="176">
        <f t="shared" si="65"/>
        <v>25.7</v>
      </c>
      <c r="EL14" s="176">
        <f t="shared" si="66"/>
        <v>26.8</v>
      </c>
      <c r="EM14" s="176">
        <f t="shared" si="67"/>
        <v>1.1000000000000014</v>
      </c>
      <c r="EN14" s="168">
        <v>1146</v>
      </c>
      <c r="EO14" s="168">
        <v>1149</v>
      </c>
      <c r="EP14" s="58">
        <f t="shared" si="68"/>
        <v>3</v>
      </c>
      <c r="EQ14" s="164">
        <v>149.46299999999999</v>
      </c>
      <c r="ER14" s="164">
        <v>207.86699999999999</v>
      </c>
      <c r="ES14" s="211">
        <f t="shared" si="69"/>
        <v>58.403999999999996</v>
      </c>
      <c r="ET14" s="176">
        <f t="shared" si="70"/>
        <v>24.9</v>
      </c>
      <c r="EU14" s="176">
        <f t="shared" si="71"/>
        <v>34.4</v>
      </c>
      <c r="EV14" s="176">
        <f t="shared" si="72"/>
        <v>9.5</v>
      </c>
      <c r="EW14" s="176">
        <f t="shared" si="73"/>
        <v>1</v>
      </c>
      <c r="EX14" s="176">
        <f t="shared" si="8"/>
        <v>1.3</v>
      </c>
      <c r="EY14" s="176">
        <f t="shared" si="74"/>
        <v>0.30000000000000004</v>
      </c>
      <c r="EZ14" s="164">
        <v>4.4740000000000002</v>
      </c>
      <c r="FA14" s="164">
        <v>5.4909999999999997</v>
      </c>
      <c r="FB14" s="211">
        <f t="shared" si="75"/>
        <v>1.0169999999999995</v>
      </c>
      <c r="FC14" s="164">
        <v>6.5000000000000002E-2</v>
      </c>
      <c r="FD14" s="164">
        <v>5.3999999999999999E-2</v>
      </c>
      <c r="FE14" s="211">
        <f t="shared" si="76"/>
        <v>-1.1000000000000003E-2</v>
      </c>
      <c r="FG14" s="35">
        <v>5</v>
      </c>
      <c r="FH14" s="35" t="s">
        <v>5</v>
      </c>
      <c r="FI14" s="94" t="s">
        <v>25</v>
      </c>
      <c r="FJ14" s="90">
        <v>31</v>
      </c>
      <c r="FK14" s="90">
        <v>31</v>
      </c>
      <c r="FL14" s="57">
        <f t="shared" si="77"/>
        <v>0</v>
      </c>
      <c r="FM14" s="90">
        <v>25</v>
      </c>
      <c r="FN14" s="90">
        <v>26</v>
      </c>
      <c r="FO14" s="57">
        <f t="shared" si="78"/>
        <v>1</v>
      </c>
      <c r="FP14" s="90">
        <v>7</v>
      </c>
      <c r="FQ14" s="90">
        <v>8</v>
      </c>
      <c r="FR14" s="57">
        <f t="shared" si="79"/>
        <v>1</v>
      </c>
      <c r="FS14" s="90">
        <v>18</v>
      </c>
      <c r="FT14" s="90">
        <v>18</v>
      </c>
      <c r="FU14" s="57">
        <f t="shared" si="80"/>
        <v>0</v>
      </c>
      <c r="FV14" s="176">
        <f t="shared" si="81"/>
        <v>100</v>
      </c>
      <c r="FW14" s="121">
        <v>1</v>
      </c>
      <c r="FX14" s="58">
        <f t="shared" si="82"/>
        <v>240</v>
      </c>
      <c r="FY14" s="58">
        <f t="shared" si="83"/>
        <v>232</v>
      </c>
      <c r="FZ14" s="57">
        <f t="shared" si="9"/>
        <v>-8</v>
      </c>
      <c r="GA14" s="176">
        <f t="shared" si="84"/>
        <v>6</v>
      </c>
      <c r="GB14" s="176">
        <f t="shared" si="85"/>
        <v>8</v>
      </c>
      <c r="GC14" s="176">
        <f t="shared" si="10"/>
        <v>2</v>
      </c>
      <c r="GD14" s="213"/>
      <c r="GE14" s="35">
        <v>5</v>
      </c>
      <c r="GF14" s="35" t="s">
        <v>5</v>
      </c>
      <c r="GG14" s="94" t="s">
        <v>25</v>
      </c>
      <c r="GH14" s="462">
        <f t="shared" si="86"/>
        <v>12505</v>
      </c>
      <c r="GI14" s="398">
        <f t="shared" si="11"/>
        <v>695</v>
      </c>
      <c r="GJ14" s="138">
        <v>19</v>
      </c>
      <c r="GK14" s="367">
        <v>7653</v>
      </c>
      <c r="GL14" s="368">
        <v>4798</v>
      </c>
      <c r="GM14" s="367">
        <v>54</v>
      </c>
      <c r="GN14" s="367">
        <v>49</v>
      </c>
      <c r="GO14" s="270"/>
      <c r="GP14" s="176">
        <f t="shared" si="87"/>
        <v>99.6</v>
      </c>
      <c r="GQ14" s="364">
        <v>12505</v>
      </c>
      <c r="GR14" s="362">
        <v>9230</v>
      </c>
      <c r="GS14" s="362"/>
      <c r="GT14" s="361">
        <v>1132</v>
      </c>
      <c r="GU14" s="361"/>
      <c r="GV14" s="361">
        <v>379</v>
      </c>
      <c r="GW14" s="361">
        <v>29</v>
      </c>
      <c r="GX14" s="361"/>
      <c r="GY14" s="463">
        <f t="shared" si="12"/>
        <v>1127</v>
      </c>
      <c r="GZ14" s="464">
        <v>14</v>
      </c>
      <c r="HA14" s="465">
        <f t="shared" si="13"/>
        <v>2072</v>
      </c>
      <c r="HB14" s="464">
        <v>14</v>
      </c>
    </row>
    <row r="15" spans="1:210" s="28" customFormat="1">
      <c r="A15" s="35">
        <v>6</v>
      </c>
      <c r="B15" s="35" t="s">
        <v>6</v>
      </c>
      <c r="C15" s="94" t="s">
        <v>26</v>
      </c>
      <c r="D15" s="57">
        <f t="shared" si="14"/>
        <v>22</v>
      </c>
      <c r="E15" s="35"/>
      <c r="F15" s="35">
        <v>22</v>
      </c>
      <c r="G15" s="57">
        <f t="shared" si="15"/>
        <v>22</v>
      </c>
      <c r="H15" s="35"/>
      <c r="I15" s="35">
        <v>22</v>
      </c>
      <c r="J15" s="35"/>
      <c r="K15" s="35"/>
      <c r="L15" s="57">
        <f t="shared" si="16"/>
        <v>0</v>
      </c>
      <c r="M15" s="35"/>
      <c r="N15" s="35"/>
      <c r="O15" s="57">
        <f t="shared" si="17"/>
        <v>0</v>
      </c>
      <c r="P15" s="176">
        <f t="shared" si="18"/>
        <v>0</v>
      </c>
      <c r="Q15" s="176">
        <f t="shared" si="19"/>
        <v>0</v>
      </c>
      <c r="R15" s="35">
        <v>1</v>
      </c>
      <c r="S15" s="35">
        <v>1</v>
      </c>
      <c r="T15" s="35"/>
      <c r="U15" s="35"/>
      <c r="V15" s="57">
        <f t="shared" si="20"/>
        <v>0</v>
      </c>
      <c r="W15" s="35"/>
      <c r="X15" s="35"/>
      <c r="Y15" s="57">
        <f t="shared" si="21"/>
        <v>0</v>
      </c>
      <c r="Z15" s="176">
        <f t="shared" si="22"/>
        <v>0</v>
      </c>
      <c r="AA15" s="460">
        <f t="shared" si="23"/>
        <v>0</v>
      </c>
      <c r="AB15" s="92">
        <v>17</v>
      </c>
      <c r="AC15" s="92">
        <v>17</v>
      </c>
      <c r="AD15" s="57">
        <f t="shared" si="24"/>
        <v>0</v>
      </c>
      <c r="AE15" s="92">
        <v>22</v>
      </c>
      <c r="AF15" s="92">
        <v>22</v>
      </c>
      <c r="AG15" s="57">
        <f t="shared" si="25"/>
        <v>0</v>
      </c>
      <c r="AH15" s="92">
        <v>7</v>
      </c>
      <c r="AI15" s="92">
        <v>7</v>
      </c>
      <c r="AJ15" s="57">
        <f t="shared" si="26"/>
        <v>0</v>
      </c>
      <c r="AK15" s="92">
        <v>7</v>
      </c>
      <c r="AL15" s="92">
        <v>7</v>
      </c>
      <c r="AM15" s="57">
        <f t="shared" si="27"/>
        <v>0</v>
      </c>
      <c r="AN15" s="92">
        <v>38</v>
      </c>
      <c r="AO15" s="92">
        <v>38</v>
      </c>
      <c r="AP15" s="57">
        <f t="shared" si="28"/>
        <v>0</v>
      </c>
      <c r="AQ15" s="30"/>
      <c r="AR15" s="35">
        <v>6</v>
      </c>
      <c r="AS15" s="35" t="s">
        <v>6</v>
      </c>
      <c r="AT15" s="94" t="s">
        <v>26</v>
      </c>
      <c r="AU15" s="92">
        <v>15</v>
      </c>
      <c r="AV15" s="92">
        <v>15</v>
      </c>
      <c r="AW15" s="57">
        <f t="shared" si="29"/>
        <v>0</v>
      </c>
      <c r="AX15" s="92">
        <v>7</v>
      </c>
      <c r="AY15" s="92">
        <v>7</v>
      </c>
      <c r="AZ15" s="57">
        <f t="shared" si="30"/>
        <v>0</v>
      </c>
      <c r="BA15" s="176">
        <f t="shared" si="31"/>
        <v>68.2</v>
      </c>
      <c r="BB15" s="176">
        <f t="shared" si="32"/>
        <v>68.2</v>
      </c>
      <c r="BC15" s="92">
        <v>10</v>
      </c>
      <c r="BD15" s="92">
        <v>11</v>
      </c>
      <c r="BE15" s="57">
        <f t="shared" si="33"/>
        <v>1</v>
      </c>
      <c r="BF15" s="35">
        <v>1</v>
      </c>
      <c r="BG15" s="35">
        <v>1</v>
      </c>
      <c r="BH15" s="57">
        <f t="shared" si="34"/>
        <v>0</v>
      </c>
      <c r="BI15" s="92">
        <v>1</v>
      </c>
      <c r="BJ15" s="92">
        <v>1</v>
      </c>
      <c r="BK15" s="57">
        <f t="shared" si="35"/>
        <v>0</v>
      </c>
      <c r="BL15" s="212">
        <v>23.722000000000001</v>
      </c>
      <c r="BM15" s="212">
        <v>25.722000000000001</v>
      </c>
      <c r="BN15" s="211">
        <f t="shared" si="36"/>
        <v>2</v>
      </c>
      <c r="BO15" s="212">
        <v>23.722000000000001</v>
      </c>
      <c r="BP15" s="212">
        <v>25.722000000000001</v>
      </c>
      <c r="BQ15" s="211">
        <f t="shared" si="37"/>
        <v>2</v>
      </c>
      <c r="BS15" s="35">
        <v>6</v>
      </c>
      <c r="BT15" s="35" t="s">
        <v>6</v>
      </c>
      <c r="BU15" s="94" t="s">
        <v>26</v>
      </c>
      <c r="BV15" s="176">
        <f t="shared" si="38"/>
        <v>18.8</v>
      </c>
      <c r="BW15" s="37"/>
      <c r="BX15" s="37">
        <v>18.8</v>
      </c>
      <c r="BY15" s="176">
        <f t="shared" si="39"/>
        <v>18.7</v>
      </c>
      <c r="BZ15" s="37"/>
      <c r="CA15" s="37">
        <v>18.7</v>
      </c>
      <c r="CB15" s="461">
        <f t="shared" si="40"/>
        <v>0.85</v>
      </c>
      <c r="CC15" s="51">
        <v>0</v>
      </c>
      <c r="CD15" s="461">
        <f t="shared" si="0"/>
        <v>0.85</v>
      </c>
      <c r="CE15" s="461">
        <f t="shared" si="1"/>
        <v>0.85</v>
      </c>
      <c r="CF15" s="51">
        <v>0</v>
      </c>
      <c r="CG15" s="461">
        <f t="shared" si="2"/>
        <v>0.85</v>
      </c>
      <c r="CH15" s="461">
        <f t="shared" si="43"/>
        <v>0</v>
      </c>
      <c r="CI15" s="461">
        <f t="shared" si="44"/>
        <v>0</v>
      </c>
      <c r="CJ15" s="461">
        <f t="shared" si="45"/>
        <v>0</v>
      </c>
      <c r="CL15" s="35">
        <v>6</v>
      </c>
      <c r="CM15" s="35" t="s">
        <v>6</v>
      </c>
      <c r="CN15" s="94" t="s">
        <v>26</v>
      </c>
      <c r="CO15" s="211">
        <f t="shared" si="46"/>
        <v>173.93800000000002</v>
      </c>
      <c r="CP15" s="211">
        <f t="shared" si="47"/>
        <v>170.31900000000002</v>
      </c>
      <c r="CQ15" s="211">
        <f t="shared" si="48"/>
        <v>-3.6189999999999998</v>
      </c>
      <c r="CR15" s="164"/>
      <c r="CS15" s="164"/>
      <c r="CT15" s="211">
        <f t="shared" si="49"/>
        <v>0</v>
      </c>
      <c r="CU15" s="164">
        <v>173.93800000000002</v>
      </c>
      <c r="CV15" s="164">
        <v>170.31900000000002</v>
      </c>
      <c r="CW15" s="211">
        <f t="shared" si="50"/>
        <v>-3.6189999999999998</v>
      </c>
      <c r="CX15" s="211">
        <f t="shared" si="51"/>
        <v>2.3639999999999999</v>
      </c>
      <c r="CY15" s="211">
        <f t="shared" si="52"/>
        <v>2.927</v>
      </c>
      <c r="CZ15" s="211">
        <f t="shared" si="53"/>
        <v>0.56300000000000017</v>
      </c>
      <c r="DA15" s="164"/>
      <c r="DB15" s="164"/>
      <c r="DC15" s="211">
        <f t="shared" si="54"/>
        <v>0</v>
      </c>
      <c r="DD15" s="164">
        <v>2.3639999999999999</v>
      </c>
      <c r="DE15" s="164">
        <v>2.927</v>
      </c>
      <c r="DF15" s="211">
        <f t="shared" si="55"/>
        <v>0.56300000000000017</v>
      </c>
      <c r="DG15" s="168">
        <f t="shared" si="56"/>
        <v>126</v>
      </c>
      <c r="DH15" s="168">
        <f t="shared" si="3"/>
        <v>157</v>
      </c>
      <c r="DI15" s="168">
        <f t="shared" si="57"/>
        <v>31</v>
      </c>
      <c r="DJ15" s="176">
        <f t="shared" si="4"/>
        <v>9.3000000000000007</v>
      </c>
      <c r="DK15" s="176">
        <f t="shared" si="5"/>
        <v>9.1</v>
      </c>
      <c r="DL15" s="176">
        <f t="shared" si="58"/>
        <v>-0.20000000000000107</v>
      </c>
      <c r="DM15" s="121">
        <v>8</v>
      </c>
      <c r="DO15" s="35">
        <v>6</v>
      </c>
      <c r="DP15" s="35" t="s">
        <v>6</v>
      </c>
      <c r="DQ15" s="94" t="s">
        <v>26</v>
      </c>
      <c r="DR15" s="164">
        <v>7.0140000000000002</v>
      </c>
      <c r="DS15" s="164">
        <v>7.7380000000000004</v>
      </c>
      <c r="DT15" s="211">
        <f t="shared" si="59"/>
        <v>0.7240000000000002</v>
      </c>
      <c r="DU15" s="211">
        <v>6.4480000000000004</v>
      </c>
      <c r="DV15" s="211">
        <v>6.8810000000000002</v>
      </c>
      <c r="DW15" s="211">
        <f t="shared" si="60"/>
        <v>0.43299999999999983</v>
      </c>
      <c r="DX15" s="176">
        <f t="shared" si="6"/>
        <v>37.299999999999997</v>
      </c>
      <c r="DY15" s="176">
        <f t="shared" si="7"/>
        <v>41.4</v>
      </c>
      <c r="DZ15" s="176">
        <f t="shared" si="61"/>
        <v>4.1000000000000014</v>
      </c>
      <c r="EA15" s="464">
        <v>11</v>
      </c>
      <c r="EB15" s="212">
        <v>53.987000000000002</v>
      </c>
      <c r="EC15" s="212">
        <v>97.474999999999994</v>
      </c>
      <c r="ED15" s="211">
        <f t="shared" si="62"/>
        <v>43.487999999999992</v>
      </c>
      <c r="EE15" s="212">
        <v>11.939</v>
      </c>
      <c r="EF15" s="212">
        <v>19.731000000000002</v>
      </c>
      <c r="EG15" s="211">
        <f t="shared" si="63"/>
        <v>7.7920000000000016</v>
      </c>
      <c r="EH15" s="211">
        <v>12.696</v>
      </c>
      <c r="EI15" s="211">
        <v>11.087999999999999</v>
      </c>
      <c r="EJ15" s="211">
        <f t="shared" si="64"/>
        <v>-1.6080000000000005</v>
      </c>
      <c r="EK15" s="176">
        <f t="shared" si="65"/>
        <v>24.8</v>
      </c>
      <c r="EL15" s="176">
        <f t="shared" si="66"/>
        <v>22</v>
      </c>
      <c r="EM15" s="176">
        <f t="shared" si="67"/>
        <v>-2.8000000000000007</v>
      </c>
      <c r="EN15" s="168">
        <v>1548</v>
      </c>
      <c r="EO15" s="168">
        <v>1768</v>
      </c>
      <c r="EP15" s="58">
        <f t="shared" si="68"/>
        <v>220</v>
      </c>
      <c r="EQ15" s="164">
        <v>162.011</v>
      </c>
      <c r="ER15" s="164">
        <v>179.381</v>
      </c>
      <c r="ES15" s="211">
        <f t="shared" si="69"/>
        <v>17.370000000000005</v>
      </c>
      <c r="ET15" s="176">
        <f t="shared" si="70"/>
        <v>23.1</v>
      </c>
      <c r="EU15" s="176">
        <f t="shared" si="71"/>
        <v>23.2</v>
      </c>
      <c r="EV15" s="176">
        <f t="shared" si="72"/>
        <v>9.9999999999997868E-2</v>
      </c>
      <c r="EW15" s="176">
        <f t="shared" si="73"/>
        <v>0.9</v>
      </c>
      <c r="EX15" s="176">
        <f t="shared" si="8"/>
        <v>1.1000000000000001</v>
      </c>
      <c r="EY15" s="176">
        <f t="shared" si="74"/>
        <v>0.20000000000000007</v>
      </c>
      <c r="EZ15" s="164">
        <v>5.4240000000000004</v>
      </c>
      <c r="FA15" s="164">
        <v>5.8360000000000003</v>
      </c>
      <c r="FB15" s="211">
        <f t="shared" si="75"/>
        <v>0.41199999999999992</v>
      </c>
      <c r="FC15" s="164"/>
      <c r="FD15" s="164"/>
      <c r="FE15" s="211">
        <f t="shared" si="76"/>
        <v>0</v>
      </c>
      <c r="FG15" s="35">
        <v>6</v>
      </c>
      <c r="FH15" s="35" t="s">
        <v>6</v>
      </c>
      <c r="FI15" s="94" t="s">
        <v>26</v>
      </c>
      <c r="FJ15" s="90">
        <v>53</v>
      </c>
      <c r="FK15" s="90">
        <v>53</v>
      </c>
      <c r="FL15" s="57">
        <f t="shared" si="77"/>
        <v>0</v>
      </c>
      <c r="FM15" s="90">
        <v>38</v>
      </c>
      <c r="FN15" s="90">
        <v>38</v>
      </c>
      <c r="FO15" s="57">
        <f t="shared" si="78"/>
        <v>0</v>
      </c>
      <c r="FP15" s="90">
        <v>13</v>
      </c>
      <c r="FQ15" s="90">
        <v>14</v>
      </c>
      <c r="FR15" s="57">
        <f t="shared" si="79"/>
        <v>1</v>
      </c>
      <c r="FS15" s="90">
        <v>23</v>
      </c>
      <c r="FT15" s="90">
        <v>22</v>
      </c>
      <c r="FU15" s="57">
        <f t="shared" si="80"/>
        <v>-1</v>
      </c>
      <c r="FV15" s="176">
        <f t="shared" si="81"/>
        <v>94.7</v>
      </c>
      <c r="FW15" s="121">
        <v>6</v>
      </c>
      <c r="FX15" s="58">
        <f t="shared" si="82"/>
        <v>185</v>
      </c>
      <c r="FY15" s="58">
        <f t="shared" si="83"/>
        <v>204</v>
      </c>
      <c r="FZ15" s="57">
        <f t="shared" si="9"/>
        <v>19</v>
      </c>
      <c r="GA15" s="176">
        <f t="shared" si="84"/>
        <v>4.3</v>
      </c>
      <c r="GB15" s="176">
        <f t="shared" si="85"/>
        <v>4.7</v>
      </c>
      <c r="GC15" s="176">
        <f t="shared" si="10"/>
        <v>0.40000000000000036</v>
      </c>
      <c r="GD15" s="213"/>
      <c r="GE15" s="35">
        <v>6</v>
      </c>
      <c r="GF15" s="35" t="s">
        <v>6</v>
      </c>
      <c r="GG15" s="94" t="s">
        <v>26</v>
      </c>
      <c r="GH15" s="462">
        <f t="shared" si="86"/>
        <v>49072.600000000006</v>
      </c>
      <c r="GI15" s="398">
        <f t="shared" si="11"/>
        <v>2231</v>
      </c>
      <c r="GJ15" s="138">
        <v>8</v>
      </c>
      <c r="GK15" s="367">
        <v>34915.800000000003</v>
      </c>
      <c r="GL15" s="368">
        <v>13829.3</v>
      </c>
      <c r="GM15" s="367">
        <v>327.5</v>
      </c>
      <c r="GN15" s="367"/>
      <c r="GO15" s="270"/>
      <c r="GP15" s="176">
        <f t="shared" si="87"/>
        <v>99.3</v>
      </c>
      <c r="GQ15" s="364">
        <v>49022.400000000001</v>
      </c>
      <c r="GR15" s="362">
        <v>33099.1</v>
      </c>
      <c r="GS15" s="362"/>
      <c r="GT15" s="361">
        <v>6021.7</v>
      </c>
      <c r="GU15" s="361">
        <v>74.8</v>
      </c>
      <c r="GV15" s="361">
        <v>1310.4000000000001</v>
      </c>
      <c r="GW15" s="361"/>
      <c r="GX15" s="361">
        <v>3227.8</v>
      </c>
      <c r="GY15" s="463">
        <f t="shared" si="12"/>
        <v>2624</v>
      </c>
      <c r="GZ15" s="464">
        <v>3</v>
      </c>
      <c r="HA15" s="465">
        <f t="shared" si="13"/>
        <v>6342</v>
      </c>
      <c r="HB15" s="464">
        <v>4</v>
      </c>
    </row>
    <row r="16" spans="1:210" s="28" customFormat="1">
      <c r="A16" s="35">
        <v>7</v>
      </c>
      <c r="B16" s="35" t="s">
        <v>7</v>
      </c>
      <c r="C16" s="94" t="s">
        <v>27</v>
      </c>
      <c r="D16" s="57">
        <f t="shared" si="14"/>
        <v>21</v>
      </c>
      <c r="E16" s="35"/>
      <c r="F16" s="35">
        <v>21</v>
      </c>
      <c r="G16" s="57">
        <f t="shared" si="15"/>
        <v>21</v>
      </c>
      <c r="H16" s="35"/>
      <c r="I16" s="35">
        <v>21</v>
      </c>
      <c r="J16" s="35"/>
      <c r="K16" s="35"/>
      <c r="L16" s="57">
        <f t="shared" si="16"/>
        <v>0</v>
      </c>
      <c r="M16" s="35"/>
      <c r="N16" s="35"/>
      <c r="O16" s="57">
        <f t="shared" si="17"/>
        <v>0</v>
      </c>
      <c r="P16" s="176">
        <f t="shared" si="18"/>
        <v>0</v>
      </c>
      <c r="Q16" s="176">
        <f t="shared" si="19"/>
        <v>0</v>
      </c>
      <c r="R16" s="35"/>
      <c r="S16" s="35"/>
      <c r="T16" s="35"/>
      <c r="U16" s="35"/>
      <c r="V16" s="57">
        <f t="shared" si="20"/>
        <v>0</v>
      </c>
      <c r="W16" s="35"/>
      <c r="X16" s="35"/>
      <c r="Y16" s="57">
        <f t="shared" si="21"/>
        <v>0</v>
      </c>
      <c r="Z16" s="50">
        <v>0</v>
      </c>
      <c r="AA16" s="114">
        <v>0</v>
      </c>
      <c r="AB16" s="92">
        <v>10</v>
      </c>
      <c r="AC16" s="92">
        <v>9</v>
      </c>
      <c r="AD16" s="57">
        <f t="shared" si="24"/>
        <v>-1</v>
      </c>
      <c r="AE16" s="92">
        <v>20</v>
      </c>
      <c r="AF16" s="92">
        <v>20</v>
      </c>
      <c r="AG16" s="57">
        <f t="shared" si="25"/>
        <v>0</v>
      </c>
      <c r="AH16" s="92">
        <v>19</v>
      </c>
      <c r="AI16" s="92">
        <v>20</v>
      </c>
      <c r="AJ16" s="57">
        <f t="shared" si="26"/>
        <v>1</v>
      </c>
      <c r="AK16" s="92">
        <v>10</v>
      </c>
      <c r="AL16" s="92">
        <v>15</v>
      </c>
      <c r="AM16" s="57">
        <f t="shared" si="27"/>
        <v>5</v>
      </c>
      <c r="AN16" s="92">
        <v>17</v>
      </c>
      <c r="AO16" s="92">
        <v>16</v>
      </c>
      <c r="AP16" s="57">
        <f t="shared" si="28"/>
        <v>-1</v>
      </c>
      <c r="AQ16" s="30"/>
      <c r="AR16" s="35">
        <v>7</v>
      </c>
      <c r="AS16" s="35" t="s">
        <v>7</v>
      </c>
      <c r="AT16" s="94" t="s">
        <v>27</v>
      </c>
      <c r="AU16" s="92">
        <v>20</v>
      </c>
      <c r="AV16" s="92">
        <v>19</v>
      </c>
      <c r="AW16" s="57">
        <f t="shared" si="29"/>
        <v>-1</v>
      </c>
      <c r="AX16" s="92">
        <v>12</v>
      </c>
      <c r="AY16" s="92">
        <v>12</v>
      </c>
      <c r="AZ16" s="57">
        <f t="shared" si="30"/>
        <v>0</v>
      </c>
      <c r="BA16" s="176">
        <f t="shared" si="31"/>
        <v>95.2</v>
      </c>
      <c r="BB16" s="176">
        <f t="shared" si="32"/>
        <v>90.5</v>
      </c>
      <c r="BC16" s="92">
        <v>20</v>
      </c>
      <c r="BD16" s="92">
        <v>19</v>
      </c>
      <c r="BE16" s="57">
        <f t="shared" si="33"/>
        <v>-1</v>
      </c>
      <c r="BF16" s="35">
        <v>1</v>
      </c>
      <c r="BG16" s="35">
        <v>1</v>
      </c>
      <c r="BH16" s="57">
        <f t="shared" si="34"/>
        <v>0</v>
      </c>
      <c r="BI16" s="92"/>
      <c r="BJ16" s="92">
        <v>1</v>
      </c>
      <c r="BK16" s="57">
        <f t="shared" si="35"/>
        <v>1</v>
      </c>
      <c r="BL16" s="212">
        <v>23.305</v>
      </c>
      <c r="BM16" s="212">
        <v>24.148</v>
      </c>
      <c r="BN16" s="211">
        <f t="shared" si="36"/>
        <v>0.84299999999999997</v>
      </c>
      <c r="BO16" s="212"/>
      <c r="BP16" s="212">
        <v>24.148</v>
      </c>
      <c r="BQ16" s="211">
        <f t="shared" si="37"/>
        <v>24.148</v>
      </c>
      <c r="BS16" s="35">
        <v>7</v>
      </c>
      <c r="BT16" s="35" t="s">
        <v>7</v>
      </c>
      <c r="BU16" s="94" t="s">
        <v>27</v>
      </c>
      <c r="BV16" s="176">
        <f t="shared" si="38"/>
        <v>20.3</v>
      </c>
      <c r="BW16" s="37"/>
      <c r="BX16" s="37">
        <v>20.3</v>
      </c>
      <c r="BY16" s="176">
        <f t="shared" si="39"/>
        <v>20.3</v>
      </c>
      <c r="BZ16" s="37"/>
      <c r="CA16" s="37">
        <v>20.3</v>
      </c>
      <c r="CB16" s="461">
        <f t="shared" si="40"/>
        <v>0.97</v>
      </c>
      <c r="CC16" s="51">
        <v>0</v>
      </c>
      <c r="CD16" s="461">
        <f t="shared" si="0"/>
        <v>0.97</v>
      </c>
      <c r="CE16" s="461">
        <f t="shared" si="1"/>
        <v>0.97</v>
      </c>
      <c r="CF16" s="51">
        <v>0</v>
      </c>
      <c r="CG16" s="461">
        <f t="shared" si="2"/>
        <v>0.97</v>
      </c>
      <c r="CH16" s="461">
        <f t="shared" si="43"/>
        <v>0</v>
      </c>
      <c r="CI16" s="461">
        <f t="shared" si="44"/>
        <v>0</v>
      </c>
      <c r="CJ16" s="461">
        <f t="shared" si="45"/>
        <v>0</v>
      </c>
      <c r="CL16" s="35">
        <v>7</v>
      </c>
      <c r="CM16" s="35" t="s">
        <v>7</v>
      </c>
      <c r="CN16" s="94" t="s">
        <v>27</v>
      </c>
      <c r="CO16" s="211">
        <f t="shared" si="46"/>
        <v>193.99300000000002</v>
      </c>
      <c r="CP16" s="211">
        <f t="shared" si="47"/>
        <v>192.79000000000002</v>
      </c>
      <c r="CQ16" s="211">
        <f t="shared" si="48"/>
        <v>-1.203000000000003</v>
      </c>
      <c r="CR16" s="164"/>
      <c r="CS16" s="164"/>
      <c r="CT16" s="211">
        <f t="shared" si="49"/>
        <v>0</v>
      </c>
      <c r="CU16" s="164">
        <v>193.99300000000002</v>
      </c>
      <c r="CV16" s="164">
        <v>192.79000000000002</v>
      </c>
      <c r="CW16" s="211">
        <f t="shared" si="50"/>
        <v>-1.203000000000003</v>
      </c>
      <c r="CX16" s="211">
        <f t="shared" si="51"/>
        <v>0.84799999999999998</v>
      </c>
      <c r="CY16" s="211">
        <f t="shared" si="52"/>
        <v>1.3139999999999998</v>
      </c>
      <c r="CZ16" s="211">
        <f t="shared" si="53"/>
        <v>0.46599999999999986</v>
      </c>
      <c r="DA16" s="164"/>
      <c r="DB16" s="164"/>
      <c r="DC16" s="211">
        <f t="shared" si="54"/>
        <v>0</v>
      </c>
      <c r="DD16" s="164">
        <v>0.84799999999999998</v>
      </c>
      <c r="DE16" s="164">
        <v>1.3139999999999998</v>
      </c>
      <c r="DF16" s="211">
        <f t="shared" si="55"/>
        <v>0.46599999999999986</v>
      </c>
      <c r="DG16" s="168">
        <f t="shared" si="56"/>
        <v>42</v>
      </c>
      <c r="DH16" s="168">
        <f t="shared" si="3"/>
        <v>65</v>
      </c>
      <c r="DI16" s="168">
        <f t="shared" si="57"/>
        <v>23</v>
      </c>
      <c r="DJ16" s="176">
        <f t="shared" si="4"/>
        <v>9.6</v>
      </c>
      <c r="DK16" s="176">
        <f t="shared" si="5"/>
        <v>9.5</v>
      </c>
      <c r="DL16" s="176">
        <f t="shared" si="58"/>
        <v>-9.9999999999999645E-2</v>
      </c>
      <c r="DM16" s="121">
        <v>7</v>
      </c>
      <c r="DO16" s="35">
        <v>7</v>
      </c>
      <c r="DP16" s="35" t="s">
        <v>7</v>
      </c>
      <c r="DQ16" s="94" t="s">
        <v>27</v>
      </c>
      <c r="DR16" s="164">
        <v>17.713000000000001</v>
      </c>
      <c r="DS16" s="164">
        <v>13.417</v>
      </c>
      <c r="DT16" s="211">
        <f t="shared" si="59"/>
        <v>-4.2960000000000012</v>
      </c>
      <c r="DU16" s="211">
        <v>11.005000000000001</v>
      </c>
      <c r="DV16" s="211">
        <v>11.895</v>
      </c>
      <c r="DW16" s="211">
        <f t="shared" si="60"/>
        <v>0.88999999999999879</v>
      </c>
      <c r="DX16" s="176">
        <f t="shared" si="6"/>
        <v>87.3</v>
      </c>
      <c r="DY16" s="176">
        <f t="shared" si="7"/>
        <v>66.099999999999994</v>
      </c>
      <c r="DZ16" s="176">
        <f t="shared" si="61"/>
        <v>-21.200000000000003</v>
      </c>
      <c r="EA16" s="464">
        <v>3</v>
      </c>
      <c r="EB16" s="212">
        <v>144.30000000000001</v>
      </c>
      <c r="EC16" s="212">
        <v>178.68100000000001</v>
      </c>
      <c r="ED16" s="211">
        <f t="shared" si="62"/>
        <v>34.381</v>
      </c>
      <c r="EE16" s="212">
        <v>22.54</v>
      </c>
      <c r="EF16" s="212">
        <v>44.231999999999999</v>
      </c>
      <c r="EG16" s="211">
        <f t="shared" si="63"/>
        <v>21.692</v>
      </c>
      <c r="EH16" s="211">
        <v>131.36600000000001</v>
      </c>
      <c r="EI16" s="211">
        <v>52.018999999999998</v>
      </c>
      <c r="EJ16" s="211">
        <f t="shared" si="64"/>
        <v>-79.347000000000008</v>
      </c>
      <c r="EK16" s="176">
        <f t="shared" si="65"/>
        <v>11</v>
      </c>
      <c r="EL16" s="176">
        <f t="shared" si="66"/>
        <v>14.4</v>
      </c>
      <c r="EM16" s="176">
        <f t="shared" si="67"/>
        <v>3.4000000000000004</v>
      </c>
      <c r="EN16" s="168">
        <v>2596</v>
      </c>
      <c r="EO16" s="168">
        <v>2088</v>
      </c>
      <c r="EP16" s="58">
        <f t="shared" si="68"/>
        <v>-508</v>
      </c>
      <c r="EQ16" s="164">
        <v>220.184</v>
      </c>
      <c r="ER16" s="164">
        <v>249.22900000000001</v>
      </c>
      <c r="ES16" s="211">
        <f t="shared" si="69"/>
        <v>29.045000000000016</v>
      </c>
      <c r="ET16" s="176">
        <f t="shared" si="70"/>
        <v>12.4</v>
      </c>
      <c r="EU16" s="176">
        <f t="shared" si="71"/>
        <v>18.600000000000001</v>
      </c>
      <c r="EV16" s="176">
        <f t="shared" si="72"/>
        <v>6.2000000000000011</v>
      </c>
      <c r="EW16" s="176">
        <f t="shared" si="73"/>
        <v>1.1000000000000001</v>
      </c>
      <c r="EX16" s="176">
        <f t="shared" si="8"/>
        <v>1.3</v>
      </c>
      <c r="EY16" s="176">
        <f t="shared" si="74"/>
        <v>0.19999999999999996</v>
      </c>
      <c r="EZ16" s="164">
        <v>55.594999999999999</v>
      </c>
      <c r="FA16" s="164">
        <v>59.614999999999995</v>
      </c>
      <c r="FB16" s="211">
        <f t="shared" si="75"/>
        <v>4.019999999999996</v>
      </c>
      <c r="FC16" s="164">
        <v>0.36799999999999999</v>
      </c>
      <c r="FD16" s="164">
        <v>0.32600000000000001</v>
      </c>
      <c r="FE16" s="211">
        <f t="shared" si="76"/>
        <v>-4.1999999999999982E-2</v>
      </c>
      <c r="FG16" s="35">
        <v>7</v>
      </c>
      <c r="FH16" s="35" t="s">
        <v>7</v>
      </c>
      <c r="FI16" s="94" t="s">
        <v>27</v>
      </c>
      <c r="FJ16" s="90">
        <v>33</v>
      </c>
      <c r="FK16" s="90">
        <v>34</v>
      </c>
      <c r="FL16" s="57">
        <f t="shared" si="77"/>
        <v>1</v>
      </c>
      <c r="FM16" s="90">
        <v>30</v>
      </c>
      <c r="FN16" s="90">
        <v>31</v>
      </c>
      <c r="FO16" s="57">
        <f t="shared" si="78"/>
        <v>1</v>
      </c>
      <c r="FP16" s="90">
        <v>9</v>
      </c>
      <c r="FQ16" s="90">
        <v>8</v>
      </c>
      <c r="FR16" s="57">
        <f t="shared" si="79"/>
        <v>-1</v>
      </c>
      <c r="FS16" s="90">
        <v>18</v>
      </c>
      <c r="FT16" s="90">
        <v>23</v>
      </c>
      <c r="FU16" s="57">
        <f t="shared" si="80"/>
        <v>5</v>
      </c>
      <c r="FV16" s="176">
        <f t="shared" si="81"/>
        <v>100</v>
      </c>
      <c r="FW16" s="121">
        <v>1</v>
      </c>
      <c r="FX16" s="58">
        <f t="shared" si="82"/>
        <v>590</v>
      </c>
      <c r="FY16" s="58">
        <f t="shared" si="83"/>
        <v>433</v>
      </c>
      <c r="FZ16" s="57">
        <f t="shared" si="9"/>
        <v>-157</v>
      </c>
      <c r="GA16" s="176">
        <f t="shared" si="84"/>
        <v>7.3</v>
      </c>
      <c r="GB16" s="176">
        <f t="shared" si="85"/>
        <v>8</v>
      </c>
      <c r="GC16" s="176">
        <f t="shared" si="10"/>
        <v>0.70000000000000018</v>
      </c>
      <c r="GD16" s="213"/>
      <c r="GE16" s="35">
        <v>7</v>
      </c>
      <c r="GF16" s="35" t="s">
        <v>7</v>
      </c>
      <c r="GG16" s="94" t="s">
        <v>27</v>
      </c>
      <c r="GH16" s="462">
        <f t="shared" si="86"/>
        <v>16444</v>
      </c>
      <c r="GI16" s="398">
        <f t="shared" si="11"/>
        <v>783</v>
      </c>
      <c r="GJ16" s="138">
        <v>18</v>
      </c>
      <c r="GK16" s="367">
        <v>16404</v>
      </c>
      <c r="GL16" s="368"/>
      <c r="GM16" s="367">
        <v>40</v>
      </c>
      <c r="GN16" s="367">
        <v>40</v>
      </c>
      <c r="GO16" s="270"/>
      <c r="GP16" s="176">
        <f t="shared" si="87"/>
        <v>99.8</v>
      </c>
      <c r="GQ16" s="364">
        <v>16320.9</v>
      </c>
      <c r="GR16" s="362">
        <v>13783.4</v>
      </c>
      <c r="GS16" s="362">
        <v>300</v>
      </c>
      <c r="GT16" s="362"/>
      <c r="GU16" s="362"/>
      <c r="GV16" s="361">
        <v>294</v>
      </c>
      <c r="GW16" s="361"/>
      <c r="GX16" s="361"/>
      <c r="GY16" s="463">
        <f t="shared" si="12"/>
        <v>810</v>
      </c>
      <c r="GZ16" s="464">
        <v>16</v>
      </c>
      <c r="HA16" s="465">
        <f t="shared" si="13"/>
        <v>1226</v>
      </c>
      <c r="HB16" s="464">
        <v>19</v>
      </c>
    </row>
    <row r="17" spans="1:210" s="28" customFormat="1">
      <c r="A17" s="35">
        <v>8</v>
      </c>
      <c r="B17" s="35" t="s">
        <v>211</v>
      </c>
      <c r="C17" s="94" t="s">
        <v>28</v>
      </c>
      <c r="D17" s="57">
        <f t="shared" si="14"/>
        <v>26</v>
      </c>
      <c r="E17" s="35">
        <v>5</v>
      </c>
      <c r="F17" s="35">
        <v>21</v>
      </c>
      <c r="G17" s="57">
        <f t="shared" si="15"/>
        <v>26</v>
      </c>
      <c r="H17" s="35">
        <v>5</v>
      </c>
      <c r="I17" s="35">
        <v>21</v>
      </c>
      <c r="J17" s="35"/>
      <c r="K17" s="35"/>
      <c r="L17" s="57">
        <f t="shared" si="16"/>
        <v>0</v>
      </c>
      <c r="M17" s="35"/>
      <c r="N17" s="35"/>
      <c r="O17" s="57">
        <f t="shared" si="17"/>
        <v>0</v>
      </c>
      <c r="P17" s="176">
        <f t="shared" si="18"/>
        <v>0</v>
      </c>
      <c r="Q17" s="176">
        <f t="shared" si="19"/>
        <v>0</v>
      </c>
      <c r="R17" s="35">
        <v>2</v>
      </c>
      <c r="S17" s="35">
        <v>2</v>
      </c>
      <c r="T17" s="35"/>
      <c r="U17" s="35"/>
      <c r="V17" s="57">
        <f t="shared" si="20"/>
        <v>0</v>
      </c>
      <c r="W17" s="35"/>
      <c r="X17" s="35"/>
      <c r="Y17" s="57">
        <f t="shared" si="21"/>
        <v>0</v>
      </c>
      <c r="Z17" s="176">
        <f t="shared" si="22"/>
        <v>0</v>
      </c>
      <c r="AA17" s="460">
        <f t="shared" si="23"/>
        <v>0</v>
      </c>
      <c r="AB17" s="92">
        <v>1</v>
      </c>
      <c r="AC17" s="92">
        <v>1</v>
      </c>
      <c r="AD17" s="57">
        <f t="shared" si="24"/>
        <v>0</v>
      </c>
      <c r="AE17" s="57">
        <v>26</v>
      </c>
      <c r="AF17" s="57">
        <v>25</v>
      </c>
      <c r="AG17" s="57">
        <f t="shared" si="25"/>
        <v>-1</v>
      </c>
      <c r="AH17" s="35">
        <v>6</v>
      </c>
      <c r="AI17" s="35">
        <v>7</v>
      </c>
      <c r="AJ17" s="57">
        <f t="shared" si="26"/>
        <v>1</v>
      </c>
      <c r="AK17" s="57">
        <v>6</v>
      </c>
      <c r="AL17" s="57">
        <v>7</v>
      </c>
      <c r="AM17" s="57">
        <f t="shared" si="27"/>
        <v>1</v>
      </c>
      <c r="AN17" s="35">
        <v>8</v>
      </c>
      <c r="AO17" s="35">
        <v>8</v>
      </c>
      <c r="AP17" s="57">
        <f t="shared" si="28"/>
        <v>0</v>
      </c>
      <c r="AQ17" s="30"/>
      <c r="AR17" s="35">
        <v>8</v>
      </c>
      <c r="AS17" s="35" t="s">
        <v>211</v>
      </c>
      <c r="AT17" s="94" t="s">
        <v>28</v>
      </c>
      <c r="AU17" s="197">
        <v>24</v>
      </c>
      <c r="AV17" s="197">
        <v>25</v>
      </c>
      <c r="AW17" s="57">
        <f t="shared" si="29"/>
        <v>1</v>
      </c>
      <c r="AX17" s="58">
        <v>24</v>
      </c>
      <c r="AY17" s="58">
        <v>25</v>
      </c>
      <c r="AZ17" s="57">
        <f t="shared" si="30"/>
        <v>1</v>
      </c>
      <c r="BA17" s="176">
        <f t="shared" si="31"/>
        <v>92.3</v>
      </c>
      <c r="BB17" s="176">
        <f t="shared" si="32"/>
        <v>96.2</v>
      </c>
      <c r="BC17" s="197">
        <v>25</v>
      </c>
      <c r="BD17" s="197">
        <v>25</v>
      </c>
      <c r="BE17" s="57">
        <f t="shared" si="33"/>
        <v>0</v>
      </c>
      <c r="BF17" s="92">
        <v>1</v>
      </c>
      <c r="BG17" s="92">
        <v>1</v>
      </c>
      <c r="BH17" s="57">
        <f t="shared" si="34"/>
        <v>0</v>
      </c>
      <c r="BI17" s="92">
        <v>1</v>
      </c>
      <c r="BJ17" s="92">
        <v>1</v>
      </c>
      <c r="BK17" s="57">
        <f t="shared" si="35"/>
        <v>0</v>
      </c>
      <c r="BL17" s="164">
        <v>90.290999999999997</v>
      </c>
      <c r="BM17" s="164">
        <v>93.551000000000002</v>
      </c>
      <c r="BN17" s="211">
        <f t="shared" si="36"/>
        <v>3.2600000000000051</v>
      </c>
      <c r="BO17" s="212">
        <v>89.38</v>
      </c>
      <c r="BP17" s="212">
        <v>92.64</v>
      </c>
      <c r="BQ17" s="211">
        <f t="shared" si="37"/>
        <v>3.2600000000000051</v>
      </c>
      <c r="BS17" s="35">
        <v>8</v>
      </c>
      <c r="BT17" s="35" t="s">
        <v>211</v>
      </c>
      <c r="BU17" s="94" t="s">
        <v>28</v>
      </c>
      <c r="BV17" s="176">
        <f t="shared" si="38"/>
        <v>37.700000000000003</v>
      </c>
      <c r="BW17" s="37">
        <v>22.9</v>
      </c>
      <c r="BX17" s="37">
        <v>14.8</v>
      </c>
      <c r="BY17" s="176">
        <f t="shared" si="39"/>
        <v>37.200000000000003</v>
      </c>
      <c r="BZ17" s="37">
        <v>22.6</v>
      </c>
      <c r="CA17" s="37">
        <v>14.6</v>
      </c>
      <c r="CB17" s="461">
        <f t="shared" si="40"/>
        <v>1.45</v>
      </c>
      <c r="CC17" s="461">
        <f t="shared" si="41"/>
        <v>4.58</v>
      </c>
      <c r="CD17" s="461">
        <f t="shared" si="0"/>
        <v>0.7</v>
      </c>
      <c r="CE17" s="461">
        <f t="shared" si="1"/>
        <v>1.43</v>
      </c>
      <c r="CF17" s="461">
        <f t="shared" si="42"/>
        <v>4.5199999999999996</v>
      </c>
      <c r="CG17" s="461">
        <f t="shared" si="2"/>
        <v>0.7</v>
      </c>
      <c r="CH17" s="461">
        <f t="shared" si="43"/>
        <v>-2.0000000000000018E-2</v>
      </c>
      <c r="CI17" s="461">
        <f t="shared" si="44"/>
        <v>-6.0000000000000497E-2</v>
      </c>
      <c r="CJ17" s="461">
        <f t="shared" si="45"/>
        <v>0</v>
      </c>
      <c r="CL17" s="35">
        <v>8</v>
      </c>
      <c r="CM17" s="35" t="s">
        <v>211</v>
      </c>
      <c r="CN17" s="94" t="s">
        <v>28</v>
      </c>
      <c r="CO17" s="211">
        <f t="shared" si="46"/>
        <v>288.18799999999999</v>
      </c>
      <c r="CP17" s="211">
        <f t="shared" si="47"/>
        <v>283.41399999999999</v>
      </c>
      <c r="CQ17" s="211">
        <f t="shared" si="48"/>
        <v>-4.7740000000000009</v>
      </c>
      <c r="CR17" s="164">
        <v>152.477</v>
      </c>
      <c r="CS17" s="164">
        <v>150.52699999999999</v>
      </c>
      <c r="CT17" s="211">
        <f t="shared" si="49"/>
        <v>-1.9500000000000171</v>
      </c>
      <c r="CU17" s="164">
        <v>135.71099999999998</v>
      </c>
      <c r="CV17" s="164">
        <v>132.887</v>
      </c>
      <c r="CW17" s="211">
        <f t="shared" si="50"/>
        <v>-2.8239999999999839</v>
      </c>
      <c r="CX17" s="211">
        <f t="shared" si="51"/>
        <v>5.5839999999999996</v>
      </c>
      <c r="CY17" s="211">
        <f t="shared" si="52"/>
        <v>7.1829999999999998</v>
      </c>
      <c r="CZ17" s="211">
        <f t="shared" si="53"/>
        <v>1.5990000000000002</v>
      </c>
      <c r="DA17" s="164">
        <v>3.3689999999999998</v>
      </c>
      <c r="DB17" s="164">
        <v>4.4539999999999997</v>
      </c>
      <c r="DC17" s="211">
        <f t="shared" si="54"/>
        <v>1.085</v>
      </c>
      <c r="DD17" s="164">
        <v>2.2149999999999999</v>
      </c>
      <c r="DE17" s="164">
        <v>2.7290000000000001</v>
      </c>
      <c r="DF17" s="211">
        <f t="shared" si="55"/>
        <v>0.51400000000000023</v>
      </c>
      <c r="DG17" s="168">
        <f t="shared" si="56"/>
        <v>148</v>
      </c>
      <c r="DH17" s="168">
        <f t="shared" si="3"/>
        <v>193</v>
      </c>
      <c r="DI17" s="168">
        <f t="shared" si="57"/>
        <v>45</v>
      </c>
      <c r="DJ17" s="176">
        <f t="shared" si="4"/>
        <v>7.6</v>
      </c>
      <c r="DK17" s="176">
        <f t="shared" si="5"/>
        <v>7.6</v>
      </c>
      <c r="DL17" s="176">
        <f t="shared" si="58"/>
        <v>0</v>
      </c>
      <c r="DM17" s="121">
        <v>12</v>
      </c>
      <c r="DO17" s="35">
        <v>8</v>
      </c>
      <c r="DP17" s="35" t="s">
        <v>211</v>
      </c>
      <c r="DQ17" s="94" t="s">
        <v>28</v>
      </c>
      <c r="DR17" s="164">
        <v>12.818</v>
      </c>
      <c r="DS17" s="164">
        <v>12.813000000000001</v>
      </c>
      <c r="DT17" s="211">
        <f t="shared" si="59"/>
        <v>-4.9999999999990052E-3</v>
      </c>
      <c r="DU17" s="211">
        <v>11.782</v>
      </c>
      <c r="DV17" s="211">
        <v>11.875</v>
      </c>
      <c r="DW17" s="211">
        <f t="shared" si="60"/>
        <v>9.2999999999999972E-2</v>
      </c>
      <c r="DX17" s="176">
        <f t="shared" si="6"/>
        <v>34</v>
      </c>
      <c r="DY17" s="176">
        <f t="shared" si="7"/>
        <v>34.4</v>
      </c>
      <c r="DZ17" s="176">
        <f t="shared" si="61"/>
        <v>0.39999999999999858</v>
      </c>
      <c r="EA17" s="464">
        <v>16</v>
      </c>
      <c r="EB17" s="212">
        <v>67.864000000000004</v>
      </c>
      <c r="EC17" s="212">
        <v>89.462000000000003</v>
      </c>
      <c r="ED17" s="211">
        <f t="shared" si="62"/>
        <v>21.597999999999999</v>
      </c>
      <c r="EE17" s="212">
        <v>7.3230000000000004</v>
      </c>
      <c r="EF17" s="212">
        <v>12.041</v>
      </c>
      <c r="EG17" s="211">
        <f t="shared" si="63"/>
        <v>4.718</v>
      </c>
      <c r="EH17" s="211">
        <v>75.007000000000005</v>
      </c>
      <c r="EI17" s="211">
        <v>35.970999999999997</v>
      </c>
      <c r="EJ17" s="211">
        <f t="shared" si="64"/>
        <v>-39.036000000000008</v>
      </c>
      <c r="EK17" s="176">
        <f t="shared" si="65"/>
        <v>22.5</v>
      </c>
      <c r="EL17" s="176">
        <f t="shared" si="66"/>
        <v>22.1</v>
      </c>
      <c r="EM17" s="176">
        <f t="shared" si="67"/>
        <v>-0.39999999999999858</v>
      </c>
      <c r="EN17" s="168">
        <v>1151</v>
      </c>
      <c r="EO17" s="168">
        <v>1673</v>
      </c>
      <c r="EP17" s="58">
        <f t="shared" si="68"/>
        <v>522</v>
      </c>
      <c r="EQ17" s="164">
        <v>231.34399999999999</v>
      </c>
      <c r="ER17" s="164">
        <v>295.47899999999998</v>
      </c>
      <c r="ES17" s="211">
        <f t="shared" si="69"/>
        <v>64.134999999999991</v>
      </c>
      <c r="ET17" s="176">
        <f t="shared" si="70"/>
        <v>18</v>
      </c>
      <c r="EU17" s="176">
        <f t="shared" si="71"/>
        <v>23.1</v>
      </c>
      <c r="EV17" s="176">
        <f t="shared" si="72"/>
        <v>5.1000000000000014</v>
      </c>
      <c r="EW17" s="176">
        <f t="shared" si="73"/>
        <v>0.8</v>
      </c>
      <c r="EX17" s="176">
        <f t="shared" si="8"/>
        <v>1</v>
      </c>
      <c r="EY17" s="176">
        <f t="shared" si="74"/>
        <v>0.19999999999999996</v>
      </c>
      <c r="EZ17" s="164">
        <v>14.418000000000001</v>
      </c>
      <c r="FA17" s="164">
        <v>21.277000000000001</v>
      </c>
      <c r="FB17" s="211">
        <f t="shared" si="75"/>
        <v>6.859</v>
      </c>
      <c r="FC17" s="164">
        <v>0.628</v>
      </c>
      <c r="FD17" s="164">
        <v>5.1519999999999992</v>
      </c>
      <c r="FE17" s="211">
        <f t="shared" si="76"/>
        <v>4.5239999999999991</v>
      </c>
      <c r="FG17" s="35">
        <v>8</v>
      </c>
      <c r="FH17" s="35" t="s">
        <v>211</v>
      </c>
      <c r="FI17" s="94" t="s">
        <v>28</v>
      </c>
      <c r="FJ17" s="90">
        <v>75</v>
      </c>
      <c r="FK17" s="90">
        <v>75</v>
      </c>
      <c r="FL17" s="57">
        <f t="shared" si="77"/>
        <v>0</v>
      </c>
      <c r="FM17" s="90">
        <v>54</v>
      </c>
      <c r="FN17" s="90">
        <v>54</v>
      </c>
      <c r="FO17" s="57">
        <f t="shared" si="78"/>
        <v>0</v>
      </c>
      <c r="FP17" s="90">
        <v>22</v>
      </c>
      <c r="FQ17" s="90">
        <v>23</v>
      </c>
      <c r="FR17" s="57">
        <f t="shared" si="79"/>
        <v>1</v>
      </c>
      <c r="FS17" s="90">
        <v>25</v>
      </c>
      <c r="FT17" s="90">
        <v>25</v>
      </c>
      <c r="FU17" s="57">
        <f t="shared" si="80"/>
        <v>0</v>
      </c>
      <c r="FV17" s="176">
        <f t="shared" si="81"/>
        <v>88.9</v>
      </c>
      <c r="FW17" s="121">
        <v>8</v>
      </c>
      <c r="FX17" s="58">
        <f t="shared" si="82"/>
        <v>237</v>
      </c>
      <c r="FY17" s="58">
        <f t="shared" si="83"/>
        <v>237</v>
      </c>
      <c r="FZ17" s="57">
        <f t="shared" si="9"/>
        <v>0</v>
      </c>
      <c r="GA17" s="176">
        <f t="shared" si="84"/>
        <v>4.3</v>
      </c>
      <c r="GB17" s="176">
        <f t="shared" si="85"/>
        <v>5.5</v>
      </c>
      <c r="GC17" s="176">
        <f t="shared" si="10"/>
        <v>1.2000000000000002</v>
      </c>
      <c r="GD17" s="213"/>
      <c r="GE17" s="35">
        <v>8</v>
      </c>
      <c r="GF17" s="35" t="s">
        <v>211</v>
      </c>
      <c r="GG17" s="94" t="s">
        <v>28</v>
      </c>
      <c r="GH17" s="462">
        <f t="shared" si="86"/>
        <v>73696.2</v>
      </c>
      <c r="GI17" s="398">
        <f t="shared" si="11"/>
        <v>2834</v>
      </c>
      <c r="GJ17" s="138">
        <v>3</v>
      </c>
      <c r="GK17" s="367">
        <v>73593</v>
      </c>
      <c r="GL17" s="269"/>
      <c r="GM17" s="367">
        <v>103.2</v>
      </c>
      <c r="GN17" s="269"/>
      <c r="GO17" s="270"/>
      <c r="GP17" s="176">
        <f t="shared" si="87"/>
        <v>99.9</v>
      </c>
      <c r="GQ17" s="363">
        <v>73702.3</v>
      </c>
      <c r="GR17" s="361">
        <v>45975.199999999997</v>
      </c>
      <c r="GS17" s="361"/>
      <c r="GT17" s="361">
        <v>6035</v>
      </c>
      <c r="GU17" s="361"/>
      <c r="GV17" s="361">
        <v>1550.6</v>
      </c>
      <c r="GW17" s="361">
        <v>73.7</v>
      </c>
      <c r="GX17" s="361"/>
      <c r="GY17" s="463">
        <f t="shared" si="12"/>
        <v>1981</v>
      </c>
      <c r="GZ17" s="464">
        <v>7</v>
      </c>
      <c r="HA17" s="465">
        <f t="shared" si="13"/>
        <v>5752</v>
      </c>
      <c r="HB17" s="464">
        <v>5</v>
      </c>
    </row>
    <row r="18" spans="1:210" s="28" customFormat="1">
      <c r="A18" s="35">
        <v>9</v>
      </c>
      <c r="B18" s="35" t="s">
        <v>8</v>
      </c>
      <c r="C18" s="94" t="s">
        <v>29</v>
      </c>
      <c r="D18" s="57">
        <f t="shared" si="14"/>
        <v>13</v>
      </c>
      <c r="E18" s="35"/>
      <c r="F18" s="35">
        <v>13</v>
      </c>
      <c r="G18" s="57">
        <f t="shared" si="15"/>
        <v>13</v>
      </c>
      <c r="H18" s="35"/>
      <c r="I18" s="35">
        <v>13</v>
      </c>
      <c r="J18" s="35">
        <v>1</v>
      </c>
      <c r="K18" s="35">
        <v>1</v>
      </c>
      <c r="L18" s="57">
        <f t="shared" si="16"/>
        <v>0</v>
      </c>
      <c r="M18" s="35"/>
      <c r="N18" s="35"/>
      <c r="O18" s="57">
        <f t="shared" si="17"/>
        <v>0</v>
      </c>
      <c r="P18" s="176">
        <f t="shared" si="18"/>
        <v>7.7</v>
      </c>
      <c r="Q18" s="176">
        <f t="shared" si="19"/>
        <v>7.7</v>
      </c>
      <c r="R18" s="35"/>
      <c r="S18" s="35"/>
      <c r="T18" s="35"/>
      <c r="U18" s="35"/>
      <c r="V18" s="57">
        <f t="shared" si="20"/>
        <v>0</v>
      </c>
      <c r="W18" s="35"/>
      <c r="X18" s="35"/>
      <c r="Y18" s="57">
        <f t="shared" si="21"/>
        <v>0</v>
      </c>
      <c r="Z18" s="50">
        <v>0</v>
      </c>
      <c r="AA18" s="114">
        <v>0</v>
      </c>
      <c r="AB18" s="92">
        <v>3</v>
      </c>
      <c r="AC18" s="92">
        <v>3</v>
      </c>
      <c r="AD18" s="57">
        <f t="shared" si="24"/>
        <v>0</v>
      </c>
      <c r="AE18" s="92">
        <v>13</v>
      </c>
      <c r="AF18" s="92">
        <v>13</v>
      </c>
      <c r="AG18" s="57">
        <f t="shared" si="25"/>
        <v>0</v>
      </c>
      <c r="AH18" s="92">
        <v>7</v>
      </c>
      <c r="AI18" s="92">
        <v>7</v>
      </c>
      <c r="AJ18" s="57">
        <f t="shared" si="26"/>
        <v>0</v>
      </c>
      <c r="AK18" s="92">
        <v>7</v>
      </c>
      <c r="AL18" s="92">
        <v>7</v>
      </c>
      <c r="AM18" s="57">
        <f t="shared" si="27"/>
        <v>0</v>
      </c>
      <c r="AN18" s="92">
        <v>11</v>
      </c>
      <c r="AO18" s="92">
        <v>11</v>
      </c>
      <c r="AP18" s="57">
        <f t="shared" si="28"/>
        <v>0</v>
      </c>
      <c r="AQ18" s="30"/>
      <c r="AR18" s="35">
        <v>9</v>
      </c>
      <c r="AS18" s="35" t="s">
        <v>8</v>
      </c>
      <c r="AT18" s="94" t="s">
        <v>29</v>
      </c>
      <c r="AU18" s="92">
        <v>8</v>
      </c>
      <c r="AV18" s="92">
        <v>8</v>
      </c>
      <c r="AW18" s="57">
        <f t="shared" si="29"/>
        <v>0</v>
      </c>
      <c r="AX18" s="92">
        <v>7</v>
      </c>
      <c r="AY18" s="92">
        <v>7</v>
      </c>
      <c r="AZ18" s="57">
        <f t="shared" si="30"/>
        <v>0</v>
      </c>
      <c r="BA18" s="176">
        <f t="shared" si="31"/>
        <v>61.5</v>
      </c>
      <c r="BB18" s="176">
        <f t="shared" si="32"/>
        <v>61.5</v>
      </c>
      <c r="BC18" s="92">
        <v>10</v>
      </c>
      <c r="BD18" s="92">
        <v>10</v>
      </c>
      <c r="BE18" s="57">
        <f t="shared" si="33"/>
        <v>0</v>
      </c>
      <c r="BF18" s="92">
        <v>1</v>
      </c>
      <c r="BG18" s="92">
        <v>1</v>
      </c>
      <c r="BH18" s="57">
        <f t="shared" si="34"/>
        <v>0</v>
      </c>
      <c r="BI18" s="92">
        <v>1</v>
      </c>
      <c r="BJ18" s="92">
        <v>1</v>
      </c>
      <c r="BK18" s="57">
        <f t="shared" si="35"/>
        <v>0</v>
      </c>
      <c r="BL18" s="212">
        <v>22.782</v>
      </c>
      <c r="BM18" s="212">
        <v>24.064</v>
      </c>
      <c r="BN18" s="211">
        <f t="shared" si="36"/>
        <v>1.282</v>
      </c>
      <c r="BO18" s="212">
        <v>22.782</v>
      </c>
      <c r="BP18" s="212">
        <v>24.064</v>
      </c>
      <c r="BQ18" s="211">
        <f t="shared" si="37"/>
        <v>1.282</v>
      </c>
      <c r="BS18" s="35">
        <v>9</v>
      </c>
      <c r="BT18" s="35" t="s">
        <v>8</v>
      </c>
      <c r="BU18" s="94" t="s">
        <v>29</v>
      </c>
      <c r="BV18" s="176">
        <f t="shared" si="38"/>
        <v>11.8</v>
      </c>
      <c r="BW18" s="37"/>
      <c r="BX18" s="37">
        <v>11.8</v>
      </c>
      <c r="BY18" s="176">
        <f t="shared" si="39"/>
        <v>11.8</v>
      </c>
      <c r="BZ18" s="37"/>
      <c r="CA18" s="37">
        <v>11.8</v>
      </c>
      <c r="CB18" s="461">
        <f t="shared" si="40"/>
        <v>0.91</v>
      </c>
      <c r="CC18" s="51">
        <v>0</v>
      </c>
      <c r="CD18" s="461">
        <f t="shared" si="0"/>
        <v>0.91</v>
      </c>
      <c r="CE18" s="461">
        <f t="shared" si="1"/>
        <v>0.91</v>
      </c>
      <c r="CF18" s="51">
        <v>0</v>
      </c>
      <c r="CG18" s="461">
        <f t="shared" si="2"/>
        <v>0.91</v>
      </c>
      <c r="CH18" s="461">
        <f t="shared" si="43"/>
        <v>0</v>
      </c>
      <c r="CI18" s="461">
        <f t="shared" si="44"/>
        <v>0</v>
      </c>
      <c r="CJ18" s="461">
        <f t="shared" si="45"/>
        <v>0</v>
      </c>
      <c r="CL18" s="35">
        <v>9</v>
      </c>
      <c r="CM18" s="35" t="s">
        <v>8</v>
      </c>
      <c r="CN18" s="94" t="s">
        <v>29</v>
      </c>
      <c r="CO18" s="211">
        <f t="shared" si="46"/>
        <v>132.036</v>
      </c>
      <c r="CP18" s="211">
        <f t="shared" ref="CP18:CP29" si="88">CS18+CV18</f>
        <v>131.22399999999999</v>
      </c>
      <c r="CQ18" s="211">
        <f t="shared" si="48"/>
        <v>-0.81200000000001182</v>
      </c>
      <c r="CR18" s="164"/>
      <c r="CS18" s="164"/>
      <c r="CT18" s="211">
        <f t="shared" si="49"/>
        <v>0</v>
      </c>
      <c r="CU18" s="164">
        <v>132.036</v>
      </c>
      <c r="CV18" s="164">
        <v>131.22399999999999</v>
      </c>
      <c r="CW18" s="211">
        <f t="shared" si="50"/>
        <v>-0.81200000000001182</v>
      </c>
      <c r="CX18" s="211">
        <f t="shared" si="51"/>
        <v>1.306</v>
      </c>
      <c r="CY18" s="211">
        <f t="shared" ref="CY18:CY29" si="89">DB18+DE18</f>
        <v>0.67200000000000004</v>
      </c>
      <c r="CZ18" s="211">
        <f t="shared" si="53"/>
        <v>-0.63400000000000001</v>
      </c>
      <c r="DA18" s="164"/>
      <c r="DB18" s="164"/>
      <c r="DC18" s="211">
        <f t="shared" si="54"/>
        <v>0</v>
      </c>
      <c r="DD18" s="164">
        <v>1.306</v>
      </c>
      <c r="DE18" s="164">
        <v>0.67200000000000004</v>
      </c>
      <c r="DF18" s="211">
        <f t="shared" si="55"/>
        <v>-0.63400000000000001</v>
      </c>
      <c r="DG18" s="168">
        <f t="shared" si="56"/>
        <v>111</v>
      </c>
      <c r="DH18" s="168">
        <f t="shared" si="3"/>
        <v>57</v>
      </c>
      <c r="DI18" s="168">
        <f t="shared" si="57"/>
        <v>-54</v>
      </c>
      <c r="DJ18" s="176">
        <f t="shared" si="4"/>
        <v>11.2</v>
      </c>
      <c r="DK18" s="176">
        <f t="shared" si="5"/>
        <v>11.1</v>
      </c>
      <c r="DL18" s="176">
        <f t="shared" si="58"/>
        <v>-9.9999999999999645E-2</v>
      </c>
      <c r="DM18" s="121">
        <v>5</v>
      </c>
      <c r="DO18" s="35">
        <v>9</v>
      </c>
      <c r="DP18" s="35" t="s">
        <v>8</v>
      </c>
      <c r="DQ18" s="94" t="s">
        <v>29</v>
      </c>
      <c r="DR18" s="164">
        <v>6.2729999999999997</v>
      </c>
      <c r="DS18" s="164">
        <v>7.11</v>
      </c>
      <c r="DT18" s="211">
        <f t="shared" si="59"/>
        <v>0.83700000000000063</v>
      </c>
      <c r="DU18" s="211">
        <v>5.72</v>
      </c>
      <c r="DV18" s="211">
        <v>6.3239999999999998</v>
      </c>
      <c r="DW18" s="211">
        <f t="shared" si="60"/>
        <v>0.60400000000000009</v>
      </c>
      <c r="DX18" s="176">
        <f t="shared" si="6"/>
        <v>53.2</v>
      </c>
      <c r="DY18" s="176">
        <f t="shared" si="7"/>
        <v>60.3</v>
      </c>
      <c r="DZ18" s="176">
        <f t="shared" si="61"/>
        <v>7.0999999999999943</v>
      </c>
      <c r="EA18" s="464">
        <v>4</v>
      </c>
      <c r="EB18" s="212">
        <v>57.411000000000001</v>
      </c>
      <c r="EC18" s="212">
        <v>67.472999999999999</v>
      </c>
      <c r="ED18" s="211">
        <f t="shared" si="62"/>
        <v>10.061999999999998</v>
      </c>
      <c r="EE18" s="212">
        <v>7.2370000000000001</v>
      </c>
      <c r="EF18" s="212">
        <v>10.917</v>
      </c>
      <c r="EG18" s="211">
        <f t="shared" si="63"/>
        <v>3.6799999999999997</v>
      </c>
      <c r="EH18" s="211">
        <v>5.23</v>
      </c>
      <c r="EI18" s="211">
        <v>5.1790000000000003</v>
      </c>
      <c r="EJ18" s="211">
        <f t="shared" si="64"/>
        <v>-5.1000000000000156E-2</v>
      </c>
      <c r="EK18" s="176">
        <f t="shared" si="65"/>
        <v>21</v>
      </c>
      <c r="EL18" s="176">
        <f t="shared" si="66"/>
        <v>18.5</v>
      </c>
      <c r="EM18" s="176">
        <f t="shared" si="67"/>
        <v>-2.5</v>
      </c>
      <c r="EN18" s="168">
        <v>614</v>
      </c>
      <c r="EO18" s="168">
        <v>780</v>
      </c>
      <c r="EP18" s="58">
        <f t="shared" si="68"/>
        <v>166</v>
      </c>
      <c r="EQ18" s="164">
        <v>170.32300000000001</v>
      </c>
      <c r="ER18" s="164">
        <v>197.23400000000001</v>
      </c>
      <c r="ES18" s="211">
        <f t="shared" si="69"/>
        <v>26.911000000000001</v>
      </c>
      <c r="ET18" s="176">
        <f t="shared" si="70"/>
        <v>27.2</v>
      </c>
      <c r="EU18" s="176">
        <f t="shared" si="71"/>
        <v>27.7</v>
      </c>
      <c r="EV18" s="176">
        <f t="shared" si="72"/>
        <v>0.5</v>
      </c>
      <c r="EW18" s="176">
        <f t="shared" si="73"/>
        <v>1.3</v>
      </c>
      <c r="EX18" s="176">
        <f t="shared" si="8"/>
        <v>1.5</v>
      </c>
      <c r="EY18" s="176">
        <f t="shared" si="74"/>
        <v>0.19999999999999996</v>
      </c>
      <c r="EZ18" s="164">
        <v>4.6390000000000002</v>
      </c>
      <c r="FA18" s="164">
        <v>5.4509999999999996</v>
      </c>
      <c r="FB18" s="211">
        <f t="shared" si="75"/>
        <v>0.81199999999999939</v>
      </c>
      <c r="FC18" s="164"/>
      <c r="FD18" s="164">
        <v>1E-3</v>
      </c>
      <c r="FE18" s="211">
        <f t="shared" si="76"/>
        <v>1E-3</v>
      </c>
      <c r="FG18" s="35">
        <v>9</v>
      </c>
      <c r="FH18" s="35" t="s">
        <v>8</v>
      </c>
      <c r="FI18" s="94" t="s">
        <v>29</v>
      </c>
      <c r="FJ18" s="90">
        <v>26</v>
      </c>
      <c r="FK18" s="90">
        <v>26</v>
      </c>
      <c r="FL18" s="57">
        <f t="shared" si="77"/>
        <v>0</v>
      </c>
      <c r="FM18" s="90">
        <v>21</v>
      </c>
      <c r="FN18" s="90">
        <v>21</v>
      </c>
      <c r="FO18" s="57">
        <f t="shared" si="78"/>
        <v>0</v>
      </c>
      <c r="FP18" s="90">
        <v>9</v>
      </c>
      <c r="FQ18" s="90">
        <v>9</v>
      </c>
      <c r="FR18" s="57">
        <f t="shared" si="79"/>
        <v>0</v>
      </c>
      <c r="FS18" s="35">
        <v>11</v>
      </c>
      <c r="FT18" s="35">
        <v>11</v>
      </c>
      <c r="FU18" s="57">
        <f t="shared" si="80"/>
        <v>0</v>
      </c>
      <c r="FV18" s="176">
        <f t="shared" si="81"/>
        <v>95.2</v>
      </c>
      <c r="FW18" s="121">
        <v>4</v>
      </c>
      <c r="FX18" s="58">
        <f t="shared" si="82"/>
        <v>299</v>
      </c>
      <c r="FY18" s="58">
        <f t="shared" si="83"/>
        <v>339</v>
      </c>
      <c r="FZ18" s="57">
        <f t="shared" si="9"/>
        <v>40</v>
      </c>
      <c r="GA18" s="176">
        <f t="shared" si="84"/>
        <v>8.1</v>
      </c>
      <c r="GB18" s="176">
        <f t="shared" si="85"/>
        <v>9.4</v>
      </c>
      <c r="GC18" s="176">
        <f t="shared" si="10"/>
        <v>1.3000000000000007</v>
      </c>
      <c r="GD18" s="213"/>
      <c r="GE18" s="35">
        <v>9</v>
      </c>
      <c r="GF18" s="35" t="s">
        <v>8</v>
      </c>
      <c r="GG18" s="94" t="s">
        <v>29</v>
      </c>
      <c r="GH18" s="462">
        <f t="shared" si="86"/>
        <v>15666</v>
      </c>
      <c r="GI18" s="398">
        <f t="shared" si="11"/>
        <v>1205</v>
      </c>
      <c r="GJ18" s="138">
        <v>16</v>
      </c>
      <c r="GK18" s="367">
        <v>9002</v>
      </c>
      <c r="GL18" s="106">
        <v>6585</v>
      </c>
      <c r="GM18" s="367">
        <v>79</v>
      </c>
      <c r="GN18" s="367"/>
      <c r="GO18" s="270"/>
      <c r="GP18" s="176">
        <f t="shared" si="87"/>
        <v>99.5</v>
      </c>
      <c r="GQ18" s="364">
        <v>15666</v>
      </c>
      <c r="GR18" s="362">
        <v>13923</v>
      </c>
      <c r="GS18" s="362"/>
      <c r="GT18" s="362">
        <v>128</v>
      </c>
      <c r="GU18" s="362"/>
      <c r="GV18" s="361">
        <v>414</v>
      </c>
      <c r="GW18" s="361"/>
      <c r="GX18" s="361"/>
      <c r="GY18" s="463">
        <f t="shared" si="12"/>
        <v>1328</v>
      </c>
      <c r="GZ18" s="464">
        <v>12</v>
      </c>
      <c r="HA18" s="465">
        <f t="shared" si="13"/>
        <v>2203</v>
      </c>
      <c r="HB18" s="464">
        <v>13</v>
      </c>
    </row>
    <row r="19" spans="1:210" s="28" customFormat="1">
      <c r="A19" s="35">
        <v>10</v>
      </c>
      <c r="B19" s="35" t="s">
        <v>9</v>
      </c>
      <c r="C19" s="94" t="s">
        <v>30</v>
      </c>
      <c r="D19" s="57">
        <f t="shared" si="14"/>
        <v>13</v>
      </c>
      <c r="E19" s="35"/>
      <c r="F19" s="35">
        <v>13</v>
      </c>
      <c r="G19" s="57">
        <f t="shared" si="15"/>
        <v>13</v>
      </c>
      <c r="H19" s="35"/>
      <c r="I19" s="35">
        <v>13</v>
      </c>
      <c r="J19" s="35">
        <v>1</v>
      </c>
      <c r="K19" s="35">
        <v>1</v>
      </c>
      <c r="L19" s="57">
        <f t="shared" si="16"/>
        <v>0</v>
      </c>
      <c r="M19" s="35"/>
      <c r="N19" s="35"/>
      <c r="O19" s="57">
        <f t="shared" si="17"/>
        <v>0</v>
      </c>
      <c r="P19" s="176">
        <f t="shared" si="18"/>
        <v>7.7</v>
      </c>
      <c r="Q19" s="176">
        <f t="shared" si="19"/>
        <v>7.7</v>
      </c>
      <c r="R19" s="35"/>
      <c r="S19" s="35"/>
      <c r="T19" s="35"/>
      <c r="U19" s="35"/>
      <c r="V19" s="57">
        <f t="shared" si="20"/>
        <v>0</v>
      </c>
      <c r="W19" s="35"/>
      <c r="X19" s="35"/>
      <c r="Y19" s="57">
        <f t="shared" si="21"/>
        <v>0</v>
      </c>
      <c r="Z19" s="50">
        <v>0</v>
      </c>
      <c r="AA19" s="114">
        <v>0</v>
      </c>
      <c r="AB19" s="92"/>
      <c r="AC19" s="92"/>
      <c r="AD19" s="57">
        <f t="shared" si="24"/>
        <v>0</v>
      </c>
      <c r="AE19" s="92">
        <v>12</v>
      </c>
      <c r="AF19" s="92">
        <v>12</v>
      </c>
      <c r="AG19" s="57">
        <f t="shared" si="25"/>
        <v>0</v>
      </c>
      <c r="AH19" s="92">
        <v>6</v>
      </c>
      <c r="AI19" s="92">
        <v>6</v>
      </c>
      <c r="AJ19" s="57">
        <f t="shared" si="26"/>
        <v>0</v>
      </c>
      <c r="AK19" s="92">
        <v>6</v>
      </c>
      <c r="AL19" s="92">
        <v>6</v>
      </c>
      <c r="AM19" s="57">
        <f t="shared" si="27"/>
        <v>0</v>
      </c>
      <c r="AN19" s="92"/>
      <c r="AO19" s="92"/>
      <c r="AP19" s="57">
        <f t="shared" si="28"/>
        <v>0</v>
      </c>
      <c r="AQ19" s="30"/>
      <c r="AR19" s="35">
        <v>10</v>
      </c>
      <c r="AS19" s="35" t="s">
        <v>9</v>
      </c>
      <c r="AT19" s="94" t="s">
        <v>30</v>
      </c>
      <c r="AU19" s="92">
        <v>13</v>
      </c>
      <c r="AV19" s="92">
        <v>13</v>
      </c>
      <c r="AW19" s="57">
        <f t="shared" si="29"/>
        <v>0</v>
      </c>
      <c r="AX19" s="92">
        <v>6</v>
      </c>
      <c r="AY19" s="92">
        <v>6</v>
      </c>
      <c r="AZ19" s="57">
        <f t="shared" si="30"/>
        <v>0</v>
      </c>
      <c r="BA19" s="176">
        <f t="shared" si="31"/>
        <v>100</v>
      </c>
      <c r="BB19" s="176">
        <f t="shared" si="32"/>
        <v>100</v>
      </c>
      <c r="BC19" s="92">
        <v>1</v>
      </c>
      <c r="BD19" s="92">
        <v>1</v>
      </c>
      <c r="BE19" s="57">
        <f t="shared" si="33"/>
        <v>0</v>
      </c>
      <c r="BF19" s="92">
        <v>1</v>
      </c>
      <c r="BG19" s="92">
        <v>1</v>
      </c>
      <c r="BH19" s="57">
        <f t="shared" si="34"/>
        <v>0</v>
      </c>
      <c r="BI19" s="92">
        <v>1</v>
      </c>
      <c r="BJ19" s="92">
        <v>1</v>
      </c>
      <c r="BK19" s="57">
        <f t="shared" si="35"/>
        <v>0</v>
      </c>
      <c r="BL19" s="212">
        <v>32.869</v>
      </c>
      <c r="BM19" s="212">
        <v>34.331000000000003</v>
      </c>
      <c r="BN19" s="211">
        <f t="shared" si="36"/>
        <v>1.4620000000000033</v>
      </c>
      <c r="BO19" s="212">
        <v>32.869</v>
      </c>
      <c r="BP19" s="212">
        <v>34.331000000000003</v>
      </c>
      <c r="BQ19" s="211">
        <f t="shared" si="37"/>
        <v>1.4620000000000033</v>
      </c>
      <c r="BS19" s="35">
        <v>10</v>
      </c>
      <c r="BT19" s="35" t="s">
        <v>9</v>
      </c>
      <c r="BU19" s="94" t="s">
        <v>30</v>
      </c>
      <c r="BV19" s="176">
        <f t="shared" si="38"/>
        <v>12.1</v>
      </c>
      <c r="BW19" s="37"/>
      <c r="BX19" s="37">
        <v>12.1</v>
      </c>
      <c r="BY19" s="176">
        <f t="shared" si="39"/>
        <v>12.1</v>
      </c>
      <c r="BZ19" s="37"/>
      <c r="CA19" s="37">
        <v>12.1</v>
      </c>
      <c r="CB19" s="461">
        <f t="shared" si="40"/>
        <v>0.93</v>
      </c>
      <c r="CC19" s="51">
        <v>0</v>
      </c>
      <c r="CD19" s="461">
        <f t="shared" si="0"/>
        <v>0.93</v>
      </c>
      <c r="CE19" s="461">
        <f t="shared" si="1"/>
        <v>0.93</v>
      </c>
      <c r="CF19" s="51">
        <v>0</v>
      </c>
      <c r="CG19" s="461">
        <f t="shared" si="2"/>
        <v>0.93</v>
      </c>
      <c r="CH19" s="461">
        <f t="shared" si="43"/>
        <v>0</v>
      </c>
      <c r="CI19" s="461">
        <f t="shared" si="44"/>
        <v>0</v>
      </c>
      <c r="CJ19" s="461">
        <f t="shared" si="45"/>
        <v>0</v>
      </c>
      <c r="CL19" s="35">
        <v>10</v>
      </c>
      <c r="CM19" s="35" t="s">
        <v>9</v>
      </c>
      <c r="CN19" s="94" t="s">
        <v>30</v>
      </c>
      <c r="CO19" s="211">
        <f t="shared" si="46"/>
        <v>126.25400000000002</v>
      </c>
      <c r="CP19" s="211">
        <f t="shared" si="88"/>
        <v>123.02100000000002</v>
      </c>
      <c r="CQ19" s="211">
        <f t="shared" si="48"/>
        <v>-3.2330000000000041</v>
      </c>
      <c r="CR19" s="164"/>
      <c r="CS19" s="164"/>
      <c r="CT19" s="211">
        <f t="shared" si="49"/>
        <v>0</v>
      </c>
      <c r="CU19" s="164">
        <v>126.25400000000002</v>
      </c>
      <c r="CV19" s="164">
        <v>123.02100000000002</v>
      </c>
      <c r="CW19" s="211">
        <f t="shared" si="50"/>
        <v>-3.2330000000000041</v>
      </c>
      <c r="CX19" s="211">
        <f t="shared" si="51"/>
        <v>1.5349999999999999</v>
      </c>
      <c r="CY19" s="211">
        <f t="shared" si="89"/>
        <v>3.1920000000000002</v>
      </c>
      <c r="CZ19" s="211">
        <f t="shared" si="53"/>
        <v>1.6570000000000003</v>
      </c>
      <c r="DA19" s="164"/>
      <c r="DB19" s="164"/>
      <c r="DC19" s="211">
        <f t="shared" si="54"/>
        <v>0</v>
      </c>
      <c r="DD19" s="164">
        <v>1.5349999999999999</v>
      </c>
      <c r="DE19" s="164">
        <v>3.1920000000000002</v>
      </c>
      <c r="DF19" s="211">
        <f t="shared" si="55"/>
        <v>1.6570000000000003</v>
      </c>
      <c r="DG19" s="168">
        <f t="shared" si="56"/>
        <v>127</v>
      </c>
      <c r="DH19" s="168">
        <f t="shared" si="3"/>
        <v>264</v>
      </c>
      <c r="DI19" s="168">
        <f t="shared" si="57"/>
        <v>137</v>
      </c>
      <c r="DJ19" s="176">
        <f t="shared" si="4"/>
        <v>10.4</v>
      </c>
      <c r="DK19" s="176">
        <f t="shared" si="5"/>
        <v>10.199999999999999</v>
      </c>
      <c r="DL19" s="176">
        <f t="shared" si="58"/>
        <v>-0.20000000000000107</v>
      </c>
      <c r="DM19" s="121">
        <v>6</v>
      </c>
      <c r="DO19" s="35">
        <v>10</v>
      </c>
      <c r="DP19" s="35" t="s">
        <v>9</v>
      </c>
      <c r="DQ19" s="94" t="s">
        <v>30</v>
      </c>
      <c r="DR19" s="164">
        <v>7.484</v>
      </c>
      <c r="DS19" s="164">
        <v>8.2720000000000002</v>
      </c>
      <c r="DT19" s="211">
        <f t="shared" si="59"/>
        <v>0.78800000000000026</v>
      </c>
      <c r="DU19" s="211">
        <v>7.4420000000000002</v>
      </c>
      <c r="DV19" s="211">
        <v>8.266</v>
      </c>
      <c r="DW19" s="211">
        <f t="shared" si="60"/>
        <v>0.82399999999999984</v>
      </c>
      <c r="DX19" s="176">
        <f t="shared" si="6"/>
        <v>61.9</v>
      </c>
      <c r="DY19" s="176">
        <f t="shared" si="7"/>
        <v>68.400000000000006</v>
      </c>
      <c r="DZ19" s="176">
        <f t="shared" si="61"/>
        <v>6.5000000000000071</v>
      </c>
      <c r="EA19" s="464">
        <v>1</v>
      </c>
      <c r="EB19" s="212">
        <v>74.036000000000001</v>
      </c>
      <c r="EC19" s="212">
        <v>96.105999999999995</v>
      </c>
      <c r="ED19" s="211">
        <f t="shared" si="62"/>
        <v>22.069999999999993</v>
      </c>
      <c r="EE19" s="212">
        <v>19.436</v>
      </c>
      <c r="EF19" s="212">
        <v>28.568000000000001</v>
      </c>
      <c r="EG19" s="211">
        <f t="shared" si="63"/>
        <v>9.1320000000000014</v>
      </c>
      <c r="EH19" s="211">
        <v>18.036000000000001</v>
      </c>
      <c r="EI19" s="211">
        <v>7.1059999999999999</v>
      </c>
      <c r="EJ19" s="211">
        <f t="shared" si="64"/>
        <v>-10.930000000000001</v>
      </c>
      <c r="EK19" s="176">
        <f t="shared" si="65"/>
        <v>16.899999999999999</v>
      </c>
      <c r="EL19" s="176">
        <f t="shared" si="66"/>
        <v>14.9</v>
      </c>
      <c r="EM19" s="176">
        <f t="shared" si="67"/>
        <v>-1.9999999999999982</v>
      </c>
      <c r="EN19" s="168">
        <v>531</v>
      </c>
      <c r="EO19" s="168">
        <v>1012</v>
      </c>
      <c r="EP19" s="58">
        <f t="shared" si="68"/>
        <v>481</v>
      </c>
      <c r="EQ19" s="164">
        <v>133.85499999999999</v>
      </c>
      <c r="ER19" s="164">
        <v>160.529</v>
      </c>
      <c r="ES19" s="211">
        <f t="shared" si="69"/>
        <v>26.674000000000007</v>
      </c>
      <c r="ET19" s="176">
        <f t="shared" si="70"/>
        <v>17.899999999999999</v>
      </c>
      <c r="EU19" s="176">
        <f t="shared" si="71"/>
        <v>19.399999999999999</v>
      </c>
      <c r="EV19" s="176">
        <f t="shared" si="72"/>
        <v>1.5</v>
      </c>
      <c r="EW19" s="176">
        <f t="shared" si="73"/>
        <v>1.1000000000000001</v>
      </c>
      <c r="EX19" s="176">
        <f t="shared" si="8"/>
        <v>1.3</v>
      </c>
      <c r="EY19" s="176">
        <f t="shared" si="74"/>
        <v>0.19999999999999996</v>
      </c>
      <c r="EZ19" s="164">
        <v>11.709999999999999</v>
      </c>
      <c r="FA19" s="164">
        <v>10.865</v>
      </c>
      <c r="FB19" s="211">
        <f t="shared" si="75"/>
        <v>-0.84499999999999886</v>
      </c>
      <c r="FC19" s="164">
        <v>0.41099999999999998</v>
      </c>
      <c r="FD19" s="164">
        <v>0.51900000000000002</v>
      </c>
      <c r="FE19" s="211">
        <f t="shared" si="76"/>
        <v>0.10800000000000004</v>
      </c>
      <c r="FG19" s="35">
        <v>10</v>
      </c>
      <c r="FH19" s="35" t="s">
        <v>9</v>
      </c>
      <c r="FI19" s="94" t="s">
        <v>30</v>
      </c>
      <c r="FJ19" s="90">
        <v>30</v>
      </c>
      <c r="FK19" s="90">
        <v>29</v>
      </c>
      <c r="FL19" s="57">
        <f t="shared" si="77"/>
        <v>-1</v>
      </c>
      <c r="FM19" s="90">
        <v>23</v>
      </c>
      <c r="FN19" s="90">
        <v>23</v>
      </c>
      <c r="FO19" s="57">
        <f t="shared" si="78"/>
        <v>0</v>
      </c>
      <c r="FP19" s="90">
        <v>11</v>
      </c>
      <c r="FQ19" s="90">
        <v>11</v>
      </c>
      <c r="FR19" s="57">
        <f t="shared" si="79"/>
        <v>0</v>
      </c>
      <c r="FS19" s="35">
        <v>12</v>
      </c>
      <c r="FT19" s="35">
        <v>12</v>
      </c>
      <c r="FU19" s="57">
        <f t="shared" si="80"/>
        <v>0</v>
      </c>
      <c r="FV19" s="176">
        <f t="shared" si="81"/>
        <v>100</v>
      </c>
      <c r="FW19" s="121">
        <v>1</v>
      </c>
      <c r="FX19" s="58">
        <f t="shared" si="82"/>
        <v>325</v>
      </c>
      <c r="FY19" s="58">
        <f t="shared" si="83"/>
        <v>360</v>
      </c>
      <c r="FZ19" s="57">
        <f t="shared" si="9"/>
        <v>35</v>
      </c>
      <c r="GA19" s="176">
        <f t="shared" si="84"/>
        <v>5.8</v>
      </c>
      <c r="GB19" s="176">
        <f t="shared" si="85"/>
        <v>7</v>
      </c>
      <c r="GC19" s="176">
        <f t="shared" si="10"/>
        <v>1.2000000000000002</v>
      </c>
      <c r="GD19" s="213"/>
      <c r="GE19" s="35">
        <v>10</v>
      </c>
      <c r="GF19" s="35" t="s">
        <v>9</v>
      </c>
      <c r="GG19" s="94" t="s">
        <v>30</v>
      </c>
      <c r="GH19" s="462">
        <f t="shared" si="86"/>
        <v>16048</v>
      </c>
      <c r="GI19" s="398">
        <f t="shared" si="11"/>
        <v>1234</v>
      </c>
      <c r="GJ19" s="138">
        <v>15</v>
      </c>
      <c r="GK19" s="367">
        <v>15578.6</v>
      </c>
      <c r="GL19" s="106">
        <v>394.4</v>
      </c>
      <c r="GM19" s="367">
        <v>75</v>
      </c>
      <c r="GN19" s="367"/>
      <c r="GO19" s="270"/>
      <c r="GP19" s="176">
        <f t="shared" si="87"/>
        <v>99.5</v>
      </c>
      <c r="GQ19" s="364">
        <v>16048</v>
      </c>
      <c r="GR19" s="362">
        <v>14410.4</v>
      </c>
      <c r="GS19" s="361"/>
      <c r="GT19" s="362"/>
      <c r="GU19" s="362"/>
      <c r="GV19" s="361">
        <v>188.9</v>
      </c>
      <c r="GW19" s="361"/>
      <c r="GX19" s="361">
        <v>46.5</v>
      </c>
      <c r="GY19" s="463">
        <f t="shared" si="12"/>
        <v>1326</v>
      </c>
      <c r="GZ19" s="464">
        <v>13</v>
      </c>
      <c r="HA19" s="465">
        <f t="shared" si="13"/>
        <v>1940</v>
      </c>
      <c r="HB19" s="464">
        <v>16</v>
      </c>
    </row>
    <row r="20" spans="1:210" s="28" customFormat="1">
      <c r="A20" s="35">
        <v>11</v>
      </c>
      <c r="B20" s="35" t="s">
        <v>10</v>
      </c>
      <c r="C20" s="94" t="s">
        <v>31</v>
      </c>
      <c r="D20" s="57">
        <f t="shared" si="14"/>
        <v>16</v>
      </c>
      <c r="E20" s="35"/>
      <c r="F20" s="35">
        <v>16</v>
      </c>
      <c r="G20" s="57">
        <f t="shared" si="15"/>
        <v>16</v>
      </c>
      <c r="H20" s="35"/>
      <c r="I20" s="35">
        <v>16</v>
      </c>
      <c r="J20" s="35"/>
      <c r="K20" s="35"/>
      <c r="L20" s="57">
        <f t="shared" si="16"/>
        <v>0</v>
      </c>
      <c r="M20" s="35"/>
      <c r="N20" s="35"/>
      <c r="O20" s="57">
        <f t="shared" si="17"/>
        <v>0</v>
      </c>
      <c r="P20" s="176">
        <f t="shared" si="18"/>
        <v>0</v>
      </c>
      <c r="Q20" s="176">
        <f t="shared" si="19"/>
        <v>0</v>
      </c>
      <c r="R20" s="35"/>
      <c r="S20" s="35"/>
      <c r="T20" s="35"/>
      <c r="U20" s="35"/>
      <c r="V20" s="57">
        <f t="shared" si="20"/>
        <v>0</v>
      </c>
      <c r="W20" s="35"/>
      <c r="X20" s="35"/>
      <c r="Y20" s="57">
        <f t="shared" si="21"/>
        <v>0</v>
      </c>
      <c r="Z20" s="50">
        <v>0</v>
      </c>
      <c r="AA20" s="114">
        <v>0</v>
      </c>
      <c r="AB20" s="92"/>
      <c r="AC20" s="92"/>
      <c r="AD20" s="57">
        <f t="shared" si="24"/>
        <v>0</v>
      </c>
      <c r="AE20" s="92">
        <v>16</v>
      </c>
      <c r="AF20" s="92">
        <v>16</v>
      </c>
      <c r="AG20" s="57">
        <f t="shared" si="25"/>
        <v>0</v>
      </c>
      <c r="AH20" s="92">
        <v>16</v>
      </c>
      <c r="AI20" s="92">
        <v>16</v>
      </c>
      <c r="AJ20" s="57">
        <f t="shared" si="26"/>
        <v>0</v>
      </c>
      <c r="AK20" s="92">
        <v>10</v>
      </c>
      <c r="AL20" s="92">
        <v>11</v>
      </c>
      <c r="AM20" s="57">
        <f t="shared" si="27"/>
        <v>1</v>
      </c>
      <c r="AN20" s="92"/>
      <c r="AO20" s="92"/>
      <c r="AP20" s="57">
        <f t="shared" si="28"/>
        <v>0</v>
      </c>
      <c r="AQ20" s="30"/>
      <c r="AR20" s="35">
        <v>11</v>
      </c>
      <c r="AS20" s="35" t="s">
        <v>10</v>
      </c>
      <c r="AT20" s="94" t="s">
        <v>31</v>
      </c>
      <c r="AU20" s="92">
        <v>10</v>
      </c>
      <c r="AV20" s="92">
        <v>11</v>
      </c>
      <c r="AW20" s="57">
        <f t="shared" si="29"/>
        <v>1</v>
      </c>
      <c r="AX20" s="92">
        <v>10</v>
      </c>
      <c r="AY20" s="92">
        <v>11</v>
      </c>
      <c r="AZ20" s="57">
        <f t="shared" si="30"/>
        <v>1</v>
      </c>
      <c r="BA20" s="176">
        <f t="shared" si="31"/>
        <v>62.5</v>
      </c>
      <c r="BB20" s="176">
        <f t="shared" si="32"/>
        <v>68.8</v>
      </c>
      <c r="BC20" s="92">
        <v>1</v>
      </c>
      <c r="BD20" s="92">
        <v>1</v>
      </c>
      <c r="BE20" s="57">
        <f t="shared" si="33"/>
        <v>0</v>
      </c>
      <c r="BF20" s="92">
        <v>1</v>
      </c>
      <c r="BG20" s="92">
        <v>1</v>
      </c>
      <c r="BH20" s="57">
        <f t="shared" si="34"/>
        <v>0</v>
      </c>
      <c r="BI20" s="92">
        <v>1</v>
      </c>
      <c r="BJ20" s="92">
        <v>1</v>
      </c>
      <c r="BK20" s="57">
        <f t="shared" si="35"/>
        <v>0</v>
      </c>
      <c r="BL20" s="212">
        <v>51.438000000000002</v>
      </c>
      <c r="BM20" s="212">
        <v>53.853000000000002</v>
      </c>
      <c r="BN20" s="211">
        <f t="shared" si="36"/>
        <v>2.4149999999999991</v>
      </c>
      <c r="BO20" s="212">
        <v>51.438000000000002</v>
      </c>
      <c r="BP20" s="212">
        <v>53.853000000000002</v>
      </c>
      <c r="BQ20" s="211">
        <f t="shared" si="37"/>
        <v>2.4149999999999991</v>
      </c>
      <c r="BS20" s="35">
        <v>11</v>
      </c>
      <c r="BT20" s="35" t="s">
        <v>10</v>
      </c>
      <c r="BU20" s="94" t="s">
        <v>31</v>
      </c>
      <c r="BV20" s="176">
        <f t="shared" si="38"/>
        <v>12.1</v>
      </c>
      <c r="BW20" s="37"/>
      <c r="BX20" s="37">
        <v>12.1</v>
      </c>
      <c r="BY20" s="176">
        <f t="shared" si="39"/>
        <v>12</v>
      </c>
      <c r="BZ20" s="37"/>
      <c r="CA20" s="37">
        <v>12</v>
      </c>
      <c r="CB20" s="461">
        <f t="shared" si="40"/>
        <v>0.76</v>
      </c>
      <c r="CC20" s="51">
        <v>0</v>
      </c>
      <c r="CD20" s="461">
        <f t="shared" si="0"/>
        <v>0.76</v>
      </c>
      <c r="CE20" s="461">
        <f t="shared" si="1"/>
        <v>0.75</v>
      </c>
      <c r="CF20" s="51">
        <v>0</v>
      </c>
      <c r="CG20" s="461">
        <f t="shared" si="2"/>
        <v>0.75</v>
      </c>
      <c r="CH20" s="461">
        <f t="shared" si="43"/>
        <v>-1.0000000000000009E-2</v>
      </c>
      <c r="CI20" s="461">
        <f t="shared" si="44"/>
        <v>0</v>
      </c>
      <c r="CJ20" s="461">
        <f t="shared" si="45"/>
        <v>-1.0000000000000009E-2</v>
      </c>
      <c r="CL20" s="35">
        <v>11</v>
      </c>
      <c r="CM20" s="35" t="s">
        <v>10</v>
      </c>
      <c r="CN20" s="94" t="s">
        <v>31</v>
      </c>
      <c r="CO20" s="211">
        <f t="shared" si="46"/>
        <v>98.831000000000017</v>
      </c>
      <c r="CP20" s="211">
        <f t="shared" si="88"/>
        <v>98.450999999999993</v>
      </c>
      <c r="CQ20" s="211">
        <f t="shared" si="48"/>
        <v>-0.38000000000002387</v>
      </c>
      <c r="CR20" s="164"/>
      <c r="CS20" s="164"/>
      <c r="CT20" s="211">
        <f t="shared" si="49"/>
        <v>0</v>
      </c>
      <c r="CU20" s="164">
        <v>98.831000000000017</v>
      </c>
      <c r="CV20" s="164">
        <v>98.450999999999993</v>
      </c>
      <c r="CW20" s="211">
        <f t="shared" si="50"/>
        <v>-0.38000000000002387</v>
      </c>
      <c r="CX20" s="211">
        <f t="shared" si="51"/>
        <v>2.83</v>
      </c>
      <c r="CY20" s="211">
        <f t="shared" si="89"/>
        <v>4.0449999999999999</v>
      </c>
      <c r="CZ20" s="211">
        <f t="shared" si="53"/>
        <v>1.2149999999999999</v>
      </c>
      <c r="DA20" s="164"/>
      <c r="DB20" s="164"/>
      <c r="DC20" s="211">
        <f t="shared" si="54"/>
        <v>0</v>
      </c>
      <c r="DD20" s="164">
        <v>2.83</v>
      </c>
      <c r="DE20" s="164">
        <v>4.0449999999999999</v>
      </c>
      <c r="DF20" s="211">
        <f t="shared" si="55"/>
        <v>1.2149999999999999</v>
      </c>
      <c r="DG20" s="168">
        <f t="shared" si="56"/>
        <v>234</v>
      </c>
      <c r="DH20" s="168">
        <f t="shared" si="3"/>
        <v>337</v>
      </c>
      <c r="DI20" s="168">
        <f t="shared" si="57"/>
        <v>103</v>
      </c>
      <c r="DJ20" s="176">
        <f t="shared" si="4"/>
        <v>8.1999999999999993</v>
      </c>
      <c r="DK20" s="176">
        <f t="shared" si="5"/>
        <v>8.1999999999999993</v>
      </c>
      <c r="DL20" s="176">
        <f t="shared" si="58"/>
        <v>0</v>
      </c>
      <c r="DM20" s="121">
        <v>11</v>
      </c>
      <c r="DO20" s="35">
        <v>11</v>
      </c>
      <c r="DP20" s="35" t="s">
        <v>10</v>
      </c>
      <c r="DQ20" s="94" t="s">
        <v>31</v>
      </c>
      <c r="DR20" s="164">
        <v>4.1059999999999999</v>
      </c>
      <c r="DS20" s="164">
        <v>4.5270000000000001</v>
      </c>
      <c r="DT20" s="211">
        <f t="shared" si="59"/>
        <v>0.42100000000000026</v>
      </c>
      <c r="DU20" s="211">
        <v>4.01</v>
      </c>
      <c r="DV20" s="211">
        <v>4.4409999999999998</v>
      </c>
      <c r="DW20" s="211">
        <f t="shared" si="60"/>
        <v>0.43100000000000005</v>
      </c>
      <c r="DX20" s="176">
        <f t="shared" si="6"/>
        <v>33.9</v>
      </c>
      <c r="DY20" s="176">
        <f t="shared" si="7"/>
        <v>37.700000000000003</v>
      </c>
      <c r="DZ20" s="176">
        <f t="shared" si="61"/>
        <v>3.8000000000000043</v>
      </c>
      <c r="EA20" s="464">
        <v>13</v>
      </c>
      <c r="EB20" s="212">
        <v>40.572000000000003</v>
      </c>
      <c r="EC20" s="212">
        <v>63.476999999999997</v>
      </c>
      <c r="ED20" s="211">
        <f t="shared" si="62"/>
        <v>22.904999999999994</v>
      </c>
      <c r="EE20" s="212">
        <v>10.67</v>
      </c>
      <c r="EF20" s="212">
        <v>18.376000000000001</v>
      </c>
      <c r="EG20" s="211">
        <f t="shared" si="63"/>
        <v>7.7060000000000013</v>
      </c>
      <c r="EH20" s="211">
        <v>9.3810000000000002</v>
      </c>
      <c r="EI20" s="211">
        <v>8.6519999999999992</v>
      </c>
      <c r="EJ20" s="211">
        <f t="shared" si="64"/>
        <v>-0.72900000000000098</v>
      </c>
      <c r="EK20" s="176">
        <f t="shared" si="65"/>
        <v>24.1</v>
      </c>
      <c r="EL20" s="176">
        <f t="shared" si="66"/>
        <v>21.7</v>
      </c>
      <c r="EM20" s="176">
        <f t="shared" si="67"/>
        <v>-2.4000000000000021</v>
      </c>
      <c r="EN20" s="168">
        <v>1879</v>
      </c>
      <c r="EO20" s="168">
        <v>1900</v>
      </c>
      <c r="EP20" s="58">
        <f t="shared" si="68"/>
        <v>21</v>
      </c>
      <c r="EQ20" s="164">
        <v>119.291</v>
      </c>
      <c r="ER20" s="164">
        <v>165.86500000000001</v>
      </c>
      <c r="ES20" s="211">
        <f t="shared" si="69"/>
        <v>46.574000000000012</v>
      </c>
      <c r="ET20" s="176">
        <f t="shared" si="70"/>
        <v>29.1</v>
      </c>
      <c r="EU20" s="176">
        <f t="shared" si="71"/>
        <v>36.6</v>
      </c>
      <c r="EV20" s="176">
        <f t="shared" si="72"/>
        <v>7.5</v>
      </c>
      <c r="EW20" s="176">
        <f t="shared" si="73"/>
        <v>1.2</v>
      </c>
      <c r="EX20" s="176">
        <f t="shared" si="8"/>
        <v>1.7</v>
      </c>
      <c r="EY20" s="176">
        <f t="shared" si="74"/>
        <v>0.5</v>
      </c>
      <c r="EZ20" s="164">
        <v>3.1619999999999999</v>
      </c>
      <c r="FA20" s="164">
        <v>3.1160000000000001</v>
      </c>
      <c r="FB20" s="211">
        <f t="shared" si="75"/>
        <v>-4.5999999999999819E-2</v>
      </c>
      <c r="FC20" s="164"/>
      <c r="FD20" s="164"/>
      <c r="FE20" s="211">
        <f t="shared" si="76"/>
        <v>0</v>
      </c>
      <c r="FG20" s="35">
        <v>11</v>
      </c>
      <c r="FH20" s="35" t="s">
        <v>10</v>
      </c>
      <c r="FI20" s="94" t="s">
        <v>31</v>
      </c>
      <c r="FJ20" s="90">
        <v>37</v>
      </c>
      <c r="FK20" s="90">
        <v>38</v>
      </c>
      <c r="FL20" s="57">
        <f t="shared" si="77"/>
        <v>1</v>
      </c>
      <c r="FM20" s="90">
        <v>28</v>
      </c>
      <c r="FN20" s="90">
        <v>27</v>
      </c>
      <c r="FO20" s="57">
        <f t="shared" si="78"/>
        <v>-1</v>
      </c>
      <c r="FP20" s="90">
        <v>9</v>
      </c>
      <c r="FQ20" s="90">
        <v>11</v>
      </c>
      <c r="FR20" s="57">
        <f t="shared" si="79"/>
        <v>2</v>
      </c>
      <c r="FS20" s="35">
        <v>13</v>
      </c>
      <c r="FT20" s="35">
        <v>10</v>
      </c>
      <c r="FU20" s="57">
        <f t="shared" si="80"/>
        <v>-3</v>
      </c>
      <c r="FV20" s="176">
        <f t="shared" si="81"/>
        <v>77.8</v>
      </c>
      <c r="FW20" s="121">
        <v>11</v>
      </c>
      <c r="FX20" s="58">
        <f t="shared" si="82"/>
        <v>147</v>
      </c>
      <c r="FY20" s="58">
        <f t="shared" si="83"/>
        <v>168</v>
      </c>
      <c r="FZ20" s="57">
        <f t="shared" si="9"/>
        <v>21</v>
      </c>
      <c r="GA20" s="176">
        <f t="shared" si="84"/>
        <v>4.3</v>
      </c>
      <c r="GB20" s="176">
        <f t="shared" si="85"/>
        <v>6.1</v>
      </c>
      <c r="GC20" s="176">
        <f t="shared" si="10"/>
        <v>1.7999999999999998</v>
      </c>
      <c r="GD20" s="213"/>
      <c r="GE20" s="35">
        <v>11</v>
      </c>
      <c r="GF20" s="35" t="s">
        <v>10</v>
      </c>
      <c r="GG20" s="94" t="s">
        <v>31</v>
      </c>
      <c r="GH20" s="462">
        <f t="shared" si="86"/>
        <v>42558</v>
      </c>
      <c r="GI20" s="398">
        <f t="shared" si="11"/>
        <v>2660</v>
      </c>
      <c r="GJ20" s="138">
        <v>5</v>
      </c>
      <c r="GK20" s="367">
        <v>41986.6</v>
      </c>
      <c r="GL20" s="106"/>
      <c r="GM20" s="367">
        <v>571.4</v>
      </c>
      <c r="GN20" s="367"/>
      <c r="GO20" s="270"/>
      <c r="GP20" s="176">
        <f t="shared" si="87"/>
        <v>98.7</v>
      </c>
      <c r="GQ20" s="364">
        <v>42400</v>
      </c>
      <c r="GR20" s="362">
        <v>25812</v>
      </c>
      <c r="GS20" s="362">
        <v>2028.7</v>
      </c>
      <c r="GT20" s="362">
        <v>7423.9</v>
      </c>
      <c r="GU20" s="362">
        <v>47.7</v>
      </c>
      <c r="GV20" s="361">
        <v>1650.4</v>
      </c>
      <c r="GW20" s="361">
        <v>10.5</v>
      </c>
      <c r="GX20" s="361">
        <v>410</v>
      </c>
      <c r="GY20" s="463">
        <f t="shared" si="12"/>
        <v>3547</v>
      </c>
      <c r="GZ20" s="464">
        <v>1</v>
      </c>
      <c r="HA20" s="465">
        <f t="shared" si="13"/>
        <v>9401</v>
      </c>
      <c r="HB20" s="464">
        <v>1</v>
      </c>
    </row>
    <row r="21" spans="1:210" s="28" customFormat="1">
      <c r="A21" s="35">
        <v>12</v>
      </c>
      <c r="B21" s="35" t="s">
        <v>11</v>
      </c>
      <c r="C21" s="94" t="s">
        <v>32</v>
      </c>
      <c r="D21" s="57">
        <f t="shared" si="14"/>
        <v>20</v>
      </c>
      <c r="E21" s="35"/>
      <c r="F21" s="35">
        <v>20</v>
      </c>
      <c r="G21" s="57">
        <f t="shared" si="15"/>
        <v>20</v>
      </c>
      <c r="H21" s="35"/>
      <c r="I21" s="35">
        <v>20</v>
      </c>
      <c r="J21" s="35"/>
      <c r="K21" s="35"/>
      <c r="L21" s="57">
        <f t="shared" si="16"/>
        <v>0</v>
      </c>
      <c r="M21" s="35"/>
      <c r="N21" s="35"/>
      <c r="O21" s="57">
        <f t="shared" si="17"/>
        <v>0</v>
      </c>
      <c r="P21" s="176">
        <f t="shared" si="18"/>
        <v>0</v>
      </c>
      <c r="Q21" s="176">
        <f t="shared" si="19"/>
        <v>0</v>
      </c>
      <c r="R21" s="35">
        <v>1</v>
      </c>
      <c r="S21" s="35">
        <v>1</v>
      </c>
      <c r="T21" s="35"/>
      <c r="U21" s="35"/>
      <c r="V21" s="57">
        <f t="shared" si="20"/>
        <v>0</v>
      </c>
      <c r="W21" s="35"/>
      <c r="X21" s="35"/>
      <c r="Y21" s="57">
        <f t="shared" si="21"/>
        <v>0</v>
      </c>
      <c r="Z21" s="176">
        <f t="shared" si="22"/>
        <v>0</v>
      </c>
      <c r="AA21" s="460">
        <f t="shared" si="23"/>
        <v>0</v>
      </c>
      <c r="AB21" s="92">
        <v>7</v>
      </c>
      <c r="AC21" s="92">
        <v>7</v>
      </c>
      <c r="AD21" s="57">
        <f t="shared" si="24"/>
        <v>0</v>
      </c>
      <c r="AE21" s="92">
        <v>20</v>
      </c>
      <c r="AF21" s="92">
        <v>20</v>
      </c>
      <c r="AG21" s="57">
        <f t="shared" si="25"/>
        <v>0</v>
      </c>
      <c r="AH21" s="92">
        <v>19</v>
      </c>
      <c r="AI21" s="92">
        <v>20</v>
      </c>
      <c r="AJ21" s="57">
        <f t="shared" si="26"/>
        <v>1</v>
      </c>
      <c r="AK21" s="92">
        <v>19</v>
      </c>
      <c r="AL21" s="92">
        <v>20</v>
      </c>
      <c r="AM21" s="57">
        <f t="shared" si="27"/>
        <v>1</v>
      </c>
      <c r="AN21" s="92">
        <v>37</v>
      </c>
      <c r="AO21" s="92">
        <v>38</v>
      </c>
      <c r="AP21" s="57">
        <f t="shared" si="28"/>
        <v>1</v>
      </c>
      <c r="AQ21" s="30"/>
      <c r="AR21" s="35">
        <v>12</v>
      </c>
      <c r="AS21" s="35" t="s">
        <v>11</v>
      </c>
      <c r="AT21" s="94" t="s">
        <v>32</v>
      </c>
      <c r="AU21" s="92">
        <v>19</v>
      </c>
      <c r="AV21" s="92">
        <v>20</v>
      </c>
      <c r="AW21" s="57">
        <f t="shared" si="29"/>
        <v>1</v>
      </c>
      <c r="AX21" s="92">
        <v>19</v>
      </c>
      <c r="AY21" s="92">
        <v>20</v>
      </c>
      <c r="AZ21" s="57">
        <f t="shared" si="30"/>
        <v>1</v>
      </c>
      <c r="BA21" s="176">
        <f t="shared" si="31"/>
        <v>95</v>
      </c>
      <c r="BB21" s="176">
        <f t="shared" si="32"/>
        <v>100</v>
      </c>
      <c r="BC21" s="92">
        <v>15</v>
      </c>
      <c r="BD21" s="92">
        <v>17</v>
      </c>
      <c r="BE21" s="57">
        <f t="shared" si="33"/>
        <v>2</v>
      </c>
      <c r="BF21" s="92">
        <v>1</v>
      </c>
      <c r="BG21" s="92">
        <v>1</v>
      </c>
      <c r="BH21" s="57">
        <f t="shared" si="34"/>
        <v>0</v>
      </c>
      <c r="BI21" s="92">
        <v>1</v>
      </c>
      <c r="BJ21" s="92">
        <v>1</v>
      </c>
      <c r="BK21" s="57">
        <f t="shared" si="35"/>
        <v>0</v>
      </c>
      <c r="BL21" s="212">
        <v>82.165999999999997</v>
      </c>
      <c r="BM21" s="212">
        <v>86.835999999999999</v>
      </c>
      <c r="BN21" s="211">
        <f t="shared" si="36"/>
        <v>4.6700000000000017</v>
      </c>
      <c r="BO21" s="212">
        <v>82.165999999999997</v>
      </c>
      <c r="BP21" s="212">
        <v>86.835999999999999</v>
      </c>
      <c r="BQ21" s="211">
        <f t="shared" si="37"/>
        <v>4.6700000000000017</v>
      </c>
      <c r="BS21" s="35">
        <v>12</v>
      </c>
      <c r="BT21" s="35" t="s">
        <v>11</v>
      </c>
      <c r="BU21" s="94" t="s">
        <v>32</v>
      </c>
      <c r="BV21" s="176">
        <f t="shared" si="38"/>
        <v>16.399999999999999</v>
      </c>
      <c r="BW21" s="37"/>
      <c r="BX21" s="37">
        <v>16.399999999999999</v>
      </c>
      <c r="BY21" s="176">
        <f t="shared" si="39"/>
        <v>16.3</v>
      </c>
      <c r="BZ21" s="37"/>
      <c r="CA21" s="37">
        <v>16.3</v>
      </c>
      <c r="CB21" s="461">
        <f t="shared" si="40"/>
        <v>0.82</v>
      </c>
      <c r="CC21" s="51">
        <v>0</v>
      </c>
      <c r="CD21" s="461">
        <f t="shared" si="0"/>
        <v>0.82</v>
      </c>
      <c r="CE21" s="461">
        <f t="shared" si="1"/>
        <v>0.82</v>
      </c>
      <c r="CF21" s="51">
        <v>0</v>
      </c>
      <c r="CG21" s="461">
        <f t="shared" si="2"/>
        <v>0.82</v>
      </c>
      <c r="CH21" s="461">
        <f t="shared" si="43"/>
        <v>0</v>
      </c>
      <c r="CI21" s="461">
        <f t="shared" si="44"/>
        <v>0</v>
      </c>
      <c r="CJ21" s="461">
        <f t="shared" si="45"/>
        <v>0</v>
      </c>
      <c r="CL21" s="35">
        <v>12</v>
      </c>
      <c r="CM21" s="35" t="s">
        <v>11</v>
      </c>
      <c r="CN21" s="94" t="s">
        <v>32</v>
      </c>
      <c r="CO21" s="211">
        <f t="shared" si="46"/>
        <v>182.40799999999996</v>
      </c>
      <c r="CP21" s="211">
        <f t="shared" si="88"/>
        <v>186.84299999999999</v>
      </c>
      <c r="CQ21" s="211">
        <f t="shared" si="48"/>
        <v>4.4350000000000307</v>
      </c>
      <c r="CR21" s="164"/>
      <c r="CS21" s="164"/>
      <c r="CT21" s="211">
        <f t="shared" si="49"/>
        <v>0</v>
      </c>
      <c r="CU21" s="164">
        <v>182.40799999999996</v>
      </c>
      <c r="CV21" s="164">
        <v>186.84299999999999</v>
      </c>
      <c r="CW21" s="211">
        <f t="shared" si="50"/>
        <v>4.4350000000000307</v>
      </c>
      <c r="CX21" s="211">
        <f t="shared" si="51"/>
        <v>4.7140000000000004</v>
      </c>
      <c r="CY21" s="211">
        <f t="shared" si="89"/>
        <v>8.3260000000000005</v>
      </c>
      <c r="CZ21" s="211">
        <f t="shared" si="53"/>
        <v>3.6120000000000001</v>
      </c>
      <c r="DA21" s="164"/>
      <c r="DB21" s="164"/>
      <c r="DC21" s="211">
        <f t="shared" si="54"/>
        <v>0</v>
      </c>
      <c r="DD21" s="164">
        <v>4.7140000000000004</v>
      </c>
      <c r="DE21" s="164">
        <v>8.3260000000000005</v>
      </c>
      <c r="DF21" s="211">
        <f t="shared" si="55"/>
        <v>3.6120000000000001</v>
      </c>
      <c r="DG21" s="168">
        <f t="shared" si="56"/>
        <v>287</v>
      </c>
      <c r="DH21" s="168">
        <f t="shared" si="3"/>
        <v>511</v>
      </c>
      <c r="DI21" s="168">
        <f t="shared" si="57"/>
        <v>224</v>
      </c>
      <c r="DJ21" s="176">
        <f t="shared" si="4"/>
        <v>11.1</v>
      </c>
      <c r="DK21" s="176">
        <f t="shared" si="5"/>
        <v>11.5</v>
      </c>
      <c r="DL21" s="176">
        <f t="shared" si="58"/>
        <v>0.40000000000000036</v>
      </c>
      <c r="DM21" s="121">
        <v>4</v>
      </c>
      <c r="DO21" s="35">
        <v>12</v>
      </c>
      <c r="DP21" s="35" t="s">
        <v>11</v>
      </c>
      <c r="DQ21" s="94" t="s">
        <v>32</v>
      </c>
      <c r="DR21" s="164">
        <v>8.1170000000000009</v>
      </c>
      <c r="DS21" s="164">
        <v>7.0220000000000002</v>
      </c>
      <c r="DT21" s="211">
        <f t="shared" si="59"/>
        <v>-1.0950000000000006</v>
      </c>
      <c r="DU21" s="211">
        <v>7.6870000000000003</v>
      </c>
      <c r="DV21" s="211">
        <v>6.4790000000000001</v>
      </c>
      <c r="DW21" s="211">
        <f t="shared" si="60"/>
        <v>-1.2080000000000002</v>
      </c>
      <c r="DX21" s="176">
        <f t="shared" si="6"/>
        <v>49.5</v>
      </c>
      <c r="DY21" s="176">
        <f t="shared" si="7"/>
        <v>43.1</v>
      </c>
      <c r="DZ21" s="176">
        <f t="shared" si="61"/>
        <v>-6.3999999999999986</v>
      </c>
      <c r="EA21" s="464">
        <v>10</v>
      </c>
      <c r="EB21" s="212">
        <v>56.875999999999998</v>
      </c>
      <c r="EC21" s="212">
        <v>91.537000000000006</v>
      </c>
      <c r="ED21" s="211">
        <f t="shared" si="62"/>
        <v>34.661000000000008</v>
      </c>
      <c r="EE21" s="212">
        <v>27.515999999999998</v>
      </c>
      <c r="EF21" s="212">
        <v>45.386000000000003</v>
      </c>
      <c r="EG21" s="211">
        <f t="shared" si="63"/>
        <v>17.870000000000005</v>
      </c>
      <c r="EH21" s="211">
        <v>49.612000000000002</v>
      </c>
      <c r="EI21" s="211">
        <v>72.626999999999995</v>
      </c>
      <c r="EJ21" s="211">
        <f t="shared" si="64"/>
        <v>23.014999999999993</v>
      </c>
      <c r="EK21" s="176">
        <f t="shared" si="65"/>
        <v>22.5</v>
      </c>
      <c r="EL21" s="176">
        <f t="shared" si="66"/>
        <v>26.6</v>
      </c>
      <c r="EM21" s="176">
        <f t="shared" si="67"/>
        <v>4.1000000000000014</v>
      </c>
      <c r="EN21" s="168">
        <v>1165</v>
      </c>
      <c r="EO21" s="168">
        <v>2079</v>
      </c>
      <c r="EP21" s="58">
        <f t="shared" si="68"/>
        <v>914</v>
      </c>
      <c r="EQ21" s="164">
        <v>123.15800000000002</v>
      </c>
      <c r="ER21" s="164">
        <v>122.62</v>
      </c>
      <c r="ES21" s="211">
        <f t="shared" si="69"/>
        <v>-0.53800000000001091</v>
      </c>
      <c r="ET21" s="176">
        <f t="shared" si="70"/>
        <v>15.2</v>
      </c>
      <c r="EU21" s="176">
        <f t="shared" si="71"/>
        <v>17.5</v>
      </c>
      <c r="EV21" s="176">
        <f t="shared" si="72"/>
        <v>2.3000000000000007</v>
      </c>
      <c r="EW21" s="176">
        <f t="shared" si="73"/>
        <v>0.7</v>
      </c>
      <c r="EX21" s="176">
        <f t="shared" si="8"/>
        <v>0.7</v>
      </c>
      <c r="EY21" s="176">
        <f t="shared" si="74"/>
        <v>0</v>
      </c>
      <c r="EZ21" s="164">
        <v>8.657</v>
      </c>
      <c r="FA21" s="164">
        <v>8.6950000000000003</v>
      </c>
      <c r="FB21" s="211">
        <f t="shared" si="75"/>
        <v>3.8000000000000256E-2</v>
      </c>
      <c r="FC21" s="164">
        <v>0.58899999999999997</v>
      </c>
      <c r="FD21" s="164">
        <v>1.4419999999999999</v>
      </c>
      <c r="FE21" s="211">
        <f t="shared" si="76"/>
        <v>0.85299999999999998</v>
      </c>
      <c r="FG21" s="35">
        <v>12</v>
      </c>
      <c r="FH21" s="35" t="s">
        <v>11</v>
      </c>
      <c r="FI21" s="94" t="s">
        <v>32</v>
      </c>
      <c r="FJ21" s="90">
        <v>40</v>
      </c>
      <c r="FK21" s="90">
        <v>40</v>
      </c>
      <c r="FL21" s="57">
        <f t="shared" si="77"/>
        <v>0</v>
      </c>
      <c r="FM21" s="90">
        <v>34</v>
      </c>
      <c r="FN21" s="90">
        <v>32</v>
      </c>
      <c r="FO21" s="57">
        <f t="shared" si="78"/>
        <v>-2</v>
      </c>
      <c r="FP21" s="90">
        <v>14</v>
      </c>
      <c r="FQ21" s="90">
        <v>11</v>
      </c>
      <c r="FR21" s="57">
        <f t="shared" si="79"/>
        <v>-3</v>
      </c>
      <c r="FS21" s="35">
        <v>20</v>
      </c>
      <c r="FT21" s="35">
        <v>21</v>
      </c>
      <c r="FU21" s="57">
        <f t="shared" si="80"/>
        <v>1</v>
      </c>
      <c r="FV21" s="176">
        <f t="shared" si="81"/>
        <v>100</v>
      </c>
      <c r="FW21" s="121">
        <v>1</v>
      </c>
      <c r="FX21" s="58">
        <f t="shared" si="82"/>
        <v>239</v>
      </c>
      <c r="FY21" s="58">
        <f t="shared" si="83"/>
        <v>219</v>
      </c>
      <c r="FZ21" s="57">
        <f t="shared" si="9"/>
        <v>-20</v>
      </c>
      <c r="GA21" s="176">
        <f t="shared" si="84"/>
        <v>3.6</v>
      </c>
      <c r="GB21" s="176">
        <f t="shared" si="85"/>
        <v>3.8</v>
      </c>
      <c r="GC21" s="176">
        <f t="shared" si="10"/>
        <v>0.19999999999999973</v>
      </c>
      <c r="GD21" s="213"/>
      <c r="GE21" s="35">
        <v>12</v>
      </c>
      <c r="GF21" s="35" t="s">
        <v>11</v>
      </c>
      <c r="GG21" s="94" t="s">
        <v>32</v>
      </c>
      <c r="GH21" s="462">
        <f t="shared" si="86"/>
        <v>35199</v>
      </c>
      <c r="GI21" s="398">
        <f t="shared" si="11"/>
        <v>1760</v>
      </c>
      <c r="GJ21" s="138">
        <v>12</v>
      </c>
      <c r="GK21" s="367">
        <v>34971</v>
      </c>
      <c r="GL21" s="106"/>
      <c r="GM21" s="367">
        <v>228</v>
      </c>
      <c r="GN21" s="367">
        <v>183</v>
      </c>
      <c r="GO21" s="270"/>
      <c r="GP21" s="176">
        <f t="shared" si="87"/>
        <v>99.4</v>
      </c>
      <c r="GQ21" s="364">
        <v>35199</v>
      </c>
      <c r="GR21" s="362">
        <v>16150</v>
      </c>
      <c r="GS21" s="362">
        <v>5585</v>
      </c>
      <c r="GT21" s="361">
        <v>2803</v>
      </c>
      <c r="GU21" s="361">
        <v>37</v>
      </c>
      <c r="GV21" s="361">
        <v>1927</v>
      </c>
      <c r="GW21" s="361"/>
      <c r="GX21" s="361"/>
      <c r="GY21" s="463">
        <f t="shared" si="12"/>
        <v>2159</v>
      </c>
      <c r="GZ21" s="464">
        <v>6</v>
      </c>
      <c r="HA21" s="465">
        <f t="shared" si="13"/>
        <v>5013</v>
      </c>
      <c r="HB21" s="464">
        <v>6</v>
      </c>
    </row>
    <row r="22" spans="1:210" s="28" customFormat="1">
      <c r="A22" s="35">
        <v>13</v>
      </c>
      <c r="B22" s="35" t="s">
        <v>12</v>
      </c>
      <c r="C22" s="94" t="s">
        <v>33</v>
      </c>
      <c r="D22" s="57">
        <v>6</v>
      </c>
      <c r="E22" s="35"/>
      <c r="F22" s="35">
        <v>5</v>
      </c>
      <c r="G22" s="57">
        <f t="shared" si="15"/>
        <v>6</v>
      </c>
      <c r="H22" s="35"/>
      <c r="I22" s="35">
        <v>6</v>
      </c>
      <c r="J22" s="35"/>
      <c r="K22" s="35"/>
      <c r="L22" s="57">
        <f t="shared" si="16"/>
        <v>0</v>
      </c>
      <c r="M22" s="35"/>
      <c r="N22" s="35"/>
      <c r="O22" s="57">
        <f t="shared" si="17"/>
        <v>0</v>
      </c>
      <c r="P22" s="176">
        <f t="shared" si="18"/>
        <v>0</v>
      </c>
      <c r="Q22" s="176">
        <f t="shared" si="19"/>
        <v>0</v>
      </c>
      <c r="R22" s="35">
        <v>1</v>
      </c>
      <c r="S22" s="35">
        <v>1</v>
      </c>
      <c r="T22" s="35"/>
      <c r="U22" s="35"/>
      <c r="V22" s="57">
        <f t="shared" si="20"/>
        <v>0</v>
      </c>
      <c r="W22" s="35"/>
      <c r="X22" s="35"/>
      <c r="Y22" s="57">
        <f t="shared" si="21"/>
        <v>0</v>
      </c>
      <c r="Z22" s="176">
        <f t="shared" si="22"/>
        <v>0</v>
      </c>
      <c r="AA22" s="460">
        <f t="shared" si="23"/>
        <v>0</v>
      </c>
      <c r="AB22" s="92">
        <v>2</v>
      </c>
      <c r="AC22" s="92">
        <v>2</v>
      </c>
      <c r="AD22" s="57">
        <f t="shared" si="24"/>
        <v>0</v>
      </c>
      <c r="AE22" s="92">
        <v>6</v>
      </c>
      <c r="AF22" s="92">
        <v>6</v>
      </c>
      <c r="AG22" s="57">
        <f t="shared" si="25"/>
        <v>0</v>
      </c>
      <c r="AH22" s="92">
        <v>6</v>
      </c>
      <c r="AI22" s="92">
        <v>6</v>
      </c>
      <c r="AJ22" s="57">
        <f t="shared" si="26"/>
        <v>0</v>
      </c>
      <c r="AK22" s="92">
        <v>6</v>
      </c>
      <c r="AL22" s="92">
        <v>6</v>
      </c>
      <c r="AM22" s="57">
        <f t="shared" si="27"/>
        <v>0</v>
      </c>
      <c r="AN22" s="92">
        <v>3</v>
      </c>
      <c r="AO22" s="92">
        <v>3</v>
      </c>
      <c r="AP22" s="57">
        <f t="shared" si="28"/>
        <v>0</v>
      </c>
      <c r="AQ22" s="30"/>
      <c r="AR22" s="35">
        <v>13</v>
      </c>
      <c r="AS22" s="35" t="s">
        <v>12</v>
      </c>
      <c r="AT22" s="94" t="s">
        <v>33</v>
      </c>
      <c r="AU22" s="92">
        <v>6</v>
      </c>
      <c r="AV22" s="92">
        <v>6</v>
      </c>
      <c r="AW22" s="57">
        <f t="shared" si="29"/>
        <v>0</v>
      </c>
      <c r="AX22" s="92">
        <v>6</v>
      </c>
      <c r="AY22" s="92">
        <v>6</v>
      </c>
      <c r="AZ22" s="57">
        <f t="shared" si="30"/>
        <v>0</v>
      </c>
      <c r="BA22" s="176">
        <f t="shared" si="31"/>
        <v>100</v>
      </c>
      <c r="BB22" s="176">
        <f t="shared" si="32"/>
        <v>100</v>
      </c>
      <c r="BC22" s="92">
        <v>1</v>
      </c>
      <c r="BD22" s="92">
        <v>1</v>
      </c>
      <c r="BE22" s="57">
        <f t="shared" si="33"/>
        <v>0</v>
      </c>
      <c r="BF22" s="92">
        <v>1</v>
      </c>
      <c r="BG22" s="92">
        <v>1</v>
      </c>
      <c r="BH22" s="57">
        <f t="shared" si="34"/>
        <v>0</v>
      </c>
      <c r="BI22" s="92"/>
      <c r="BJ22" s="92">
        <v>1</v>
      </c>
      <c r="BK22" s="57">
        <f t="shared" si="35"/>
        <v>1</v>
      </c>
      <c r="BL22" s="212">
        <v>2.2559999999999998</v>
      </c>
      <c r="BM22" s="212">
        <v>2.4809999999999999</v>
      </c>
      <c r="BN22" s="211">
        <f t="shared" si="36"/>
        <v>0.22500000000000009</v>
      </c>
      <c r="BO22" s="212"/>
      <c r="BP22" s="212">
        <v>2.4809999999999999</v>
      </c>
      <c r="BQ22" s="211">
        <f t="shared" si="37"/>
        <v>2.4809999999999999</v>
      </c>
      <c r="BS22" s="35">
        <v>13</v>
      </c>
      <c r="BT22" s="35" t="s">
        <v>12</v>
      </c>
      <c r="BU22" s="94" t="s">
        <v>33</v>
      </c>
      <c r="BV22" s="176">
        <f t="shared" si="38"/>
        <v>6</v>
      </c>
      <c r="BW22" s="37"/>
      <c r="BX22" s="37">
        <v>6</v>
      </c>
      <c r="BY22" s="176">
        <f t="shared" si="39"/>
        <v>6</v>
      </c>
      <c r="BZ22" s="37"/>
      <c r="CA22" s="37">
        <v>6</v>
      </c>
      <c r="CB22" s="461">
        <f t="shared" si="40"/>
        <v>1</v>
      </c>
      <c r="CC22" s="51">
        <v>0</v>
      </c>
      <c r="CD22" s="461">
        <f t="shared" si="0"/>
        <v>1.2</v>
      </c>
      <c r="CE22" s="461">
        <f t="shared" si="1"/>
        <v>1</v>
      </c>
      <c r="CF22" s="51">
        <v>0</v>
      </c>
      <c r="CG22" s="461">
        <f t="shared" si="2"/>
        <v>1</v>
      </c>
      <c r="CH22" s="461">
        <f t="shared" si="43"/>
        <v>0</v>
      </c>
      <c r="CI22" s="461">
        <f t="shared" si="44"/>
        <v>0</v>
      </c>
      <c r="CJ22" s="461">
        <f t="shared" si="45"/>
        <v>-0.19999999999999996</v>
      </c>
      <c r="CL22" s="35">
        <v>13</v>
      </c>
      <c r="CM22" s="35" t="s">
        <v>12</v>
      </c>
      <c r="CN22" s="94" t="s">
        <v>33</v>
      </c>
      <c r="CO22" s="211">
        <v>92.587999999999994</v>
      </c>
      <c r="CP22" s="211">
        <f t="shared" si="88"/>
        <v>93.111999999999995</v>
      </c>
      <c r="CQ22" s="211">
        <f t="shared" si="48"/>
        <v>0.52400000000000091</v>
      </c>
      <c r="CR22" s="164"/>
      <c r="CS22" s="164"/>
      <c r="CT22" s="211">
        <f t="shared" si="49"/>
        <v>0</v>
      </c>
      <c r="CU22" s="164">
        <v>82.516999999999996</v>
      </c>
      <c r="CV22" s="164">
        <v>93.111999999999995</v>
      </c>
      <c r="CW22" s="211">
        <f t="shared" si="50"/>
        <v>10.594999999999999</v>
      </c>
      <c r="CX22" s="211">
        <v>0.57099999999999995</v>
      </c>
      <c r="CY22" s="211">
        <f t="shared" si="89"/>
        <v>0.52400000000000002</v>
      </c>
      <c r="CZ22" s="211">
        <f t="shared" si="53"/>
        <v>-4.6999999999999931E-2</v>
      </c>
      <c r="DA22" s="164"/>
      <c r="DB22" s="164"/>
      <c r="DC22" s="211">
        <f t="shared" si="54"/>
        <v>0</v>
      </c>
      <c r="DD22" s="164">
        <v>0.20699999999999999</v>
      </c>
      <c r="DE22" s="164">
        <v>0.52400000000000002</v>
      </c>
      <c r="DF22" s="211">
        <f t="shared" si="55"/>
        <v>0.31700000000000006</v>
      </c>
      <c r="DG22" s="168">
        <f t="shared" si="56"/>
        <v>95</v>
      </c>
      <c r="DH22" s="168">
        <f>ROUND(CY22*1000/BY22,0)</f>
        <v>87</v>
      </c>
      <c r="DI22" s="168">
        <f t="shared" si="57"/>
        <v>-8</v>
      </c>
      <c r="DJ22" s="176">
        <f t="shared" si="4"/>
        <v>15.4</v>
      </c>
      <c r="DK22" s="176">
        <f>ROUND(CP22/BY22,1)</f>
        <v>15.5</v>
      </c>
      <c r="DL22" s="176">
        <f t="shared" si="58"/>
        <v>9.9999999999999645E-2</v>
      </c>
      <c r="DM22" s="121">
        <v>1</v>
      </c>
      <c r="DO22" s="35">
        <v>13</v>
      </c>
      <c r="DP22" s="35" t="s">
        <v>12</v>
      </c>
      <c r="DQ22" s="94" t="s">
        <v>33</v>
      </c>
      <c r="DR22" s="164">
        <v>2.4670000000000001</v>
      </c>
      <c r="DS22" s="164">
        <v>3.355</v>
      </c>
      <c r="DT22" s="211">
        <f t="shared" si="59"/>
        <v>0.8879999999999999</v>
      </c>
      <c r="DU22" s="211">
        <v>2.2360000000000002</v>
      </c>
      <c r="DV22" s="211">
        <v>3.2</v>
      </c>
      <c r="DW22" s="211">
        <f t="shared" si="60"/>
        <v>0.96399999999999997</v>
      </c>
      <c r="DX22" s="176">
        <f t="shared" si="6"/>
        <v>41.1</v>
      </c>
      <c r="DY22" s="176">
        <f t="shared" si="7"/>
        <v>55.9</v>
      </c>
      <c r="DZ22" s="176">
        <f t="shared" si="61"/>
        <v>14.799999999999997</v>
      </c>
      <c r="EA22" s="464">
        <v>5</v>
      </c>
      <c r="EB22" s="212">
        <v>18.100999999999999</v>
      </c>
      <c r="EC22" s="212">
        <v>33.481999999999999</v>
      </c>
      <c r="ED22" s="211">
        <f t="shared" si="62"/>
        <v>15.381</v>
      </c>
      <c r="EE22" s="212">
        <v>5.0119999999999996</v>
      </c>
      <c r="EF22" s="212">
        <v>7.22</v>
      </c>
      <c r="EG22" s="211">
        <f t="shared" si="63"/>
        <v>2.2080000000000002</v>
      </c>
      <c r="EH22" s="211">
        <v>2.0009999999999999</v>
      </c>
      <c r="EI22" s="211">
        <v>2.2829999999999999</v>
      </c>
      <c r="EJ22" s="211">
        <f t="shared" si="64"/>
        <v>0.28200000000000003</v>
      </c>
      <c r="EK22" s="176">
        <f t="shared" si="65"/>
        <v>37.5</v>
      </c>
      <c r="EL22" s="176">
        <f t="shared" si="66"/>
        <v>27.8</v>
      </c>
      <c r="EM22" s="176">
        <f t="shared" si="67"/>
        <v>-9.6999999999999993</v>
      </c>
      <c r="EN22" s="168">
        <v>1792</v>
      </c>
      <c r="EO22" s="168">
        <v>1348</v>
      </c>
      <c r="EP22" s="58">
        <f t="shared" si="68"/>
        <v>-444</v>
      </c>
      <c r="EQ22" s="164">
        <v>50.002999999999993</v>
      </c>
      <c r="ER22" s="164">
        <v>51.497999999999998</v>
      </c>
      <c r="ES22" s="211">
        <f t="shared" si="69"/>
        <v>1.4950000000000045</v>
      </c>
      <c r="ET22" s="176">
        <f t="shared" si="70"/>
        <v>20.3</v>
      </c>
      <c r="EU22" s="176">
        <f t="shared" si="71"/>
        <v>15.3</v>
      </c>
      <c r="EV22" s="176">
        <f t="shared" si="72"/>
        <v>-5</v>
      </c>
      <c r="EW22" s="176">
        <f t="shared" si="73"/>
        <v>0.5</v>
      </c>
      <c r="EX22" s="176">
        <f t="shared" si="8"/>
        <v>0.6</v>
      </c>
      <c r="EY22" s="176">
        <f t="shared" si="74"/>
        <v>9.9999999999999978E-2</v>
      </c>
      <c r="EZ22" s="164">
        <v>2.758</v>
      </c>
      <c r="FA22" s="164">
        <v>2.83</v>
      </c>
      <c r="FB22" s="211">
        <f t="shared" si="75"/>
        <v>7.2000000000000064E-2</v>
      </c>
      <c r="FC22" s="164"/>
      <c r="FD22" s="164"/>
      <c r="FE22" s="211">
        <f t="shared" si="76"/>
        <v>0</v>
      </c>
      <c r="FG22" s="35">
        <v>13</v>
      </c>
      <c r="FH22" s="35" t="s">
        <v>12</v>
      </c>
      <c r="FI22" s="94" t="s">
        <v>33</v>
      </c>
      <c r="FJ22" s="90">
        <v>18</v>
      </c>
      <c r="FK22" s="90">
        <v>18</v>
      </c>
      <c r="FL22" s="57">
        <f t="shared" si="77"/>
        <v>0</v>
      </c>
      <c r="FM22" s="90">
        <v>11</v>
      </c>
      <c r="FN22" s="90">
        <v>11</v>
      </c>
      <c r="FO22" s="57">
        <f t="shared" si="78"/>
        <v>0</v>
      </c>
      <c r="FP22" s="90">
        <v>2</v>
      </c>
      <c r="FQ22" s="90">
        <v>3</v>
      </c>
      <c r="FR22" s="57">
        <f t="shared" si="79"/>
        <v>1</v>
      </c>
      <c r="FS22" s="35">
        <v>9</v>
      </c>
      <c r="FT22" s="35">
        <v>8</v>
      </c>
      <c r="FU22" s="57">
        <f t="shared" si="80"/>
        <v>-1</v>
      </c>
      <c r="FV22" s="176">
        <f t="shared" si="81"/>
        <v>100</v>
      </c>
      <c r="FW22" s="121">
        <v>1</v>
      </c>
      <c r="FX22" s="58">
        <f t="shared" si="82"/>
        <v>224</v>
      </c>
      <c r="FY22" s="58">
        <f t="shared" si="83"/>
        <v>305</v>
      </c>
      <c r="FZ22" s="57">
        <f t="shared" si="9"/>
        <v>81</v>
      </c>
      <c r="GA22" s="176">
        <f t="shared" si="84"/>
        <v>4.5</v>
      </c>
      <c r="GB22" s="176">
        <f t="shared" si="85"/>
        <v>4.7</v>
      </c>
      <c r="GC22" s="176">
        <f t="shared" si="10"/>
        <v>0.20000000000000018</v>
      </c>
      <c r="GD22" s="213"/>
      <c r="GE22" s="35">
        <v>13</v>
      </c>
      <c r="GF22" s="35" t="s">
        <v>12</v>
      </c>
      <c r="GG22" s="94" t="s">
        <v>33</v>
      </c>
      <c r="GH22" s="462">
        <f t="shared" si="86"/>
        <v>13100.900000000001</v>
      </c>
      <c r="GI22" s="400">
        <f t="shared" si="11"/>
        <v>2183</v>
      </c>
      <c r="GJ22" s="138">
        <v>9</v>
      </c>
      <c r="GK22" s="361">
        <v>9997.2000000000007</v>
      </c>
      <c r="GL22" s="106">
        <v>3103.7</v>
      </c>
      <c r="GM22" s="361"/>
      <c r="GN22" s="361"/>
      <c r="GO22" s="362"/>
      <c r="GP22" s="176">
        <f t="shared" si="87"/>
        <v>100</v>
      </c>
      <c r="GQ22" s="364">
        <v>12987.3</v>
      </c>
      <c r="GR22" s="362">
        <v>10472.4</v>
      </c>
      <c r="GS22" s="362"/>
      <c r="GT22" s="361">
        <v>410.9</v>
      </c>
      <c r="GU22" s="361">
        <v>17.5</v>
      </c>
      <c r="GV22" s="361">
        <v>116.4</v>
      </c>
      <c r="GW22" s="361">
        <v>308.89999999999998</v>
      </c>
      <c r="GX22" s="361"/>
      <c r="GY22" s="463">
        <f t="shared" si="12"/>
        <v>2183</v>
      </c>
      <c r="GZ22" s="464">
        <v>5</v>
      </c>
      <c r="HA22" s="465">
        <f t="shared" si="13"/>
        <v>3905</v>
      </c>
      <c r="HB22" s="464">
        <v>8</v>
      </c>
    </row>
    <row r="23" spans="1:210" s="28" customFormat="1">
      <c r="A23" s="35">
        <v>14</v>
      </c>
      <c r="B23" s="35" t="s">
        <v>13</v>
      </c>
      <c r="C23" s="94" t="s">
        <v>34</v>
      </c>
      <c r="D23" s="57">
        <f t="shared" si="14"/>
        <v>39</v>
      </c>
      <c r="E23" s="35"/>
      <c r="F23" s="35">
        <v>39</v>
      </c>
      <c r="G23" s="57">
        <f t="shared" si="15"/>
        <v>39</v>
      </c>
      <c r="H23" s="35"/>
      <c r="I23" s="35">
        <v>39</v>
      </c>
      <c r="J23" s="35"/>
      <c r="K23" s="35"/>
      <c r="L23" s="57">
        <f t="shared" si="16"/>
        <v>0</v>
      </c>
      <c r="M23" s="35"/>
      <c r="N23" s="35"/>
      <c r="O23" s="57">
        <f t="shared" si="17"/>
        <v>0</v>
      </c>
      <c r="P23" s="176">
        <f t="shared" si="18"/>
        <v>0</v>
      </c>
      <c r="Q23" s="176">
        <f t="shared" si="19"/>
        <v>0</v>
      </c>
      <c r="R23" s="35"/>
      <c r="S23" s="35"/>
      <c r="T23" s="35"/>
      <c r="U23" s="35"/>
      <c r="V23" s="57">
        <f t="shared" si="20"/>
        <v>0</v>
      </c>
      <c r="W23" s="35"/>
      <c r="X23" s="35"/>
      <c r="Y23" s="57">
        <f t="shared" si="21"/>
        <v>0</v>
      </c>
      <c r="Z23" s="50">
        <v>0</v>
      </c>
      <c r="AA23" s="114">
        <v>0</v>
      </c>
      <c r="AB23" s="92">
        <v>2</v>
      </c>
      <c r="AC23" s="92">
        <v>2</v>
      </c>
      <c r="AD23" s="57">
        <f t="shared" si="24"/>
        <v>0</v>
      </c>
      <c r="AE23" s="92">
        <v>39</v>
      </c>
      <c r="AF23" s="92">
        <v>39</v>
      </c>
      <c r="AG23" s="57">
        <f t="shared" si="25"/>
        <v>0</v>
      </c>
      <c r="AH23" s="92">
        <v>32</v>
      </c>
      <c r="AI23" s="92">
        <v>34</v>
      </c>
      <c r="AJ23" s="57">
        <f t="shared" si="26"/>
        <v>2</v>
      </c>
      <c r="AK23" s="92">
        <v>32</v>
      </c>
      <c r="AL23" s="92">
        <v>34</v>
      </c>
      <c r="AM23" s="57">
        <f t="shared" si="27"/>
        <v>2</v>
      </c>
      <c r="AN23" s="92">
        <v>2</v>
      </c>
      <c r="AO23" s="92">
        <v>2</v>
      </c>
      <c r="AP23" s="57">
        <f t="shared" si="28"/>
        <v>0</v>
      </c>
      <c r="AQ23" s="30"/>
      <c r="AR23" s="35">
        <v>14</v>
      </c>
      <c r="AS23" s="35" t="s">
        <v>13</v>
      </c>
      <c r="AT23" s="94" t="s">
        <v>34</v>
      </c>
      <c r="AU23" s="92">
        <v>37</v>
      </c>
      <c r="AV23" s="92">
        <v>37</v>
      </c>
      <c r="AW23" s="57">
        <f t="shared" si="29"/>
        <v>0</v>
      </c>
      <c r="AX23" s="92">
        <v>32</v>
      </c>
      <c r="AY23" s="92">
        <v>34</v>
      </c>
      <c r="AZ23" s="57">
        <f t="shared" si="30"/>
        <v>2</v>
      </c>
      <c r="BA23" s="176">
        <f t="shared" si="31"/>
        <v>94.9</v>
      </c>
      <c r="BB23" s="176">
        <f t="shared" si="32"/>
        <v>94.9</v>
      </c>
      <c r="BC23" s="92">
        <v>39</v>
      </c>
      <c r="BD23" s="92">
        <v>39</v>
      </c>
      <c r="BE23" s="57">
        <f t="shared" si="33"/>
        <v>0</v>
      </c>
      <c r="BF23" s="92">
        <v>1</v>
      </c>
      <c r="BG23" s="92">
        <v>1</v>
      </c>
      <c r="BH23" s="57">
        <f t="shared" si="34"/>
        <v>0</v>
      </c>
      <c r="BI23" s="92">
        <v>1</v>
      </c>
      <c r="BJ23" s="92">
        <v>1</v>
      </c>
      <c r="BK23" s="57">
        <f t="shared" si="35"/>
        <v>0</v>
      </c>
      <c r="BL23" s="212">
        <v>80.466999999999999</v>
      </c>
      <c r="BM23" s="212">
        <v>90.566999999999993</v>
      </c>
      <c r="BN23" s="211">
        <f t="shared" si="36"/>
        <v>10.099999999999994</v>
      </c>
      <c r="BO23" s="212">
        <v>80.466999999999999</v>
      </c>
      <c r="BP23" s="212">
        <v>90.566999999999993</v>
      </c>
      <c r="BQ23" s="211">
        <f t="shared" si="37"/>
        <v>10.099999999999994</v>
      </c>
      <c r="BS23" s="35">
        <v>14</v>
      </c>
      <c r="BT23" s="35" t="s">
        <v>13</v>
      </c>
      <c r="BU23" s="94" t="s">
        <v>34</v>
      </c>
      <c r="BV23" s="176">
        <f t="shared" si="38"/>
        <v>79.5</v>
      </c>
      <c r="BW23" s="37"/>
      <c r="BX23" s="37">
        <v>79.5</v>
      </c>
      <c r="BY23" s="176">
        <f t="shared" si="39"/>
        <v>81.2</v>
      </c>
      <c r="BZ23" s="37"/>
      <c r="CA23" s="37">
        <v>81.2</v>
      </c>
      <c r="CB23" s="461">
        <f t="shared" si="40"/>
        <v>2.04</v>
      </c>
      <c r="CC23" s="51">
        <v>0</v>
      </c>
      <c r="CD23" s="461">
        <f t="shared" si="0"/>
        <v>2.04</v>
      </c>
      <c r="CE23" s="461">
        <f t="shared" si="1"/>
        <v>2.08</v>
      </c>
      <c r="CF23" s="51">
        <v>0</v>
      </c>
      <c r="CG23" s="461">
        <f t="shared" si="2"/>
        <v>2.08</v>
      </c>
      <c r="CH23" s="461">
        <f t="shared" si="43"/>
        <v>4.0000000000000036E-2</v>
      </c>
      <c r="CI23" s="461">
        <f t="shared" si="44"/>
        <v>0</v>
      </c>
      <c r="CJ23" s="461">
        <f t="shared" si="45"/>
        <v>4.0000000000000036E-2</v>
      </c>
      <c r="CL23" s="35">
        <v>14</v>
      </c>
      <c r="CM23" s="35" t="s">
        <v>13</v>
      </c>
      <c r="CN23" s="94" t="s">
        <v>34</v>
      </c>
      <c r="CO23" s="211">
        <f t="shared" si="46"/>
        <v>288.95600000000002</v>
      </c>
      <c r="CP23" s="211">
        <f t="shared" si="88"/>
        <v>292.34700000000004</v>
      </c>
      <c r="CQ23" s="211">
        <f t="shared" si="48"/>
        <v>3.3910000000000196</v>
      </c>
      <c r="CR23" s="164"/>
      <c r="CS23" s="164"/>
      <c r="CT23" s="211">
        <f t="shared" si="49"/>
        <v>0</v>
      </c>
      <c r="CU23" s="164">
        <v>288.95600000000002</v>
      </c>
      <c r="CV23" s="164">
        <v>292.34700000000004</v>
      </c>
      <c r="CW23" s="211">
        <f t="shared" si="50"/>
        <v>3.3910000000000196</v>
      </c>
      <c r="CX23" s="211">
        <f t="shared" si="51"/>
        <v>5.6360000000000001</v>
      </c>
      <c r="CY23" s="211">
        <f t="shared" si="89"/>
        <v>4.3319999999999999</v>
      </c>
      <c r="CZ23" s="211">
        <f t="shared" si="53"/>
        <v>-1.3040000000000003</v>
      </c>
      <c r="DA23" s="164"/>
      <c r="DB23" s="164"/>
      <c r="DC23" s="211">
        <f t="shared" si="54"/>
        <v>0</v>
      </c>
      <c r="DD23" s="164">
        <v>5.6360000000000001</v>
      </c>
      <c r="DE23" s="164">
        <v>4.3319999999999999</v>
      </c>
      <c r="DF23" s="211">
        <f t="shared" si="55"/>
        <v>-1.3040000000000003</v>
      </c>
      <c r="DG23" s="168">
        <f t="shared" si="56"/>
        <v>71</v>
      </c>
      <c r="DH23" s="168">
        <f t="shared" si="3"/>
        <v>53</v>
      </c>
      <c r="DI23" s="168">
        <f t="shared" si="57"/>
        <v>-18</v>
      </c>
      <c r="DJ23" s="176">
        <f t="shared" si="4"/>
        <v>3.6</v>
      </c>
      <c r="DK23" s="176">
        <f t="shared" si="5"/>
        <v>3.6</v>
      </c>
      <c r="DL23" s="176">
        <f t="shared" si="58"/>
        <v>0</v>
      </c>
      <c r="DM23" s="121">
        <v>18</v>
      </c>
      <c r="DO23" s="35">
        <v>14</v>
      </c>
      <c r="DP23" s="35" t="s">
        <v>13</v>
      </c>
      <c r="DQ23" s="94" t="s">
        <v>34</v>
      </c>
      <c r="DR23" s="164">
        <v>10.394</v>
      </c>
      <c r="DS23" s="164">
        <v>11.379</v>
      </c>
      <c r="DT23" s="211">
        <f t="shared" si="59"/>
        <v>0.98499999999999943</v>
      </c>
      <c r="DU23" s="211">
        <v>10.122999999999999</v>
      </c>
      <c r="DV23" s="211">
        <v>11.205</v>
      </c>
      <c r="DW23" s="211">
        <f t="shared" si="60"/>
        <v>1.0820000000000007</v>
      </c>
      <c r="DX23" s="176">
        <f t="shared" si="6"/>
        <v>13.1</v>
      </c>
      <c r="DY23" s="176">
        <f t="shared" si="7"/>
        <v>14</v>
      </c>
      <c r="DZ23" s="176">
        <f t="shared" si="61"/>
        <v>0.90000000000000036</v>
      </c>
      <c r="EA23" s="464">
        <v>19</v>
      </c>
      <c r="EB23" s="212">
        <v>104.31699999999999</v>
      </c>
      <c r="EC23" s="212">
        <v>145.834</v>
      </c>
      <c r="ED23" s="211">
        <f t="shared" si="62"/>
        <v>41.51700000000001</v>
      </c>
      <c r="EE23" s="212">
        <v>9.1069999999999993</v>
      </c>
      <c r="EF23" s="212">
        <v>18.95</v>
      </c>
      <c r="EG23" s="211">
        <f t="shared" si="63"/>
        <v>9.843</v>
      </c>
      <c r="EH23" s="211">
        <v>14.577999999999999</v>
      </c>
      <c r="EI23" s="211">
        <v>28.3</v>
      </c>
      <c r="EJ23" s="211">
        <f t="shared" si="64"/>
        <v>13.722000000000001</v>
      </c>
      <c r="EK23" s="176">
        <f t="shared" si="65"/>
        <v>27.8</v>
      </c>
      <c r="EL23" s="176">
        <f t="shared" si="66"/>
        <v>25.7</v>
      </c>
      <c r="EM23" s="176">
        <f t="shared" si="67"/>
        <v>-2.1000000000000014</v>
      </c>
      <c r="EN23" s="168">
        <v>1352</v>
      </c>
      <c r="EO23" s="168">
        <v>2691</v>
      </c>
      <c r="EP23" s="58">
        <f t="shared" si="68"/>
        <v>1339</v>
      </c>
      <c r="EQ23" s="164">
        <v>185.10999999999999</v>
      </c>
      <c r="ER23" s="164">
        <v>253.239</v>
      </c>
      <c r="ES23" s="211">
        <f t="shared" si="69"/>
        <v>68.129000000000019</v>
      </c>
      <c r="ET23" s="176">
        <f t="shared" si="70"/>
        <v>17.8</v>
      </c>
      <c r="EU23" s="176">
        <f t="shared" si="71"/>
        <v>22.3</v>
      </c>
      <c r="EV23" s="176">
        <f t="shared" si="72"/>
        <v>4.5</v>
      </c>
      <c r="EW23" s="176">
        <f t="shared" si="73"/>
        <v>0.6</v>
      </c>
      <c r="EX23" s="176">
        <f t="shared" si="8"/>
        <v>0.9</v>
      </c>
      <c r="EY23" s="176">
        <f t="shared" si="74"/>
        <v>0.30000000000000004</v>
      </c>
      <c r="EZ23" s="164">
        <v>6.8010000000000002</v>
      </c>
      <c r="FA23" s="164">
        <v>9.395999999999999</v>
      </c>
      <c r="FB23" s="211">
        <f t="shared" si="75"/>
        <v>2.5949999999999989</v>
      </c>
      <c r="FC23" s="164">
        <v>0.70499999999999996</v>
      </c>
      <c r="FD23" s="164">
        <v>0.84299999999999997</v>
      </c>
      <c r="FE23" s="211">
        <f t="shared" si="76"/>
        <v>0.13800000000000001</v>
      </c>
      <c r="FG23" s="35">
        <v>14</v>
      </c>
      <c r="FH23" s="35" t="s">
        <v>13</v>
      </c>
      <c r="FI23" s="94" t="s">
        <v>34</v>
      </c>
      <c r="FJ23" s="90">
        <v>63</v>
      </c>
      <c r="FK23" s="90">
        <v>62</v>
      </c>
      <c r="FL23" s="57">
        <f t="shared" si="77"/>
        <v>-1</v>
      </c>
      <c r="FM23" s="90">
        <v>56</v>
      </c>
      <c r="FN23" s="90">
        <v>56</v>
      </c>
      <c r="FO23" s="57">
        <f t="shared" si="78"/>
        <v>0</v>
      </c>
      <c r="FP23" s="90">
        <v>22</v>
      </c>
      <c r="FQ23" s="90">
        <v>22</v>
      </c>
      <c r="FR23" s="57">
        <f t="shared" si="79"/>
        <v>0</v>
      </c>
      <c r="FS23" s="35">
        <v>34</v>
      </c>
      <c r="FT23" s="35">
        <v>34</v>
      </c>
      <c r="FU23" s="57">
        <f t="shared" si="80"/>
        <v>0</v>
      </c>
      <c r="FV23" s="176">
        <f t="shared" si="81"/>
        <v>100</v>
      </c>
      <c r="FW23" s="121">
        <v>1</v>
      </c>
      <c r="FX23" s="58">
        <f t="shared" si="82"/>
        <v>186</v>
      </c>
      <c r="FY23" s="58">
        <f t="shared" si="83"/>
        <v>203</v>
      </c>
      <c r="FZ23" s="57">
        <f t="shared" si="9"/>
        <v>17</v>
      </c>
      <c r="GA23" s="176">
        <f t="shared" si="84"/>
        <v>3.3</v>
      </c>
      <c r="GB23" s="176">
        <f t="shared" si="85"/>
        <v>4.5</v>
      </c>
      <c r="GC23" s="176">
        <f t="shared" si="10"/>
        <v>1.2000000000000002</v>
      </c>
      <c r="GD23" s="213"/>
      <c r="GE23" s="35">
        <v>14</v>
      </c>
      <c r="GF23" s="35" t="s">
        <v>13</v>
      </c>
      <c r="GG23" s="94" t="s">
        <v>34</v>
      </c>
      <c r="GH23" s="462">
        <f t="shared" si="86"/>
        <v>37101.599999999999</v>
      </c>
      <c r="GI23" s="398">
        <f t="shared" si="11"/>
        <v>951</v>
      </c>
      <c r="GJ23" s="138">
        <v>17</v>
      </c>
      <c r="GK23" s="367">
        <v>36862.199999999997</v>
      </c>
      <c r="GL23" s="106">
        <v>215</v>
      </c>
      <c r="GM23" s="367">
        <v>24.4</v>
      </c>
      <c r="GN23" s="367"/>
      <c r="GO23" s="270"/>
      <c r="GP23" s="176">
        <f t="shared" si="87"/>
        <v>99.9</v>
      </c>
      <c r="GQ23" s="363">
        <v>37050.6</v>
      </c>
      <c r="GR23" s="361">
        <v>22187.3</v>
      </c>
      <c r="GS23" s="361"/>
      <c r="GT23" s="361">
        <v>196.9</v>
      </c>
      <c r="GU23" s="361"/>
      <c r="GV23" s="361"/>
      <c r="GW23" s="361"/>
      <c r="GX23" s="361"/>
      <c r="GY23" s="463">
        <f t="shared" si="12"/>
        <v>457</v>
      </c>
      <c r="GZ23" s="464">
        <v>18</v>
      </c>
      <c r="HA23" s="465">
        <f t="shared" si="13"/>
        <v>3261</v>
      </c>
      <c r="HB23" s="464">
        <v>10</v>
      </c>
    </row>
    <row r="24" spans="1:210" s="28" customFormat="1">
      <c r="A24" s="35">
        <v>15</v>
      </c>
      <c r="B24" s="35" t="s">
        <v>14</v>
      </c>
      <c r="C24" s="94" t="s">
        <v>35</v>
      </c>
      <c r="D24" s="57">
        <f t="shared" si="14"/>
        <v>17</v>
      </c>
      <c r="E24" s="35"/>
      <c r="F24" s="35">
        <v>17</v>
      </c>
      <c r="G24" s="57">
        <f t="shared" si="15"/>
        <v>17</v>
      </c>
      <c r="H24" s="35"/>
      <c r="I24" s="35">
        <v>17</v>
      </c>
      <c r="J24" s="35"/>
      <c r="K24" s="35"/>
      <c r="L24" s="57">
        <f t="shared" si="16"/>
        <v>0</v>
      </c>
      <c r="M24" s="35"/>
      <c r="N24" s="35"/>
      <c r="O24" s="57">
        <f t="shared" si="17"/>
        <v>0</v>
      </c>
      <c r="P24" s="176">
        <f t="shared" si="18"/>
        <v>0</v>
      </c>
      <c r="Q24" s="176">
        <f t="shared" si="19"/>
        <v>0</v>
      </c>
      <c r="R24" s="35">
        <v>1</v>
      </c>
      <c r="S24" s="35">
        <v>1</v>
      </c>
      <c r="T24" s="35"/>
      <c r="U24" s="35"/>
      <c r="V24" s="57">
        <f t="shared" si="20"/>
        <v>0</v>
      </c>
      <c r="W24" s="35"/>
      <c r="X24" s="35"/>
      <c r="Y24" s="57">
        <f t="shared" si="21"/>
        <v>0</v>
      </c>
      <c r="Z24" s="176">
        <f t="shared" si="22"/>
        <v>0</v>
      </c>
      <c r="AA24" s="460">
        <f t="shared" si="23"/>
        <v>0</v>
      </c>
      <c r="AB24" s="92">
        <v>3</v>
      </c>
      <c r="AC24" s="92">
        <v>3</v>
      </c>
      <c r="AD24" s="57">
        <f t="shared" si="24"/>
        <v>0</v>
      </c>
      <c r="AE24" s="92">
        <v>16</v>
      </c>
      <c r="AF24" s="92">
        <v>16</v>
      </c>
      <c r="AG24" s="57">
        <f t="shared" si="25"/>
        <v>0</v>
      </c>
      <c r="AH24" s="92">
        <v>16</v>
      </c>
      <c r="AI24" s="92">
        <v>16</v>
      </c>
      <c r="AJ24" s="57">
        <f t="shared" si="26"/>
        <v>0</v>
      </c>
      <c r="AK24" s="92">
        <v>16</v>
      </c>
      <c r="AL24" s="92">
        <v>16</v>
      </c>
      <c r="AM24" s="57">
        <f t="shared" si="27"/>
        <v>0</v>
      </c>
      <c r="AN24" s="92">
        <v>3</v>
      </c>
      <c r="AO24" s="92">
        <v>3</v>
      </c>
      <c r="AP24" s="57">
        <f t="shared" si="28"/>
        <v>0</v>
      </c>
      <c r="AQ24" s="30"/>
      <c r="AR24" s="35">
        <v>15</v>
      </c>
      <c r="AS24" s="35" t="s">
        <v>14</v>
      </c>
      <c r="AT24" s="94" t="s">
        <v>35</v>
      </c>
      <c r="AU24" s="92">
        <v>16</v>
      </c>
      <c r="AV24" s="92">
        <v>16</v>
      </c>
      <c r="AW24" s="57">
        <f t="shared" si="29"/>
        <v>0</v>
      </c>
      <c r="AX24" s="92">
        <v>16</v>
      </c>
      <c r="AY24" s="92">
        <v>16</v>
      </c>
      <c r="AZ24" s="57">
        <f t="shared" si="30"/>
        <v>0</v>
      </c>
      <c r="BA24" s="176">
        <f t="shared" si="31"/>
        <v>94.1</v>
      </c>
      <c r="BB24" s="176">
        <f t="shared" si="32"/>
        <v>94.1</v>
      </c>
      <c r="BC24" s="92">
        <v>16</v>
      </c>
      <c r="BD24" s="92">
        <v>16</v>
      </c>
      <c r="BE24" s="57">
        <f t="shared" si="33"/>
        <v>0</v>
      </c>
      <c r="BF24" s="92">
        <v>2</v>
      </c>
      <c r="BG24" s="92">
        <v>1</v>
      </c>
      <c r="BH24" s="57">
        <f t="shared" si="34"/>
        <v>-1</v>
      </c>
      <c r="BI24" s="92">
        <v>1</v>
      </c>
      <c r="BJ24" s="92">
        <v>1</v>
      </c>
      <c r="BK24" s="57">
        <f t="shared" si="35"/>
        <v>0</v>
      </c>
      <c r="BL24" s="212">
        <v>45.631999999999998</v>
      </c>
      <c r="BM24" s="212">
        <v>48.393999999999998</v>
      </c>
      <c r="BN24" s="211">
        <f t="shared" si="36"/>
        <v>2.7620000000000005</v>
      </c>
      <c r="BO24" s="212">
        <v>45.631999999999998</v>
      </c>
      <c r="BP24" s="212">
        <v>48.393999999999998</v>
      </c>
      <c r="BQ24" s="211">
        <f t="shared" si="37"/>
        <v>2.7620000000000005</v>
      </c>
      <c r="BS24" s="35">
        <v>15</v>
      </c>
      <c r="BT24" s="35" t="s">
        <v>14</v>
      </c>
      <c r="BU24" s="94" t="s">
        <v>35</v>
      </c>
      <c r="BV24" s="176">
        <f t="shared" si="38"/>
        <v>11.5</v>
      </c>
      <c r="BW24" s="37"/>
      <c r="BX24" s="37">
        <v>11.5</v>
      </c>
      <c r="BY24" s="176">
        <f t="shared" si="39"/>
        <v>11.4</v>
      </c>
      <c r="BZ24" s="37"/>
      <c r="CA24" s="37">
        <v>11.4</v>
      </c>
      <c r="CB24" s="461">
        <f t="shared" si="40"/>
        <v>0.68</v>
      </c>
      <c r="CC24" s="51">
        <v>0</v>
      </c>
      <c r="CD24" s="461">
        <f t="shared" si="0"/>
        <v>0.68</v>
      </c>
      <c r="CE24" s="461">
        <f t="shared" si="1"/>
        <v>0.67</v>
      </c>
      <c r="CF24" s="51">
        <v>0</v>
      </c>
      <c r="CG24" s="461">
        <f t="shared" si="2"/>
        <v>0.67</v>
      </c>
      <c r="CH24" s="461">
        <f t="shared" si="43"/>
        <v>-1.0000000000000009E-2</v>
      </c>
      <c r="CI24" s="461">
        <f t="shared" si="44"/>
        <v>0</v>
      </c>
      <c r="CJ24" s="461">
        <f t="shared" si="45"/>
        <v>-1.0000000000000009E-2</v>
      </c>
      <c r="CL24" s="35">
        <v>15</v>
      </c>
      <c r="CM24" s="35" t="s">
        <v>14</v>
      </c>
      <c r="CN24" s="94" t="s">
        <v>35</v>
      </c>
      <c r="CO24" s="211">
        <f t="shared" si="46"/>
        <v>147.69399999999999</v>
      </c>
      <c r="CP24" s="211">
        <f t="shared" si="88"/>
        <v>140.60199999999998</v>
      </c>
      <c r="CQ24" s="211">
        <f t="shared" si="48"/>
        <v>-7.092000000000013</v>
      </c>
      <c r="CR24" s="164"/>
      <c r="CS24" s="164"/>
      <c r="CT24" s="211">
        <f t="shared" si="49"/>
        <v>0</v>
      </c>
      <c r="CU24" s="164">
        <v>147.69399999999999</v>
      </c>
      <c r="CV24" s="164">
        <v>140.60199999999998</v>
      </c>
      <c r="CW24" s="211">
        <f t="shared" si="50"/>
        <v>-7.092000000000013</v>
      </c>
      <c r="CX24" s="211">
        <f t="shared" si="51"/>
        <v>2.3250000000000002</v>
      </c>
      <c r="CY24" s="211">
        <f t="shared" si="89"/>
        <v>2.2669999999999999</v>
      </c>
      <c r="CZ24" s="211">
        <f t="shared" si="53"/>
        <v>-5.8000000000000274E-2</v>
      </c>
      <c r="DA24" s="164"/>
      <c r="DB24" s="164"/>
      <c r="DC24" s="211">
        <f t="shared" si="54"/>
        <v>0</v>
      </c>
      <c r="DD24" s="164">
        <v>2.3250000000000002</v>
      </c>
      <c r="DE24" s="164">
        <v>2.2669999999999999</v>
      </c>
      <c r="DF24" s="211">
        <f t="shared" si="55"/>
        <v>-5.8000000000000274E-2</v>
      </c>
      <c r="DG24" s="168">
        <f t="shared" si="56"/>
        <v>202</v>
      </c>
      <c r="DH24" s="168">
        <f t="shared" si="3"/>
        <v>199</v>
      </c>
      <c r="DI24" s="168">
        <f t="shared" si="57"/>
        <v>-3</v>
      </c>
      <c r="DJ24" s="176">
        <f t="shared" si="4"/>
        <v>12.8</v>
      </c>
      <c r="DK24" s="176">
        <f t="shared" si="5"/>
        <v>12.3</v>
      </c>
      <c r="DL24" s="176">
        <f t="shared" si="58"/>
        <v>-0.5</v>
      </c>
      <c r="DM24" s="121">
        <v>3</v>
      </c>
      <c r="DO24" s="35">
        <v>15</v>
      </c>
      <c r="DP24" s="35" t="s">
        <v>14</v>
      </c>
      <c r="DQ24" s="94" t="s">
        <v>35</v>
      </c>
      <c r="DR24" s="164">
        <v>7.0570000000000004</v>
      </c>
      <c r="DS24" s="164">
        <v>7.5730000000000004</v>
      </c>
      <c r="DT24" s="211">
        <f t="shared" si="59"/>
        <v>0.51600000000000001</v>
      </c>
      <c r="DU24" s="211">
        <v>6.96</v>
      </c>
      <c r="DV24" s="211">
        <v>7.4829999999999997</v>
      </c>
      <c r="DW24" s="211">
        <f t="shared" si="60"/>
        <v>0.52299999999999969</v>
      </c>
      <c r="DX24" s="176">
        <f t="shared" si="6"/>
        <v>61.4</v>
      </c>
      <c r="DY24" s="176">
        <f t="shared" si="7"/>
        <v>66.400000000000006</v>
      </c>
      <c r="DZ24" s="176">
        <f t="shared" si="61"/>
        <v>5.0000000000000071</v>
      </c>
      <c r="EA24" s="464">
        <v>2</v>
      </c>
      <c r="EB24" s="212">
        <v>84.52</v>
      </c>
      <c r="EC24" s="212">
        <v>98.498000000000005</v>
      </c>
      <c r="ED24" s="211">
        <f t="shared" si="62"/>
        <v>13.978000000000009</v>
      </c>
      <c r="EE24" s="212">
        <v>5.8319999999999999</v>
      </c>
      <c r="EF24" s="212">
        <v>11.170999999999999</v>
      </c>
      <c r="EG24" s="211">
        <f t="shared" si="63"/>
        <v>5.3389999999999995</v>
      </c>
      <c r="EH24" s="211">
        <v>19.693000000000001</v>
      </c>
      <c r="EI24" s="211">
        <v>16.288</v>
      </c>
      <c r="EJ24" s="211">
        <f t="shared" si="64"/>
        <v>-3.4050000000000011</v>
      </c>
      <c r="EK24" s="176">
        <f t="shared" si="65"/>
        <v>20.9</v>
      </c>
      <c r="EL24" s="176">
        <f t="shared" si="66"/>
        <v>18.600000000000001</v>
      </c>
      <c r="EM24" s="176">
        <f t="shared" si="67"/>
        <v>-2.2999999999999972</v>
      </c>
      <c r="EN24" s="168">
        <v>899</v>
      </c>
      <c r="EO24" s="168">
        <v>1462</v>
      </c>
      <c r="EP24" s="58">
        <f t="shared" si="68"/>
        <v>563</v>
      </c>
      <c r="EQ24" s="164">
        <v>181.60400000000001</v>
      </c>
      <c r="ER24" s="164">
        <v>219.999</v>
      </c>
      <c r="ES24" s="211">
        <f t="shared" si="69"/>
        <v>38.394999999999982</v>
      </c>
      <c r="ET24" s="176">
        <f t="shared" si="70"/>
        <v>25.7</v>
      </c>
      <c r="EU24" s="176">
        <f t="shared" si="71"/>
        <v>29.1</v>
      </c>
      <c r="EV24" s="176">
        <f t="shared" si="72"/>
        <v>3.4000000000000021</v>
      </c>
      <c r="EW24" s="176">
        <f t="shared" si="73"/>
        <v>1.2</v>
      </c>
      <c r="EX24" s="176">
        <f t="shared" si="8"/>
        <v>1.6</v>
      </c>
      <c r="EY24" s="176">
        <f t="shared" si="74"/>
        <v>0.40000000000000013</v>
      </c>
      <c r="EZ24" s="164">
        <v>11.571999999999999</v>
      </c>
      <c r="FA24" s="164">
        <v>16.77</v>
      </c>
      <c r="FB24" s="211">
        <f t="shared" si="75"/>
        <v>5.1980000000000004</v>
      </c>
      <c r="FC24" s="164">
        <v>3.0000000000000001E-3</v>
      </c>
      <c r="FD24" s="164">
        <v>3.5000000000000003E-2</v>
      </c>
      <c r="FE24" s="211">
        <f t="shared" si="76"/>
        <v>3.2000000000000001E-2</v>
      </c>
      <c r="FG24" s="35">
        <v>15</v>
      </c>
      <c r="FH24" s="35" t="s">
        <v>14</v>
      </c>
      <c r="FI24" s="94" t="s">
        <v>35</v>
      </c>
      <c r="FJ24" s="90">
        <v>30</v>
      </c>
      <c r="FK24" s="90">
        <v>29</v>
      </c>
      <c r="FL24" s="57">
        <f t="shared" si="77"/>
        <v>-1</v>
      </c>
      <c r="FM24" s="90">
        <v>27</v>
      </c>
      <c r="FN24" s="90">
        <v>27</v>
      </c>
      <c r="FO24" s="57">
        <f t="shared" si="78"/>
        <v>0</v>
      </c>
      <c r="FP24" s="90">
        <v>10</v>
      </c>
      <c r="FQ24" s="90">
        <v>11</v>
      </c>
      <c r="FR24" s="57">
        <f t="shared" si="79"/>
        <v>1</v>
      </c>
      <c r="FS24" s="35">
        <v>15</v>
      </c>
      <c r="FT24" s="35">
        <v>16</v>
      </c>
      <c r="FU24" s="57">
        <f t="shared" si="80"/>
        <v>1</v>
      </c>
      <c r="FV24" s="176">
        <f t="shared" si="81"/>
        <v>100</v>
      </c>
      <c r="FW24" s="121">
        <v>1</v>
      </c>
      <c r="FX24" s="58">
        <f t="shared" si="82"/>
        <v>261</v>
      </c>
      <c r="FY24" s="58">
        <f t="shared" si="83"/>
        <v>280</v>
      </c>
      <c r="FZ24" s="57">
        <f t="shared" si="9"/>
        <v>19</v>
      </c>
      <c r="GA24" s="176">
        <f t="shared" si="84"/>
        <v>6.7</v>
      </c>
      <c r="GB24" s="176">
        <f t="shared" si="85"/>
        <v>8.1</v>
      </c>
      <c r="GC24" s="176">
        <f t="shared" si="10"/>
        <v>1.3999999999999995</v>
      </c>
      <c r="GD24" s="213"/>
      <c r="GE24" s="35">
        <v>15</v>
      </c>
      <c r="GF24" s="35" t="s">
        <v>14</v>
      </c>
      <c r="GG24" s="94" t="s">
        <v>35</v>
      </c>
      <c r="GH24" s="462">
        <f t="shared" si="86"/>
        <v>25487.3</v>
      </c>
      <c r="GI24" s="398">
        <f t="shared" si="11"/>
        <v>1499</v>
      </c>
      <c r="GJ24" s="138">
        <v>13</v>
      </c>
      <c r="GK24" s="367">
        <v>15232.699999999999</v>
      </c>
      <c r="GL24" s="106">
        <v>9040.6</v>
      </c>
      <c r="GM24" s="367">
        <v>1214</v>
      </c>
      <c r="GN24" s="367"/>
      <c r="GO24" s="270"/>
      <c r="GP24" s="176">
        <f t="shared" si="87"/>
        <v>95.2</v>
      </c>
      <c r="GQ24" s="364">
        <v>25201.8</v>
      </c>
      <c r="GR24" s="362">
        <v>21121.4</v>
      </c>
      <c r="GS24" s="361"/>
      <c r="GT24" s="361">
        <v>667.1</v>
      </c>
      <c r="GU24" s="361"/>
      <c r="GV24" s="361">
        <v>609.29999999999995</v>
      </c>
      <c r="GW24" s="361"/>
      <c r="GX24" s="361"/>
      <c r="GY24" s="463">
        <f t="shared" si="12"/>
        <v>2236</v>
      </c>
      <c r="GZ24" s="464">
        <v>4</v>
      </c>
      <c r="HA24" s="465">
        <f t="shared" si="13"/>
        <v>3366</v>
      </c>
      <c r="HB24" s="464">
        <v>9</v>
      </c>
    </row>
    <row r="25" spans="1:210" s="28" customFormat="1">
      <c r="A25" s="35">
        <v>16</v>
      </c>
      <c r="B25" s="35" t="s">
        <v>15</v>
      </c>
      <c r="C25" s="94" t="s">
        <v>36</v>
      </c>
      <c r="D25" s="57">
        <f t="shared" si="14"/>
        <v>16</v>
      </c>
      <c r="E25" s="35"/>
      <c r="F25" s="35">
        <v>16</v>
      </c>
      <c r="G25" s="57">
        <f t="shared" si="15"/>
        <v>16</v>
      </c>
      <c r="H25" s="35"/>
      <c r="I25" s="35">
        <v>16</v>
      </c>
      <c r="J25" s="35"/>
      <c r="K25" s="35"/>
      <c r="L25" s="57">
        <f t="shared" si="16"/>
        <v>0</v>
      </c>
      <c r="M25" s="35"/>
      <c r="N25" s="35"/>
      <c r="O25" s="57">
        <f t="shared" si="17"/>
        <v>0</v>
      </c>
      <c r="P25" s="176">
        <f t="shared" si="18"/>
        <v>0</v>
      </c>
      <c r="Q25" s="176">
        <f t="shared" si="19"/>
        <v>0</v>
      </c>
      <c r="R25" s="35">
        <v>1</v>
      </c>
      <c r="S25" s="35">
        <v>1</v>
      </c>
      <c r="T25" s="35"/>
      <c r="U25" s="35"/>
      <c r="V25" s="57">
        <f t="shared" si="20"/>
        <v>0</v>
      </c>
      <c r="W25" s="35"/>
      <c r="X25" s="35"/>
      <c r="Y25" s="57">
        <f t="shared" si="21"/>
        <v>0</v>
      </c>
      <c r="Z25" s="176">
        <f>ROUND((T25+W25)/R25*100,1)</f>
        <v>0</v>
      </c>
      <c r="AA25" s="460">
        <f t="shared" si="23"/>
        <v>0</v>
      </c>
      <c r="AB25" s="92">
        <v>6</v>
      </c>
      <c r="AC25" s="92">
        <v>7</v>
      </c>
      <c r="AD25" s="57">
        <f t="shared" si="24"/>
        <v>1</v>
      </c>
      <c r="AE25" s="92">
        <v>16</v>
      </c>
      <c r="AF25" s="92">
        <v>16</v>
      </c>
      <c r="AG25" s="57">
        <f t="shared" si="25"/>
        <v>0</v>
      </c>
      <c r="AH25" s="92">
        <v>16</v>
      </c>
      <c r="AI25" s="92">
        <v>16</v>
      </c>
      <c r="AJ25" s="57">
        <f t="shared" si="26"/>
        <v>0</v>
      </c>
      <c r="AK25" s="92">
        <v>15</v>
      </c>
      <c r="AL25" s="92">
        <v>15</v>
      </c>
      <c r="AM25" s="57">
        <f t="shared" si="27"/>
        <v>0</v>
      </c>
      <c r="AN25" s="92">
        <v>10</v>
      </c>
      <c r="AO25" s="92">
        <v>11</v>
      </c>
      <c r="AP25" s="57">
        <f t="shared" si="28"/>
        <v>1</v>
      </c>
      <c r="AQ25" s="30"/>
      <c r="AR25" s="35">
        <v>16</v>
      </c>
      <c r="AS25" s="35" t="s">
        <v>15</v>
      </c>
      <c r="AT25" s="94" t="s">
        <v>36</v>
      </c>
      <c r="AU25" s="92">
        <v>15</v>
      </c>
      <c r="AV25" s="92">
        <v>15</v>
      </c>
      <c r="AW25" s="57">
        <f t="shared" si="29"/>
        <v>0</v>
      </c>
      <c r="AX25" s="92">
        <v>15</v>
      </c>
      <c r="AY25" s="92">
        <v>15</v>
      </c>
      <c r="AZ25" s="57">
        <f t="shared" si="30"/>
        <v>0</v>
      </c>
      <c r="BA25" s="176">
        <f t="shared" si="31"/>
        <v>93.8</v>
      </c>
      <c r="BB25" s="176">
        <f t="shared" si="32"/>
        <v>93.8</v>
      </c>
      <c r="BC25" s="92">
        <v>1</v>
      </c>
      <c r="BD25" s="92">
        <v>1</v>
      </c>
      <c r="BE25" s="57">
        <f t="shared" si="33"/>
        <v>0</v>
      </c>
      <c r="BF25" s="92">
        <v>1</v>
      </c>
      <c r="BG25" s="92">
        <v>1</v>
      </c>
      <c r="BH25" s="57">
        <f t="shared" si="34"/>
        <v>0</v>
      </c>
      <c r="BI25" s="92">
        <v>1</v>
      </c>
      <c r="BJ25" s="92">
        <v>1</v>
      </c>
      <c r="BK25" s="57">
        <f t="shared" si="35"/>
        <v>0</v>
      </c>
      <c r="BL25" s="212">
        <v>10.922000000000001</v>
      </c>
      <c r="BM25" s="212">
        <v>11.67</v>
      </c>
      <c r="BN25" s="211">
        <f t="shared" si="36"/>
        <v>0.74799999999999933</v>
      </c>
      <c r="BO25" s="212">
        <v>10.922000000000001</v>
      </c>
      <c r="BP25" s="212">
        <v>11.67</v>
      </c>
      <c r="BQ25" s="211">
        <f t="shared" si="37"/>
        <v>0.74799999999999933</v>
      </c>
      <c r="BS25" s="35">
        <v>16</v>
      </c>
      <c r="BT25" s="35" t="s">
        <v>15</v>
      </c>
      <c r="BU25" s="94" t="s">
        <v>36</v>
      </c>
      <c r="BV25" s="176">
        <f t="shared" si="38"/>
        <v>18.899999999999999</v>
      </c>
      <c r="BW25" s="37"/>
      <c r="BX25" s="37">
        <v>18.899999999999999</v>
      </c>
      <c r="BY25" s="176">
        <f t="shared" si="39"/>
        <v>19</v>
      </c>
      <c r="BZ25" s="37"/>
      <c r="CA25" s="37">
        <v>19</v>
      </c>
      <c r="CB25" s="461">
        <f t="shared" si="40"/>
        <v>1.18</v>
      </c>
      <c r="CC25" s="51">
        <v>0</v>
      </c>
      <c r="CD25" s="461">
        <f t="shared" si="0"/>
        <v>1.18</v>
      </c>
      <c r="CE25" s="461">
        <f t="shared" si="1"/>
        <v>1.19</v>
      </c>
      <c r="CF25" s="51">
        <v>0</v>
      </c>
      <c r="CG25" s="461">
        <f t="shared" si="2"/>
        <v>1.19</v>
      </c>
      <c r="CH25" s="461">
        <f t="shared" si="43"/>
        <v>1.0000000000000009E-2</v>
      </c>
      <c r="CI25" s="461">
        <f t="shared" si="44"/>
        <v>0</v>
      </c>
      <c r="CJ25" s="461">
        <f t="shared" si="45"/>
        <v>1.0000000000000009E-2</v>
      </c>
      <c r="CL25" s="35">
        <v>16</v>
      </c>
      <c r="CM25" s="35" t="s">
        <v>15</v>
      </c>
      <c r="CN25" s="94" t="s">
        <v>36</v>
      </c>
      <c r="CO25" s="211">
        <f t="shared" si="46"/>
        <v>139.77499999999995</v>
      </c>
      <c r="CP25" s="211">
        <f t="shared" si="88"/>
        <v>142.90099999999995</v>
      </c>
      <c r="CQ25" s="211">
        <f t="shared" si="48"/>
        <v>3.1260000000000048</v>
      </c>
      <c r="CR25" s="164"/>
      <c r="CS25" s="164"/>
      <c r="CT25" s="211">
        <f t="shared" si="49"/>
        <v>0</v>
      </c>
      <c r="CU25" s="164">
        <v>139.77499999999995</v>
      </c>
      <c r="CV25" s="164">
        <v>142.90099999999995</v>
      </c>
      <c r="CW25" s="211">
        <f t="shared" si="50"/>
        <v>3.1260000000000048</v>
      </c>
      <c r="CX25" s="211">
        <f t="shared" si="51"/>
        <v>7.7060000000000004</v>
      </c>
      <c r="CY25" s="211">
        <f t="shared" si="89"/>
        <v>3.1259999999999999</v>
      </c>
      <c r="CZ25" s="211">
        <f t="shared" si="53"/>
        <v>-4.58</v>
      </c>
      <c r="DA25" s="164"/>
      <c r="DB25" s="164"/>
      <c r="DC25" s="211">
        <f t="shared" si="54"/>
        <v>0</v>
      </c>
      <c r="DD25" s="164">
        <v>7.7060000000000004</v>
      </c>
      <c r="DE25" s="164">
        <v>3.1259999999999999</v>
      </c>
      <c r="DF25" s="211">
        <f t="shared" si="55"/>
        <v>-4.58</v>
      </c>
      <c r="DG25" s="168">
        <f t="shared" si="56"/>
        <v>408</v>
      </c>
      <c r="DH25" s="168">
        <f t="shared" si="3"/>
        <v>165</v>
      </c>
      <c r="DI25" s="168">
        <f t="shared" si="57"/>
        <v>-243</v>
      </c>
      <c r="DJ25" s="176">
        <f t="shared" si="4"/>
        <v>7.4</v>
      </c>
      <c r="DK25" s="176">
        <f t="shared" si="5"/>
        <v>7.5</v>
      </c>
      <c r="DL25" s="176">
        <f t="shared" si="58"/>
        <v>9.9999999999999645E-2</v>
      </c>
      <c r="DM25" s="121">
        <v>13</v>
      </c>
      <c r="DO25" s="35">
        <v>16</v>
      </c>
      <c r="DP25" s="35" t="s">
        <v>15</v>
      </c>
      <c r="DQ25" s="94" t="s">
        <v>36</v>
      </c>
      <c r="DR25" s="164">
        <v>9.3990000000000009</v>
      </c>
      <c r="DS25" s="164">
        <v>10.298</v>
      </c>
      <c r="DT25" s="211">
        <f t="shared" si="59"/>
        <v>0.89899999999999913</v>
      </c>
      <c r="DU25" s="211">
        <v>7.9020000000000001</v>
      </c>
      <c r="DV25" s="211">
        <v>8.8059999999999992</v>
      </c>
      <c r="DW25" s="211">
        <f t="shared" si="60"/>
        <v>0.90399999999999903</v>
      </c>
      <c r="DX25" s="176">
        <f t="shared" si="6"/>
        <v>49.7</v>
      </c>
      <c r="DY25" s="176">
        <f t="shared" si="7"/>
        <v>54.2</v>
      </c>
      <c r="DZ25" s="176">
        <f t="shared" si="61"/>
        <v>4.5</v>
      </c>
      <c r="EA25" s="464">
        <v>8</v>
      </c>
      <c r="EB25" s="212">
        <v>77.929000000000002</v>
      </c>
      <c r="EC25" s="212">
        <v>106.51300000000001</v>
      </c>
      <c r="ED25" s="211">
        <f t="shared" si="62"/>
        <v>28.584000000000003</v>
      </c>
      <c r="EE25" s="212">
        <v>17.055</v>
      </c>
      <c r="EF25" s="212">
        <v>17.088000000000001</v>
      </c>
      <c r="EG25" s="211">
        <f t="shared" si="63"/>
        <v>3.3000000000001251E-2</v>
      </c>
      <c r="EH25" s="211">
        <v>52.969000000000001</v>
      </c>
      <c r="EI25" s="211">
        <v>117.13200000000001</v>
      </c>
      <c r="EJ25" s="211">
        <f t="shared" si="64"/>
        <v>64.163000000000011</v>
      </c>
      <c r="EK25" s="176">
        <f t="shared" si="65"/>
        <v>14.9</v>
      </c>
      <c r="EL25" s="176">
        <f t="shared" si="66"/>
        <v>13.9</v>
      </c>
      <c r="EM25" s="176">
        <f t="shared" si="67"/>
        <v>-1</v>
      </c>
      <c r="EN25" s="168">
        <v>1473</v>
      </c>
      <c r="EO25" s="168">
        <v>2211</v>
      </c>
      <c r="EP25" s="58">
        <f t="shared" si="68"/>
        <v>738</v>
      </c>
      <c r="EQ25" s="164">
        <v>203.87699999999998</v>
      </c>
      <c r="ER25" s="164">
        <v>241.68200000000002</v>
      </c>
      <c r="ES25" s="211">
        <f t="shared" si="69"/>
        <v>37.805000000000035</v>
      </c>
      <c r="ET25" s="176">
        <f t="shared" si="70"/>
        <v>21.7</v>
      </c>
      <c r="EU25" s="176">
        <f t="shared" si="71"/>
        <v>23.5</v>
      </c>
      <c r="EV25" s="176">
        <f t="shared" si="72"/>
        <v>1.8000000000000007</v>
      </c>
      <c r="EW25" s="176">
        <f t="shared" si="73"/>
        <v>1.5</v>
      </c>
      <c r="EX25" s="176">
        <f t="shared" si="8"/>
        <v>1.7</v>
      </c>
      <c r="EY25" s="176">
        <f t="shared" si="74"/>
        <v>0.19999999999999996</v>
      </c>
      <c r="EZ25" s="164">
        <v>3.9609999999999999</v>
      </c>
      <c r="FA25" s="164">
        <v>4.4820000000000002</v>
      </c>
      <c r="FB25" s="211">
        <f t="shared" si="75"/>
        <v>0.52100000000000035</v>
      </c>
      <c r="FC25" s="164">
        <v>0.80100000000000005</v>
      </c>
      <c r="FD25" s="164">
        <v>0.51700000000000002</v>
      </c>
      <c r="FE25" s="211">
        <f t="shared" si="76"/>
        <v>-0.28400000000000003</v>
      </c>
      <c r="FG25" s="35">
        <v>16</v>
      </c>
      <c r="FH25" s="35" t="s">
        <v>15</v>
      </c>
      <c r="FI25" s="94" t="s">
        <v>36</v>
      </c>
      <c r="FJ25" s="90">
        <v>40</v>
      </c>
      <c r="FK25" s="90">
        <v>40</v>
      </c>
      <c r="FL25" s="57">
        <f t="shared" si="77"/>
        <v>0</v>
      </c>
      <c r="FM25" s="90">
        <v>25</v>
      </c>
      <c r="FN25" s="90">
        <v>25</v>
      </c>
      <c r="FO25" s="57">
        <f t="shared" si="78"/>
        <v>0</v>
      </c>
      <c r="FP25" s="90">
        <v>10</v>
      </c>
      <c r="FQ25" s="90">
        <v>11</v>
      </c>
      <c r="FR25" s="57">
        <f t="shared" si="79"/>
        <v>1</v>
      </c>
      <c r="FS25" s="35">
        <v>14</v>
      </c>
      <c r="FT25" s="35">
        <v>13</v>
      </c>
      <c r="FU25" s="57">
        <f t="shared" si="80"/>
        <v>-1</v>
      </c>
      <c r="FV25" s="176">
        <f t="shared" si="81"/>
        <v>96</v>
      </c>
      <c r="FW25" s="121">
        <v>3</v>
      </c>
      <c r="FX25" s="58">
        <f t="shared" si="82"/>
        <v>376</v>
      </c>
      <c r="FY25" s="58">
        <f t="shared" si="83"/>
        <v>412</v>
      </c>
      <c r="FZ25" s="57">
        <f t="shared" si="9"/>
        <v>36</v>
      </c>
      <c r="GA25" s="176">
        <f t="shared" si="84"/>
        <v>8.1999999999999993</v>
      </c>
      <c r="GB25" s="176">
        <f t="shared" si="85"/>
        <v>9.6999999999999993</v>
      </c>
      <c r="GC25" s="176">
        <f t="shared" si="10"/>
        <v>1.5</v>
      </c>
      <c r="GD25" s="213"/>
      <c r="GE25" s="35">
        <v>16</v>
      </c>
      <c r="GF25" s="35" t="s">
        <v>15</v>
      </c>
      <c r="GG25" s="94" t="s">
        <v>36</v>
      </c>
      <c r="GH25" s="462">
        <f t="shared" si="86"/>
        <v>20506.399999999998</v>
      </c>
      <c r="GI25" s="398">
        <f t="shared" si="11"/>
        <v>1282</v>
      </c>
      <c r="GJ25" s="138">
        <v>14</v>
      </c>
      <c r="GK25" s="367">
        <v>20168.599999999999</v>
      </c>
      <c r="GL25" s="106">
        <v>167</v>
      </c>
      <c r="GM25" s="367">
        <v>170.8</v>
      </c>
      <c r="GN25" s="367">
        <v>160</v>
      </c>
      <c r="GO25" s="270"/>
      <c r="GP25" s="176">
        <f t="shared" si="87"/>
        <v>99.2</v>
      </c>
      <c r="GQ25" s="364">
        <v>19313.3</v>
      </c>
      <c r="GR25" s="362">
        <v>16387.900000000001</v>
      </c>
      <c r="GS25" s="361"/>
      <c r="GT25" s="362">
        <v>57.6</v>
      </c>
      <c r="GU25" s="362"/>
      <c r="GV25" s="361">
        <v>335.9</v>
      </c>
      <c r="GW25" s="361">
        <v>82.7</v>
      </c>
      <c r="GX25" s="362"/>
      <c r="GY25" s="463">
        <f t="shared" si="12"/>
        <v>1079</v>
      </c>
      <c r="GZ25" s="464">
        <v>15</v>
      </c>
      <c r="HA25" s="465">
        <f t="shared" si="13"/>
        <v>1991</v>
      </c>
      <c r="HB25" s="464">
        <v>15</v>
      </c>
    </row>
    <row r="26" spans="1:210" s="28" customFormat="1">
      <c r="A26" s="35">
        <v>17</v>
      </c>
      <c r="B26" s="35" t="s">
        <v>17</v>
      </c>
      <c r="C26" s="94" t="s">
        <v>37</v>
      </c>
      <c r="D26" s="57">
        <f t="shared" si="14"/>
        <v>2</v>
      </c>
      <c r="E26" s="35">
        <v>1</v>
      </c>
      <c r="F26" s="35">
        <v>1</v>
      </c>
      <c r="G26" s="57">
        <f t="shared" si="15"/>
        <v>2</v>
      </c>
      <c r="H26" s="35">
        <v>1</v>
      </c>
      <c r="I26" s="35">
        <v>1</v>
      </c>
      <c r="J26" s="35"/>
      <c r="K26" s="35"/>
      <c r="L26" s="57">
        <f t="shared" si="16"/>
        <v>0</v>
      </c>
      <c r="M26" s="35"/>
      <c r="N26" s="35"/>
      <c r="O26" s="57">
        <f t="shared" si="17"/>
        <v>0</v>
      </c>
      <c r="P26" s="176">
        <f t="shared" si="18"/>
        <v>0</v>
      </c>
      <c r="Q26" s="176">
        <f t="shared" si="19"/>
        <v>0</v>
      </c>
      <c r="R26" s="35"/>
      <c r="S26" s="35"/>
      <c r="T26" s="35"/>
      <c r="U26" s="35"/>
      <c r="V26" s="57">
        <f t="shared" si="20"/>
        <v>0</v>
      </c>
      <c r="W26" s="35"/>
      <c r="X26" s="35"/>
      <c r="Y26" s="57">
        <f t="shared" si="21"/>
        <v>0</v>
      </c>
      <c r="Z26" s="50">
        <v>0</v>
      </c>
      <c r="AA26" s="114">
        <v>0</v>
      </c>
      <c r="AB26" s="92"/>
      <c r="AC26" s="92"/>
      <c r="AD26" s="57">
        <f t="shared" si="24"/>
        <v>0</v>
      </c>
      <c r="AE26" s="57">
        <v>2</v>
      </c>
      <c r="AF26" s="57">
        <v>2</v>
      </c>
      <c r="AG26" s="57">
        <f t="shared" si="25"/>
        <v>0</v>
      </c>
      <c r="AH26" s="35">
        <v>2</v>
      </c>
      <c r="AI26" s="35">
        <v>2</v>
      </c>
      <c r="AJ26" s="57">
        <f t="shared" si="26"/>
        <v>0</v>
      </c>
      <c r="AK26" s="35">
        <v>2</v>
      </c>
      <c r="AL26" s="35">
        <v>2</v>
      </c>
      <c r="AM26" s="57">
        <f t="shared" si="27"/>
        <v>0</v>
      </c>
      <c r="AN26" s="35"/>
      <c r="AO26" s="35"/>
      <c r="AP26" s="57">
        <f t="shared" si="28"/>
        <v>0</v>
      </c>
      <c r="AQ26" s="30"/>
      <c r="AR26" s="35">
        <v>17</v>
      </c>
      <c r="AS26" s="35" t="s">
        <v>17</v>
      </c>
      <c r="AT26" s="94" t="s">
        <v>37</v>
      </c>
      <c r="AU26" s="197">
        <v>2</v>
      </c>
      <c r="AV26" s="197">
        <v>2</v>
      </c>
      <c r="AW26" s="57">
        <f t="shared" si="29"/>
        <v>0</v>
      </c>
      <c r="AX26" s="58">
        <v>2</v>
      </c>
      <c r="AY26" s="58">
        <v>2</v>
      </c>
      <c r="AZ26" s="57">
        <f t="shared" si="30"/>
        <v>0</v>
      </c>
      <c r="BA26" s="176">
        <f t="shared" si="31"/>
        <v>100</v>
      </c>
      <c r="BB26" s="176">
        <f t="shared" si="32"/>
        <v>100</v>
      </c>
      <c r="BC26" s="104">
        <v>2</v>
      </c>
      <c r="BD26" s="104">
        <v>2</v>
      </c>
      <c r="BE26" s="57">
        <f t="shared" si="33"/>
        <v>0</v>
      </c>
      <c r="BF26" s="35">
        <v>1</v>
      </c>
      <c r="BG26" s="35">
        <v>1</v>
      </c>
      <c r="BH26" s="57">
        <f t="shared" si="34"/>
        <v>0</v>
      </c>
      <c r="BI26" s="35">
        <v>1</v>
      </c>
      <c r="BJ26" s="35">
        <v>1</v>
      </c>
      <c r="BK26" s="57">
        <f t="shared" si="35"/>
        <v>0</v>
      </c>
      <c r="BL26" s="212">
        <v>10.957000000000001</v>
      </c>
      <c r="BM26" s="212">
        <v>11.933</v>
      </c>
      <c r="BN26" s="211">
        <f t="shared" si="36"/>
        <v>0.97599999999999909</v>
      </c>
      <c r="BO26" s="212">
        <v>10.957000000000001</v>
      </c>
      <c r="BP26" s="212">
        <v>11.933</v>
      </c>
      <c r="BQ26" s="211">
        <f t="shared" si="37"/>
        <v>0.97599999999999909</v>
      </c>
      <c r="BS26" s="35">
        <v>17</v>
      </c>
      <c r="BT26" s="35" t="s">
        <v>17</v>
      </c>
      <c r="BU26" s="94" t="s">
        <v>37</v>
      </c>
      <c r="BV26" s="176">
        <f t="shared" si="38"/>
        <v>3</v>
      </c>
      <c r="BW26" s="37">
        <v>1.9</v>
      </c>
      <c r="BX26" s="37">
        <v>1.1000000000000001</v>
      </c>
      <c r="BY26" s="176">
        <f t="shared" si="39"/>
        <v>3</v>
      </c>
      <c r="BZ26" s="37">
        <v>1.9</v>
      </c>
      <c r="CA26" s="37">
        <v>1.1000000000000001</v>
      </c>
      <c r="CB26" s="461">
        <f t="shared" si="40"/>
        <v>1.5</v>
      </c>
      <c r="CC26" s="461">
        <f t="shared" si="41"/>
        <v>1.9</v>
      </c>
      <c r="CD26" s="461">
        <f t="shared" si="0"/>
        <v>1.1000000000000001</v>
      </c>
      <c r="CE26" s="461">
        <f t="shared" si="1"/>
        <v>1.5</v>
      </c>
      <c r="CF26" s="461">
        <f t="shared" si="42"/>
        <v>1.9</v>
      </c>
      <c r="CG26" s="461">
        <f t="shared" si="2"/>
        <v>1.1000000000000001</v>
      </c>
      <c r="CH26" s="461">
        <f t="shared" si="43"/>
        <v>0</v>
      </c>
      <c r="CI26" s="461">
        <f t="shared" si="44"/>
        <v>0</v>
      </c>
      <c r="CJ26" s="461">
        <f t="shared" si="45"/>
        <v>0</v>
      </c>
      <c r="CL26" s="35">
        <v>17</v>
      </c>
      <c r="CM26" s="35" t="s">
        <v>17</v>
      </c>
      <c r="CN26" s="94" t="s">
        <v>37</v>
      </c>
      <c r="CO26" s="211">
        <f t="shared" si="46"/>
        <v>26.315000000000001</v>
      </c>
      <c r="CP26" s="211">
        <f t="shared" si="88"/>
        <v>26.765000000000001</v>
      </c>
      <c r="CQ26" s="211">
        <f t="shared" si="48"/>
        <v>0.44999999999999929</v>
      </c>
      <c r="CR26" s="164">
        <v>16</v>
      </c>
      <c r="CS26" s="164">
        <v>16.268999999999998</v>
      </c>
      <c r="CT26" s="211">
        <f t="shared" si="49"/>
        <v>0.26899999999999835</v>
      </c>
      <c r="CU26" s="164">
        <v>10.315000000000001</v>
      </c>
      <c r="CV26" s="164">
        <v>10.496</v>
      </c>
      <c r="CW26" s="211">
        <f t="shared" si="50"/>
        <v>0.18099999999999916</v>
      </c>
      <c r="CX26" s="211">
        <f t="shared" si="51"/>
        <v>0.126</v>
      </c>
      <c r="CY26" s="211">
        <f t="shared" si="89"/>
        <v>0.45</v>
      </c>
      <c r="CZ26" s="211">
        <f t="shared" si="53"/>
        <v>0.32400000000000001</v>
      </c>
      <c r="DA26" s="164">
        <v>7.8E-2</v>
      </c>
      <c r="DB26" s="164">
        <v>0.26900000000000002</v>
      </c>
      <c r="DC26" s="211">
        <f t="shared" si="54"/>
        <v>0.191</v>
      </c>
      <c r="DD26" s="164">
        <v>4.8000000000000001E-2</v>
      </c>
      <c r="DE26" s="164">
        <v>0.18099999999999999</v>
      </c>
      <c r="DF26" s="211">
        <f t="shared" si="55"/>
        <v>0.13300000000000001</v>
      </c>
      <c r="DG26" s="168">
        <f t="shared" si="56"/>
        <v>42</v>
      </c>
      <c r="DH26" s="168">
        <f t="shared" si="3"/>
        <v>150</v>
      </c>
      <c r="DI26" s="168">
        <f t="shared" si="57"/>
        <v>108</v>
      </c>
      <c r="DJ26" s="176">
        <f t="shared" si="4"/>
        <v>8.8000000000000007</v>
      </c>
      <c r="DK26" s="176">
        <f t="shared" si="5"/>
        <v>8.9</v>
      </c>
      <c r="DL26" s="176">
        <f t="shared" si="58"/>
        <v>9.9999999999999645E-2</v>
      </c>
      <c r="DM26" s="121">
        <v>10</v>
      </c>
      <c r="DO26" s="35">
        <v>17</v>
      </c>
      <c r="DP26" s="35" t="s">
        <v>17</v>
      </c>
      <c r="DQ26" s="94" t="s">
        <v>37</v>
      </c>
      <c r="DR26" s="164">
        <v>1.127</v>
      </c>
      <c r="DS26" s="164">
        <v>1.145</v>
      </c>
      <c r="DT26" s="211">
        <f t="shared" si="59"/>
        <v>1.8000000000000016E-2</v>
      </c>
      <c r="DU26" s="211">
        <v>1.127</v>
      </c>
      <c r="DV26" s="164">
        <v>1.145</v>
      </c>
      <c r="DW26" s="211">
        <f t="shared" si="60"/>
        <v>1.8000000000000016E-2</v>
      </c>
      <c r="DX26" s="176">
        <f t="shared" si="6"/>
        <v>37.6</v>
      </c>
      <c r="DY26" s="176">
        <f t="shared" si="7"/>
        <v>38.200000000000003</v>
      </c>
      <c r="DZ26" s="176">
        <f t="shared" si="61"/>
        <v>0.60000000000000142</v>
      </c>
      <c r="EA26" s="464">
        <v>12</v>
      </c>
      <c r="EB26" s="212">
        <v>7.0369999999999999</v>
      </c>
      <c r="EC26" s="212">
        <v>7.5339999999999998</v>
      </c>
      <c r="ED26" s="211">
        <f t="shared" si="62"/>
        <v>0.49699999999999989</v>
      </c>
      <c r="EE26" s="212">
        <v>0.33500000000000002</v>
      </c>
      <c r="EF26" s="212">
        <v>1.1579999999999999</v>
      </c>
      <c r="EG26" s="211">
        <f t="shared" si="63"/>
        <v>0.82299999999999995</v>
      </c>
      <c r="EH26" s="211">
        <v>0.63200000000000001</v>
      </c>
      <c r="EI26" s="211">
        <v>3.13</v>
      </c>
      <c r="EJ26" s="211">
        <f t="shared" si="64"/>
        <v>2.4979999999999998</v>
      </c>
      <c r="EK26" s="176">
        <f t="shared" si="65"/>
        <v>23.3</v>
      </c>
      <c r="EL26" s="176">
        <f t="shared" si="66"/>
        <v>23.4</v>
      </c>
      <c r="EM26" s="176">
        <f t="shared" si="67"/>
        <v>9.9999999999997868E-2</v>
      </c>
      <c r="EN26" s="168">
        <v>33</v>
      </c>
      <c r="EO26" s="168">
        <v>190</v>
      </c>
      <c r="EP26" s="58">
        <f t="shared" si="68"/>
        <v>157</v>
      </c>
      <c r="EQ26" s="164">
        <v>9.2309999999999999</v>
      </c>
      <c r="ER26" s="164">
        <v>14.132</v>
      </c>
      <c r="ES26" s="211">
        <f t="shared" si="69"/>
        <v>4.9009999999999998</v>
      </c>
      <c r="ET26" s="176">
        <f t="shared" si="70"/>
        <v>8.1999999999999993</v>
      </c>
      <c r="EU26" s="176">
        <f t="shared" si="71"/>
        <v>12.3</v>
      </c>
      <c r="EV26" s="176">
        <f t="shared" si="72"/>
        <v>4.1000000000000014</v>
      </c>
      <c r="EW26" s="176">
        <f t="shared" si="73"/>
        <v>0.4</v>
      </c>
      <c r="EX26" s="176">
        <f t="shared" si="8"/>
        <v>0.5</v>
      </c>
      <c r="EY26" s="176">
        <f t="shared" si="74"/>
        <v>9.9999999999999978E-2</v>
      </c>
      <c r="EZ26" s="164">
        <v>1.56</v>
      </c>
      <c r="FA26" s="164">
        <v>2.77</v>
      </c>
      <c r="FB26" s="211">
        <f t="shared" si="75"/>
        <v>1.21</v>
      </c>
      <c r="FC26" s="164"/>
      <c r="FD26" s="164"/>
      <c r="FE26" s="211">
        <f t="shared" si="76"/>
        <v>0</v>
      </c>
      <c r="FG26" s="35">
        <v>17</v>
      </c>
      <c r="FH26" s="35" t="s">
        <v>17</v>
      </c>
      <c r="FI26" s="94" t="s">
        <v>37</v>
      </c>
      <c r="FJ26" s="90">
        <v>7</v>
      </c>
      <c r="FK26" s="90">
        <v>7</v>
      </c>
      <c r="FL26" s="57">
        <f t="shared" si="77"/>
        <v>0</v>
      </c>
      <c r="FM26" s="90">
        <v>5</v>
      </c>
      <c r="FN26" s="90">
        <v>5</v>
      </c>
      <c r="FO26" s="57">
        <f t="shared" si="78"/>
        <v>0</v>
      </c>
      <c r="FP26" s="90">
        <v>1</v>
      </c>
      <c r="FQ26" s="90"/>
      <c r="FR26" s="57">
        <f t="shared" si="79"/>
        <v>-1</v>
      </c>
      <c r="FS26" s="90">
        <v>4</v>
      </c>
      <c r="FT26" s="90">
        <v>5</v>
      </c>
      <c r="FU26" s="57">
        <f t="shared" si="80"/>
        <v>1</v>
      </c>
      <c r="FV26" s="176">
        <f t="shared" si="81"/>
        <v>100</v>
      </c>
      <c r="FW26" s="121">
        <v>1</v>
      </c>
      <c r="FX26" s="58">
        <f t="shared" si="82"/>
        <v>225</v>
      </c>
      <c r="FY26" s="58">
        <f t="shared" si="83"/>
        <v>229</v>
      </c>
      <c r="FZ26" s="57">
        <f t="shared" si="9"/>
        <v>4</v>
      </c>
      <c r="GA26" s="176">
        <f t="shared" si="84"/>
        <v>1.8</v>
      </c>
      <c r="GB26" s="176">
        <f t="shared" si="85"/>
        <v>2.8</v>
      </c>
      <c r="GC26" s="176">
        <f t="shared" si="10"/>
        <v>0.99999999999999978</v>
      </c>
      <c r="GD26" s="213"/>
      <c r="GE26" s="35">
        <v>17</v>
      </c>
      <c r="GF26" s="35" t="s">
        <v>17</v>
      </c>
      <c r="GG26" s="94" t="s">
        <v>37</v>
      </c>
      <c r="GH26" s="462">
        <f t="shared" si="86"/>
        <v>5607.5999999999995</v>
      </c>
      <c r="GI26" s="400">
        <f t="shared" si="11"/>
        <v>2804</v>
      </c>
      <c r="GJ26" s="138">
        <v>4</v>
      </c>
      <c r="GK26" s="367">
        <v>2915.2</v>
      </c>
      <c r="GL26" s="367">
        <v>2545.5</v>
      </c>
      <c r="GM26" s="367">
        <v>146.9</v>
      </c>
      <c r="GN26" s="369">
        <v>146.9</v>
      </c>
      <c r="GO26" s="270"/>
      <c r="GP26" s="176">
        <f t="shared" si="87"/>
        <v>97.4</v>
      </c>
      <c r="GQ26" s="363">
        <v>5581.6</v>
      </c>
      <c r="GR26" s="361">
        <v>4838.2</v>
      </c>
      <c r="GS26" s="362"/>
      <c r="GT26" s="361">
        <v>55.9</v>
      </c>
      <c r="GU26" s="361"/>
      <c r="GV26" s="361">
        <v>172.6</v>
      </c>
      <c r="GW26" s="106">
        <v>45</v>
      </c>
      <c r="GX26" s="362"/>
      <c r="GY26" s="463">
        <f t="shared" si="12"/>
        <v>1869</v>
      </c>
      <c r="GZ26" s="464">
        <v>9</v>
      </c>
      <c r="HA26" s="465">
        <f t="shared" si="13"/>
        <v>4897</v>
      </c>
      <c r="HB26" s="464">
        <v>7</v>
      </c>
    </row>
    <row r="27" spans="1:210" s="28" customFormat="1">
      <c r="A27" s="35">
        <v>18</v>
      </c>
      <c r="B27" s="35" t="s">
        <v>16</v>
      </c>
      <c r="C27" s="94" t="s">
        <v>38</v>
      </c>
      <c r="D27" s="57">
        <f t="shared" si="14"/>
        <v>2</v>
      </c>
      <c r="E27" s="35">
        <v>2</v>
      </c>
      <c r="F27" s="35"/>
      <c r="G27" s="57">
        <f t="shared" si="15"/>
        <v>2</v>
      </c>
      <c r="H27" s="35">
        <v>2</v>
      </c>
      <c r="I27" s="35"/>
      <c r="J27" s="35"/>
      <c r="K27" s="35"/>
      <c r="L27" s="57">
        <f t="shared" si="16"/>
        <v>0</v>
      </c>
      <c r="M27" s="35">
        <v>1</v>
      </c>
      <c r="N27" s="35">
        <v>1</v>
      </c>
      <c r="O27" s="57">
        <f t="shared" si="17"/>
        <v>0</v>
      </c>
      <c r="P27" s="176">
        <f t="shared" si="18"/>
        <v>50</v>
      </c>
      <c r="Q27" s="176">
        <f t="shared" si="19"/>
        <v>50</v>
      </c>
      <c r="R27" s="35"/>
      <c r="S27" s="35"/>
      <c r="T27" s="35"/>
      <c r="U27" s="35"/>
      <c r="V27" s="57">
        <f t="shared" si="20"/>
        <v>0</v>
      </c>
      <c r="W27" s="35"/>
      <c r="X27" s="35"/>
      <c r="Y27" s="57">
        <f t="shared" si="21"/>
        <v>0</v>
      </c>
      <c r="Z27" s="50">
        <v>0</v>
      </c>
      <c r="AA27" s="114">
        <v>0</v>
      </c>
      <c r="AB27" s="35">
        <v>1</v>
      </c>
      <c r="AC27" s="35">
        <v>1</v>
      </c>
      <c r="AD27" s="57">
        <f t="shared" si="24"/>
        <v>0</v>
      </c>
      <c r="AE27" s="57">
        <v>2</v>
      </c>
      <c r="AF27" s="57">
        <v>2</v>
      </c>
      <c r="AG27" s="57">
        <f t="shared" si="25"/>
        <v>0</v>
      </c>
      <c r="AH27" s="35">
        <v>2</v>
      </c>
      <c r="AI27" s="35">
        <v>2</v>
      </c>
      <c r="AJ27" s="57">
        <f t="shared" si="26"/>
        <v>0</v>
      </c>
      <c r="AK27" s="35">
        <v>2</v>
      </c>
      <c r="AL27" s="35">
        <v>2</v>
      </c>
      <c r="AM27" s="57">
        <f t="shared" si="27"/>
        <v>0</v>
      </c>
      <c r="AN27" s="35">
        <v>11</v>
      </c>
      <c r="AO27" s="35">
        <v>11</v>
      </c>
      <c r="AP27" s="57">
        <f t="shared" si="28"/>
        <v>0</v>
      </c>
      <c r="AQ27" s="30"/>
      <c r="AR27" s="35">
        <v>18</v>
      </c>
      <c r="AS27" s="35" t="s">
        <v>16</v>
      </c>
      <c r="AT27" s="94" t="s">
        <v>38</v>
      </c>
      <c r="AU27" s="197">
        <v>2</v>
      </c>
      <c r="AV27" s="197">
        <v>2</v>
      </c>
      <c r="AW27" s="57">
        <f t="shared" si="29"/>
        <v>0</v>
      </c>
      <c r="AX27" s="58">
        <v>2</v>
      </c>
      <c r="AY27" s="58">
        <v>2</v>
      </c>
      <c r="AZ27" s="57">
        <f t="shared" si="30"/>
        <v>0</v>
      </c>
      <c r="BA27" s="176">
        <f t="shared" si="31"/>
        <v>100</v>
      </c>
      <c r="BB27" s="176">
        <f t="shared" si="32"/>
        <v>100</v>
      </c>
      <c r="BC27" s="104">
        <v>2</v>
      </c>
      <c r="BD27" s="104">
        <v>2</v>
      </c>
      <c r="BE27" s="57">
        <f t="shared" si="33"/>
        <v>0</v>
      </c>
      <c r="BF27" s="35">
        <v>1</v>
      </c>
      <c r="BG27" s="35">
        <v>1</v>
      </c>
      <c r="BH27" s="57">
        <f t="shared" si="34"/>
        <v>0</v>
      </c>
      <c r="BI27" s="35">
        <v>1</v>
      </c>
      <c r="BJ27" s="35">
        <v>1</v>
      </c>
      <c r="BK27" s="57">
        <f t="shared" si="35"/>
        <v>0</v>
      </c>
      <c r="BL27" s="212">
        <v>65.102000000000004</v>
      </c>
      <c r="BM27" s="212">
        <v>67.009</v>
      </c>
      <c r="BN27" s="211">
        <f t="shared" si="36"/>
        <v>1.9069999999999965</v>
      </c>
      <c r="BO27" s="212">
        <v>65.102000000000004</v>
      </c>
      <c r="BP27" s="212">
        <v>67.009</v>
      </c>
      <c r="BQ27" s="211">
        <f t="shared" si="37"/>
        <v>1.9069999999999965</v>
      </c>
      <c r="BS27" s="35">
        <v>18</v>
      </c>
      <c r="BT27" s="35" t="s">
        <v>16</v>
      </c>
      <c r="BU27" s="94" t="s">
        <v>38</v>
      </c>
      <c r="BV27" s="176">
        <f t="shared" si="38"/>
        <v>40.799999999999997</v>
      </c>
      <c r="BW27" s="37">
        <v>40.799999999999997</v>
      </c>
      <c r="BX27" s="37"/>
      <c r="BY27" s="176">
        <f t="shared" si="39"/>
        <v>39.9</v>
      </c>
      <c r="BZ27" s="37">
        <v>39.9</v>
      </c>
      <c r="CA27" s="37"/>
      <c r="CB27" s="461">
        <f t="shared" si="40"/>
        <v>20.399999999999999</v>
      </c>
      <c r="CC27" s="461">
        <f t="shared" si="41"/>
        <v>20.399999999999999</v>
      </c>
      <c r="CD27" s="51">
        <v>0</v>
      </c>
      <c r="CE27" s="461">
        <f t="shared" si="1"/>
        <v>19.95</v>
      </c>
      <c r="CF27" s="461">
        <f t="shared" si="42"/>
        <v>19.95</v>
      </c>
      <c r="CG27" s="51">
        <v>0</v>
      </c>
      <c r="CH27" s="461">
        <f t="shared" si="43"/>
        <v>-0.44999999999999929</v>
      </c>
      <c r="CI27" s="461">
        <f t="shared" si="44"/>
        <v>-0.44999999999999929</v>
      </c>
      <c r="CJ27" s="461">
        <f t="shared" si="45"/>
        <v>0</v>
      </c>
      <c r="CL27" s="35">
        <v>18</v>
      </c>
      <c r="CM27" s="35" t="s">
        <v>16</v>
      </c>
      <c r="CN27" s="94" t="s">
        <v>38</v>
      </c>
      <c r="CO27" s="211">
        <f t="shared" si="46"/>
        <v>148.65799999999999</v>
      </c>
      <c r="CP27" s="211">
        <f t="shared" si="88"/>
        <v>148.63499999999999</v>
      </c>
      <c r="CQ27" s="211">
        <f t="shared" si="48"/>
        <v>-2.2999999999996135E-2</v>
      </c>
      <c r="CR27" s="164">
        <v>148.65799999999999</v>
      </c>
      <c r="CS27" s="164">
        <v>148.63499999999999</v>
      </c>
      <c r="CT27" s="211">
        <f t="shared" si="49"/>
        <v>-2.2999999999996135E-2</v>
      </c>
      <c r="CU27" s="164"/>
      <c r="CV27" s="164"/>
      <c r="CW27" s="211">
        <f t="shared" si="50"/>
        <v>0</v>
      </c>
      <c r="CX27" s="211">
        <f t="shared" si="51"/>
        <v>2.1469999999999998</v>
      </c>
      <c r="CY27" s="211">
        <f t="shared" si="89"/>
        <v>2.5739999999999998</v>
      </c>
      <c r="CZ27" s="211">
        <f t="shared" si="53"/>
        <v>0.42700000000000005</v>
      </c>
      <c r="DA27" s="164">
        <v>2.1469999999999998</v>
      </c>
      <c r="DB27" s="164">
        <v>2.5739999999999998</v>
      </c>
      <c r="DC27" s="211">
        <f t="shared" si="54"/>
        <v>0.42700000000000005</v>
      </c>
      <c r="DD27" s="164"/>
      <c r="DE27" s="164"/>
      <c r="DF27" s="211">
        <f t="shared" si="55"/>
        <v>0</v>
      </c>
      <c r="DG27" s="168">
        <f t="shared" si="56"/>
        <v>53</v>
      </c>
      <c r="DH27" s="168">
        <f t="shared" si="3"/>
        <v>65</v>
      </c>
      <c r="DI27" s="168">
        <f t="shared" si="57"/>
        <v>12</v>
      </c>
      <c r="DJ27" s="176">
        <f t="shared" si="4"/>
        <v>3.6</v>
      </c>
      <c r="DK27" s="176">
        <f t="shared" si="5"/>
        <v>3.7</v>
      </c>
      <c r="DL27" s="176">
        <f t="shared" si="58"/>
        <v>0.10000000000000009</v>
      </c>
      <c r="DM27" s="121">
        <v>17</v>
      </c>
      <c r="DO27" s="35">
        <v>18</v>
      </c>
      <c r="DP27" s="35" t="s">
        <v>16</v>
      </c>
      <c r="DQ27" s="94" t="s">
        <v>38</v>
      </c>
      <c r="DR27" s="164">
        <v>6.1959999999999997</v>
      </c>
      <c r="DS27" s="164">
        <v>7.1040000000000001</v>
      </c>
      <c r="DT27" s="211">
        <f t="shared" si="59"/>
        <v>0.90800000000000036</v>
      </c>
      <c r="DU27" s="211">
        <v>5.819</v>
      </c>
      <c r="DV27" s="211">
        <v>5.6130000000000004</v>
      </c>
      <c r="DW27" s="211">
        <f t="shared" si="60"/>
        <v>-0.20599999999999952</v>
      </c>
      <c r="DX27" s="176">
        <f t="shared" si="6"/>
        <v>15.2</v>
      </c>
      <c r="DY27" s="176">
        <f t="shared" si="7"/>
        <v>17.8</v>
      </c>
      <c r="DZ27" s="176">
        <f t="shared" si="61"/>
        <v>2.6000000000000014</v>
      </c>
      <c r="EA27" s="464">
        <v>18</v>
      </c>
      <c r="EB27" s="164">
        <v>39.786999999999999</v>
      </c>
      <c r="EC27" s="164">
        <v>45.956000000000003</v>
      </c>
      <c r="ED27" s="211">
        <f t="shared" si="62"/>
        <v>6.169000000000004</v>
      </c>
      <c r="EE27" s="164">
        <v>1.595</v>
      </c>
      <c r="EF27" s="164">
        <v>3.3410000000000002</v>
      </c>
      <c r="EG27" s="211">
        <f t="shared" si="63"/>
        <v>1.7460000000000002</v>
      </c>
      <c r="EH27" s="211">
        <v>11.023999999999999</v>
      </c>
      <c r="EI27" s="211">
        <v>11.221</v>
      </c>
      <c r="EJ27" s="211">
        <f t="shared" si="64"/>
        <v>0.19700000000000095</v>
      </c>
      <c r="EK27" s="176">
        <f t="shared" si="65"/>
        <v>24</v>
      </c>
      <c r="EL27" s="176">
        <f t="shared" si="66"/>
        <v>20.9</v>
      </c>
      <c r="EM27" s="176">
        <f t="shared" si="67"/>
        <v>-3.1000000000000014</v>
      </c>
      <c r="EN27" s="168">
        <v>193</v>
      </c>
      <c r="EO27" s="168">
        <v>382</v>
      </c>
      <c r="EP27" s="58">
        <f t="shared" si="68"/>
        <v>189</v>
      </c>
      <c r="EQ27" s="164">
        <v>121.78000000000002</v>
      </c>
      <c r="ER27" s="164">
        <v>139.15600000000001</v>
      </c>
      <c r="ES27" s="211">
        <f t="shared" si="69"/>
        <v>17.375999999999991</v>
      </c>
      <c r="ET27" s="176">
        <f t="shared" si="70"/>
        <v>19.7</v>
      </c>
      <c r="EU27" s="176">
        <f t="shared" si="71"/>
        <v>19.600000000000001</v>
      </c>
      <c r="EV27" s="176">
        <f t="shared" si="72"/>
        <v>-9.9999999999997868E-2</v>
      </c>
      <c r="EW27" s="176">
        <f t="shared" si="73"/>
        <v>0.8</v>
      </c>
      <c r="EX27" s="176">
        <f t="shared" si="8"/>
        <v>0.9</v>
      </c>
      <c r="EY27" s="176">
        <f t="shared" si="74"/>
        <v>9.9999999999999978E-2</v>
      </c>
      <c r="EZ27" s="164">
        <v>21.434000000000001</v>
      </c>
      <c r="FA27" s="164">
        <v>24.948</v>
      </c>
      <c r="FB27" s="211">
        <f t="shared" si="75"/>
        <v>3.5139999999999993</v>
      </c>
      <c r="FC27" s="164"/>
      <c r="FD27" s="164"/>
      <c r="FE27" s="211">
        <f t="shared" si="76"/>
        <v>0</v>
      </c>
      <c r="FG27" s="35">
        <v>18</v>
      </c>
      <c r="FH27" s="35" t="s">
        <v>16</v>
      </c>
      <c r="FI27" s="94" t="s">
        <v>38</v>
      </c>
      <c r="FJ27" s="35">
        <v>26</v>
      </c>
      <c r="FK27" s="35">
        <v>25</v>
      </c>
      <c r="FL27" s="57">
        <f t="shared" si="77"/>
        <v>-1</v>
      </c>
      <c r="FM27" s="35">
        <v>25</v>
      </c>
      <c r="FN27" s="35">
        <v>24</v>
      </c>
      <c r="FO27" s="57">
        <f t="shared" si="78"/>
        <v>-1</v>
      </c>
      <c r="FP27" s="35">
        <v>13</v>
      </c>
      <c r="FQ27" s="35">
        <v>12</v>
      </c>
      <c r="FR27" s="57">
        <f t="shared" si="79"/>
        <v>-1</v>
      </c>
      <c r="FS27" s="35">
        <v>9</v>
      </c>
      <c r="FT27" s="35">
        <v>10</v>
      </c>
      <c r="FU27" s="57">
        <f t="shared" si="80"/>
        <v>1</v>
      </c>
      <c r="FV27" s="176">
        <f t="shared" si="81"/>
        <v>91.7</v>
      </c>
      <c r="FW27" s="121">
        <v>7</v>
      </c>
      <c r="FX27" s="58">
        <f t="shared" si="82"/>
        <v>248</v>
      </c>
      <c r="FY27" s="58">
        <f t="shared" si="83"/>
        <v>296</v>
      </c>
      <c r="FZ27" s="57">
        <f t="shared" si="9"/>
        <v>48</v>
      </c>
      <c r="GA27" s="176">
        <f t="shared" si="84"/>
        <v>4.9000000000000004</v>
      </c>
      <c r="GB27" s="176">
        <f t="shared" si="85"/>
        <v>5.8</v>
      </c>
      <c r="GC27" s="176">
        <f t="shared" si="10"/>
        <v>0.89999999999999947</v>
      </c>
      <c r="GD27" s="213"/>
      <c r="GE27" s="35">
        <v>18</v>
      </c>
      <c r="GF27" s="35" t="s">
        <v>16</v>
      </c>
      <c r="GG27" s="94" t="s">
        <v>38</v>
      </c>
      <c r="GH27" s="462">
        <f t="shared" si="86"/>
        <v>0</v>
      </c>
      <c r="GI27" s="400">
        <f t="shared" si="11"/>
        <v>0</v>
      </c>
      <c r="GJ27" s="138"/>
      <c r="GK27" s="270"/>
      <c r="GL27" s="270"/>
      <c r="GM27" s="269"/>
      <c r="GN27" s="270"/>
      <c r="GO27" s="270"/>
      <c r="GP27" s="50">
        <v>0</v>
      </c>
      <c r="GQ27" s="364"/>
      <c r="GR27" s="362"/>
      <c r="GS27" s="362"/>
      <c r="GT27" s="362"/>
      <c r="GU27" s="362"/>
      <c r="GV27" s="362"/>
      <c r="GW27" s="362"/>
      <c r="GX27" s="362"/>
      <c r="GY27" s="463">
        <f t="shared" si="12"/>
        <v>0</v>
      </c>
      <c r="GZ27" s="464"/>
      <c r="HA27" s="465">
        <f t="shared" si="13"/>
        <v>0</v>
      </c>
      <c r="HB27" s="464"/>
    </row>
    <row r="28" spans="1:210" s="28" customFormat="1" ht="12.75" customHeight="1">
      <c r="A28" s="35">
        <v>19</v>
      </c>
      <c r="B28" s="40" t="s">
        <v>135</v>
      </c>
      <c r="C28" s="94" t="s">
        <v>39</v>
      </c>
      <c r="D28" s="57">
        <f t="shared" si="14"/>
        <v>26</v>
      </c>
      <c r="E28" s="35">
        <v>26</v>
      </c>
      <c r="F28" s="35"/>
      <c r="G28" s="57">
        <f t="shared" si="15"/>
        <v>26</v>
      </c>
      <c r="H28" s="35">
        <v>26</v>
      </c>
      <c r="I28" s="35"/>
      <c r="J28" s="35">
        <v>12</v>
      </c>
      <c r="K28" s="35">
        <v>11</v>
      </c>
      <c r="L28" s="57">
        <f t="shared" si="16"/>
        <v>-1</v>
      </c>
      <c r="M28" s="35"/>
      <c r="N28" s="35"/>
      <c r="O28" s="57">
        <f t="shared" si="17"/>
        <v>0</v>
      </c>
      <c r="P28" s="176">
        <f t="shared" si="18"/>
        <v>46.2</v>
      </c>
      <c r="Q28" s="176">
        <f t="shared" si="19"/>
        <v>42.3</v>
      </c>
      <c r="R28" s="35"/>
      <c r="S28" s="35"/>
      <c r="T28" s="35"/>
      <c r="U28" s="35"/>
      <c r="V28" s="57">
        <f t="shared" si="20"/>
        <v>0</v>
      </c>
      <c r="W28" s="35"/>
      <c r="X28" s="35"/>
      <c r="Y28" s="57">
        <f t="shared" si="21"/>
        <v>0</v>
      </c>
      <c r="Z28" s="50">
        <v>0</v>
      </c>
      <c r="AA28" s="114">
        <v>0</v>
      </c>
      <c r="AB28" s="92">
        <v>7</v>
      </c>
      <c r="AC28" s="92">
        <v>7</v>
      </c>
      <c r="AD28" s="57">
        <f t="shared" si="24"/>
        <v>0</v>
      </c>
      <c r="AE28" s="57">
        <v>26</v>
      </c>
      <c r="AF28" s="57">
        <v>26</v>
      </c>
      <c r="AG28" s="57">
        <f t="shared" si="25"/>
        <v>0</v>
      </c>
      <c r="AH28" s="35">
        <v>23</v>
      </c>
      <c r="AI28" s="35">
        <v>23</v>
      </c>
      <c r="AJ28" s="57">
        <f t="shared" si="26"/>
        <v>0</v>
      </c>
      <c r="AK28" s="35">
        <v>23</v>
      </c>
      <c r="AL28" s="35">
        <v>23</v>
      </c>
      <c r="AM28" s="57">
        <f t="shared" si="27"/>
        <v>0</v>
      </c>
      <c r="AN28" s="92">
        <v>16</v>
      </c>
      <c r="AO28" s="92">
        <v>20</v>
      </c>
      <c r="AP28" s="57">
        <f t="shared" si="28"/>
        <v>4</v>
      </c>
      <c r="AQ28" s="30"/>
      <c r="AR28" s="35">
        <v>19</v>
      </c>
      <c r="AS28" s="40" t="s">
        <v>135</v>
      </c>
      <c r="AT28" s="94" t="s">
        <v>39</v>
      </c>
      <c r="AU28" s="197">
        <v>26</v>
      </c>
      <c r="AV28" s="197">
        <v>26</v>
      </c>
      <c r="AW28" s="57">
        <f t="shared" si="29"/>
        <v>0</v>
      </c>
      <c r="AX28" s="58">
        <v>26</v>
      </c>
      <c r="AY28" s="58">
        <v>26</v>
      </c>
      <c r="AZ28" s="57">
        <f t="shared" si="30"/>
        <v>0</v>
      </c>
      <c r="BA28" s="176">
        <f t="shared" si="31"/>
        <v>100</v>
      </c>
      <c r="BB28" s="176">
        <f t="shared" si="32"/>
        <v>100</v>
      </c>
      <c r="BC28" s="104">
        <v>3</v>
      </c>
      <c r="BD28" s="104">
        <v>3</v>
      </c>
      <c r="BE28" s="57">
        <f t="shared" si="33"/>
        <v>0</v>
      </c>
      <c r="BF28" s="35">
        <v>1</v>
      </c>
      <c r="BG28" s="35">
        <v>1</v>
      </c>
      <c r="BH28" s="57">
        <f t="shared" si="34"/>
        <v>0</v>
      </c>
      <c r="BI28" s="35">
        <v>1</v>
      </c>
      <c r="BJ28" s="35">
        <v>1</v>
      </c>
      <c r="BK28" s="57">
        <f t="shared" si="35"/>
        <v>0</v>
      </c>
      <c r="BL28" s="212">
        <v>374.75200000000001</v>
      </c>
      <c r="BM28" s="212">
        <v>383.452</v>
      </c>
      <c r="BN28" s="211">
        <f t="shared" si="36"/>
        <v>8.6999999999999886</v>
      </c>
      <c r="BO28" s="212">
        <v>374.75200000000001</v>
      </c>
      <c r="BP28" s="212">
        <v>383.452</v>
      </c>
      <c r="BQ28" s="211">
        <f t="shared" si="37"/>
        <v>8.6999999999999886</v>
      </c>
      <c r="BS28" s="35">
        <v>19</v>
      </c>
      <c r="BT28" s="40" t="s">
        <v>135</v>
      </c>
      <c r="BU28" s="94" t="s">
        <v>39</v>
      </c>
      <c r="BV28" s="176">
        <f t="shared" si="38"/>
        <v>597.79999999999995</v>
      </c>
      <c r="BW28" s="37">
        <v>597.79999999999995</v>
      </c>
      <c r="BX28" s="37"/>
      <c r="BY28" s="176">
        <f t="shared" si="39"/>
        <v>589.70000000000005</v>
      </c>
      <c r="BZ28" s="37">
        <v>589.70000000000005</v>
      </c>
      <c r="CA28" s="37"/>
      <c r="CB28" s="461">
        <f t="shared" si="40"/>
        <v>22.99</v>
      </c>
      <c r="CC28" s="461">
        <f t="shared" si="41"/>
        <v>22.99</v>
      </c>
      <c r="CD28" s="51">
        <v>0</v>
      </c>
      <c r="CE28" s="461">
        <f t="shared" si="1"/>
        <v>22.68</v>
      </c>
      <c r="CF28" s="461">
        <f t="shared" si="42"/>
        <v>22.68</v>
      </c>
      <c r="CG28" s="51">
        <v>0</v>
      </c>
      <c r="CH28" s="461">
        <f t="shared" si="43"/>
        <v>-0.30999999999999872</v>
      </c>
      <c r="CI28" s="461">
        <f t="shared" si="44"/>
        <v>-0.30999999999999872</v>
      </c>
      <c r="CJ28" s="461">
        <f t="shared" si="45"/>
        <v>0</v>
      </c>
      <c r="CL28" s="35">
        <v>19</v>
      </c>
      <c r="CM28" s="40" t="s">
        <v>135</v>
      </c>
      <c r="CN28" s="94" t="s">
        <v>39</v>
      </c>
      <c r="CO28" s="211">
        <f t="shared" si="46"/>
        <v>419.52500000000003</v>
      </c>
      <c r="CP28" s="211">
        <f t="shared" si="88"/>
        <v>418.90199999999999</v>
      </c>
      <c r="CQ28" s="211">
        <f t="shared" si="48"/>
        <v>-0.62300000000004729</v>
      </c>
      <c r="CR28" s="164">
        <v>419.52500000000003</v>
      </c>
      <c r="CS28" s="164">
        <v>418.90199999999999</v>
      </c>
      <c r="CT28" s="211">
        <f t="shared" si="49"/>
        <v>-0.62300000000004729</v>
      </c>
      <c r="CU28" s="164"/>
      <c r="CV28" s="164"/>
      <c r="CW28" s="211">
        <f t="shared" si="50"/>
        <v>0</v>
      </c>
      <c r="CX28" s="211">
        <f t="shared" si="51"/>
        <v>18.448</v>
      </c>
      <c r="CY28" s="211">
        <f t="shared" si="89"/>
        <v>17.116</v>
      </c>
      <c r="CZ28" s="211">
        <f t="shared" si="53"/>
        <v>-1.3320000000000007</v>
      </c>
      <c r="DA28" s="164">
        <v>18.448</v>
      </c>
      <c r="DB28" s="164">
        <v>17.116</v>
      </c>
      <c r="DC28" s="211">
        <f t="shared" si="54"/>
        <v>-1.3320000000000007</v>
      </c>
      <c r="DD28" s="164"/>
      <c r="DE28" s="164"/>
      <c r="DF28" s="211">
        <f t="shared" si="55"/>
        <v>0</v>
      </c>
      <c r="DG28" s="168">
        <f t="shared" si="56"/>
        <v>31</v>
      </c>
      <c r="DH28" s="168">
        <f t="shared" si="3"/>
        <v>29</v>
      </c>
      <c r="DI28" s="168">
        <f t="shared" si="57"/>
        <v>-2</v>
      </c>
      <c r="DJ28" s="176">
        <f t="shared" si="4"/>
        <v>0.7</v>
      </c>
      <c r="DK28" s="176">
        <f t="shared" si="5"/>
        <v>0.7</v>
      </c>
      <c r="DL28" s="176">
        <f t="shared" si="58"/>
        <v>0</v>
      </c>
      <c r="DM28" s="121">
        <v>20</v>
      </c>
      <c r="DO28" s="35">
        <v>19</v>
      </c>
      <c r="DP28" s="40" t="s">
        <v>135</v>
      </c>
      <c r="DQ28" s="94" t="s">
        <v>39</v>
      </c>
      <c r="DR28" s="164">
        <v>43.668999999999997</v>
      </c>
      <c r="DS28" s="164">
        <v>64.777000000000001</v>
      </c>
      <c r="DT28" s="211">
        <f t="shared" si="59"/>
        <v>21.108000000000004</v>
      </c>
      <c r="DU28" s="211">
        <v>40.162999999999997</v>
      </c>
      <c r="DV28" s="211">
        <v>60.527999999999999</v>
      </c>
      <c r="DW28" s="211">
        <f t="shared" si="60"/>
        <v>20.365000000000002</v>
      </c>
      <c r="DX28" s="176">
        <f t="shared" si="6"/>
        <v>7.3</v>
      </c>
      <c r="DY28" s="176">
        <f t="shared" si="7"/>
        <v>11</v>
      </c>
      <c r="DZ28" s="176">
        <f t="shared" si="61"/>
        <v>3.7</v>
      </c>
      <c r="EA28" s="464">
        <v>20</v>
      </c>
      <c r="EB28" s="212">
        <v>285.56700000000001</v>
      </c>
      <c r="EC28" s="212">
        <v>530.95799999999997</v>
      </c>
      <c r="ED28" s="211">
        <f t="shared" si="62"/>
        <v>245.39099999999996</v>
      </c>
      <c r="EE28" s="212">
        <v>21.335999999999999</v>
      </c>
      <c r="EF28" s="212">
        <v>46.811</v>
      </c>
      <c r="EG28" s="211">
        <f t="shared" si="63"/>
        <v>25.475000000000001</v>
      </c>
      <c r="EH28" s="211">
        <v>133.37100000000001</v>
      </c>
      <c r="EI28" s="211">
        <v>192.59399999999999</v>
      </c>
      <c r="EJ28" s="211">
        <f t="shared" si="64"/>
        <v>59.222999999999985</v>
      </c>
      <c r="EK28" s="176">
        <f t="shared" si="65"/>
        <v>9.6</v>
      </c>
      <c r="EL28" s="176">
        <f t="shared" si="66"/>
        <v>6.5</v>
      </c>
      <c r="EM28" s="176">
        <f t="shared" si="67"/>
        <v>-3.0999999999999996</v>
      </c>
      <c r="EN28" s="168">
        <v>1116</v>
      </c>
      <c r="EO28" s="168">
        <v>2503</v>
      </c>
      <c r="EP28" s="58">
        <f t="shared" si="68"/>
        <v>1387</v>
      </c>
      <c r="EQ28" s="164">
        <v>573.1350000000001</v>
      </c>
      <c r="ER28" s="164">
        <v>1057.924</v>
      </c>
      <c r="ES28" s="211">
        <f t="shared" si="69"/>
        <v>484.78899999999987</v>
      </c>
      <c r="ET28" s="176">
        <f t="shared" si="70"/>
        <v>13.1</v>
      </c>
      <c r="EU28" s="176">
        <f t="shared" si="71"/>
        <v>16.3</v>
      </c>
      <c r="EV28" s="176">
        <f t="shared" si="72"/>
        <v>3.2000000000000011</v>
      </c>
      <c r="EW28" s="176">
        <f t="shared" si="73"/>
        <v>1.4</v>
      </c>
      <c r="EX28" s="176">
        <f t="shared" si="8"/>
        <v>2.5</v>
      </c>
      <c r="EY28" s="176">
        <f t="shared" si="74"/>
        <v>1.1000000000000001</v>
      </c>
      <c r="EZ28" s="164">
        <v>62.868000000000002</v>
      </c>
      <c r="FA28" s="164">
        <v>83.741</v>
      </c>
      <c r="FB28" s="211">
        <f t="shared" si="75"/>
        <v>20.872999999999998</v>
      </c>
      <c r="FC28" s="164">
        <v>0.92300000000000004</v>
      </c>
      <c r="FD28" s="164">
        <v>11.91</v>
      </c>
      <c r="FE28" s="211">
        <f t="shared" si="76"/>
        <v>10.987</v>
      </c>
      <c r="FG28" s="35">
        <v>19</v>
      </c>
      <c r="FH28" s="40" t="s">
        <v>135</v>
      </c>
      <c r="FI28" s="94" t="s">
        <v>39</v>
      </c>
      <c r="FJ28" s="90">
        <v>249</v>
      </c>
      <c r="FK28" s="90">
        <v>264</v>
      </c>
      <c r="FL28" s="57">
        <f t="shared" si="77"/>
        <v>15</v>
      </c>
      <c r="FM28" s="90">
        <v>132</v>
      </c>
      <c r="FN28" s="90">
        <v>134</v>
      </c>
      <c r="FO28" s="57">
        <f t="shared" si="78"/>
        <v>2</v>
      </c>
      <c r="FP28" s="90">
        <v>105</v>
      </c>
      <c r="FQ28" s="90">
        <v>105</v>
      </c>
      <c r="FR28" s="57">
        <f t="shared" si="79"/>
        <v>0</v>
      </c>
      <c r="FS28" s="90">
        <v>19</v>
      </c>
      <c r="FT28" s="90">
        <v>22</v>
      </c>
      <c r="FU28" s="57">
        <f t="shared" si="80"/>
        <v>3</v>
      </c>
      <c r="FV28" s="176">
        <f t="shared" si="81"/>
        <v>94.8</v>
      </c>
      <c r="FW28" s="121">
        <v>5</v>
      </c>
      <c r="FX28" s="58">
        <f t="shared" si="82"/>
        <v>331</v>
      </c>
      <c r="FY28" s="58">
        <f t="shared" si="83"/>
        <v>483</v>
      </c>
      <c r="FZ28" s="57">
        <f t="shared" si="9"/>
        <v>152</v>
      </c>
      <c r="GA28" s="176">
        <f t="shared" si="84"/>
        <v>4.3</v>
      </c>
      <c r="GB28" s="176">
        <f t="shared" si="85"/>
        <v>7.9</v>
      </c>
      <c r="GC28" s="176">
        <f t="shared" si="10"/>
        <v>3.6000000000000005</v>
      </c>
      <c r="GD28" s="213"/>
      <c r="GE28" s="35">
        <v>19</v>
      </c>
      <c r="GF28" s="40" t="s">
        <v>135</v>
      </c>
      <c r="GG28" s="94" t="s">
        <v>39</v>
      </c>
      <c r="GH28" s="462">
        <f t="shared" si="86"/>
        <v>118777.7</v>
      </c>
      <c r="GI28" s="400">
        <f t="shared" si="11"/>
        <v>4568</v>
      </c>
      <c r="GJ28" s="138">
        <v>2</v>
      </c>
      <c r="GK28" s="367">
        <v>117885.5</v>
      </c>
      <c r="GL28" s="269"/>
      <c r="GM28" s="367">
        <v>892.2</v>
      </c>
      <c r="GN28" s="106">
        <v>150</v>
      </c>
      <c r="GO28" s="367">
        <v>271.7</v>
      </c>
      <c r="GP28" s="176">
        <f t="shared" si="87"/>
        <v>99.2</v>
      </c>
      <c r="GQ28" s="363">
        <v>118722</v>
      </c>
      <c r="GR28" s="361">
        <v>98191.5</v>
      </c>
      <c r="GS28" s="362"/>
      <c r="GT28" s="361">
        <v>3029.9</v>
      </c>
      <c r="GU28" s="361"/>
      <c r="GV28" s="361">
        <v>4085.4</v>
      </c>
      <c r="GW28" s="361">
        <v>187</v>
      </c>
      <c r="GX28" s="361"/>
      <c r="GY28" s="463">
        <f t="shared" si="12"/>
        <v>201</v>
      </c>
      <c r="GZ28" s="464">
        <v>19</v>
      </c>
      <c r="HA28" s="465">
        <f t="shared" si="13"/>
        <v>1834</v>
      </c>
      <c r="HB28" s="464">
        <v>18</v>
      </c>
    </row>
    <row r="29" spans="1:210" s="28" customFormat="1">
      <c r="A29" s="35">
        <v>20</v>
      </c>
      <c r="B29" s="35" t="s">
        <v>122</v>
      </c>
      <c r="C29" s="94" t="s">
        <v>40</v>
      </c>
      <c r="D29" s="57">
        <f t="shared" si="14"/>
        <v>8</v>
      </c>
      <c r="E29" s="35">
        <v>7</v>
      </c>
      <c r="F29" s="35">
        <v>1</v>
      </c>
      <c r="G29" s="57">
        <f t="shared" si="15"/>
        <v>8</v>
      </c>
      <c r="H29" s="35">
        <v>7</v>
      </c>
      <c r="I29" s="35">
        <v>1</v>
      </c>
      <c r="J29" s="35">
        <v>1</v>
      </c>
      <c r="K29" s="35">
        <v>1</v>
      </c>
      <c r="L29" s="57">
        <f t="shared" si="16"/>
        <v>0</v>
      </c>
      <c r="M29" s="35"/>
      <c r="N29" s="35"/>
      <c r="O29" s="57">
        <f t="shared" si="17"/>
        <v>0</v>
      </c>
      <c r="P29" s="176">
        <f t="shared" si="18"/>
        <v>12.5</v>
      </c>
      <c r="Q29" s="176">
        <f t="shared" si="19"/>
        <v>12.5</v>
      </c>
      <c r="R29" s="35">
        <v>4</v>
      </c>
      <c r="S29" s="35">
        <v>4</v>
      </c>
      <c r="T29" s="35">
        <v>1</v>
      </c>
      <c r="U29" s="35">
        <v>1</v>
      </c>
      <c r="V29" s="57">
        <f t="shared" si="20"/>
        <v>0</v>
      </c>
      <c r="W29" s="35"/>
      <c r="X29" s="35"/>
      <c r="Y29" s="57">
        <f t="shared" si="21"/>
        <v>0</v>
      </c>
      <c r="Z29" s="176">
        <f t="shared" si="22"/>
        <v>25</v>
      </c>
      <c r="AA29" s="460">
        <f t="shared" si="23"/>
        <v>25</v>
      </c>
      <c r="AB29" s="35"/>
      <c r="AC29" s="35"/>
      <c r="AD29" s="57">
        <f t="shared" si="24"/>
        <v>0</v>
      </c>
      <c r="AE29" s="57">
        <v>8</v>
      </c>
      <c r="AF29" s="57">
        <v>8</v>
      </c>
      <c r="AG29" s="57">
        <f t="shared" si="25"/>
        <v>0</v>
      </c>
      <c r="AH29" s="35">
        <v>8</v>
      </c>
      <c r="AI29" s="35">
        <v>8</v>
      </c>
      <c r="AJ29" s="57">
        <f t="shared" si="26"/>
        <v>0</v>
      </c>
      <c r="AK29" s="35">
        <v>8</v>
      </c>
      <c r="AL29" s="35">
        <v>8</v>
      </c>
      <c r="AM29" s="57">
        <f t="shared" si="27"/>
        <v>0</v>
      </c>
      <c r="AN29" s="35"/>
      <c r="AO29" s="35"/>
      <c r="AP29" s="57">
        <f t="shared" si="28"/>
        <v>0</v>
      </c>
      <c r="AQ29" s="30"/>
      <c r="AR29" s="35">
        <v>20</v>
      </c>
      <c r="AS29" s="35" t="s">
        <v>122</v>
      </c>
      <c r="AT29" s="94" t="s">
        <v>40</v>
      </c>
      <c r="AU29" s="197">
        <v>8</v>
      </c>
      <c r="AV29" s="197">
        <v>8</v>
      </c>
      <c r="AW29" s="57">
        <f t="shared" si="29"/>
        <v>0</v>
      </c>
      <c r="AX29" s="58">
        <v>8</v>
      </c>
      <c r="AY29" s="58">
        <v>8</v>
      </c>
      <c r="AZ29" s="57">
        <f t="shared" si="30"/>
        <v>0</v>
      </c>
      <c r="BA29" s="176">
        <f t="shared" si="31"/>
        <v>100</v>
      </c>
      <c r="BB29" s="176">
        <f t="shared" si="32"/>
        <v>100</v>
      </c>
      <c r="BC29" s="104">
        <v>5</v>
      </c>
      <c r="BD29" s="104">
        <v>5</v>
      </c>
      <c r="BE29" s="57">
        <f t="shared" si="33"/>
        <v>0</v>
      </c>
      <c r="BF29" s="35">
        <v>2</v>
      </c>
      <c r="BG29" s="35">
        <v>2</v>
      </c>
      <c r="BH29" s="57">
        <f t="shared" si="34"/>
        <v>0</v>
      </c>
      <c r="BI29" s="35">
        <v>2</v>
      </c>
      <c r="BJ29" s="35">
        <v>2</v>
      </c>
      <c r="BK29" s="57">
        <f t="shared" si="35"/>
        <v>0</v>
      </c>
      <c r="BL29" s="212">
        <v>382.084</v>
      </c>
      <c r="BM29" s="212">
        <v>394.58699999999999</v>
      </c>
      <c r="BN29" s="211">
        <f t="shared" si="36"/>
        <v>12.502999999999986</v>
      </c>
      <c r="BO29" s="212">
        <v>382.084</v>
      </c>
      <c r="BP29" s="212">
        <v>394.58699999999999</v>
      </c>
      <c r="BQ29" s="211">
        <f t="shared" si="37"/>
        <v>12.502999999999986</v>
      </c>
      <c r="BS29" s="35">
        <v>20</v>
      </c>
      <c r="BT29" s="35" t="s">
        <v>122</v>
      </c>
      <c r="BU29" s="94" t="s">
        <v>40</v>
      </c>
      <c r="BV29" s="176">
        <f t="shared" si="38"/>
        <v>112.8</v>
      </c>
      <c r="BW29" s="37">
        <v>106.5</v>
      </c>
      <c r="BX29" s="37">
        <v>6.3</v>
      </c>
      <c r="BY29" s="176">
        <f>BZ29+CA29</f>
        <v>112.2</v>
      </c>
      <c r="BZ29" s="37">
        <v>105.9</v>
      </c>
      <c r="CA29" s="37">
        <v>6.3</v>
      </c>
      <c r="CB29" s="461">
        <f t="shared" si="40"/>
        <v>14.1</v>
      </c>
      <c r="CC29" s="461">
        <f t="shared" si="41"/>
        <v>15.21</v>
      </c>
      <c r="CD29" s="461">
        <f t="shared" si="0"/>
        <v>6.3</v>
      </c>
      <c r="CE29" s="461">
        <f t="shared" si="1"/>
        <v>14.03</v>
      </c>
      <c r="CF29" s="461">
        <f t="shared" si="42"/>
        <v>15.13</v>
      </c>
      <c r="CG29" s="461">
        <f t="shared" si="2"/>
        <v>6.3</v>
      </c>
      <c r="CH29" s="461">
        <f t="shared" si="43"/>
        <v>-7.0000000000000284E-2</v>
      </c>
      <c r="CI29" s="461">
        <f t="shared" si="44"/>
        <v>-8.0000000000000071E-2</v>
      </c>
      <c r="CJ29" s="461">
        <f t="shared" si="45"/>
        <v>0</v>
      </c>
      <c r="CL29" s="35">
        <v>20</v>
      </c>
      <c r="CM29" s="35" t="s">
        <v>122</v>
      </c>
      <c r="CN29" s="94" t="s">
        <v>40</v>
      </c>
      <c r="CO29" s="211">
        <f t="shared" si="46"/>
        <v>370.786</v>
      </c>
      <c r="CP29" s="211">
        <f t="shared" si="88"/>
        <v>370.67200000000003</v>
      </c>
      <c r="CQ29" s="211">
        <f t="shared" si="48"/>
        <v>-0.1139999999999759</v>
      </c>
      <c r="CR29" s="164">
        <v>359.166</v>
      </c>
      <c r="CS29" s="164">
        <v>361.12700000000001</v>
      </c>
      <c r="CT29" s="211">
        <f t="shared" si="49"/>
        <v>1.9610000000000127</v>
      </c>
      <c r="CU29" s="164">
        <v>11.62</v>
      </c>
      <c r="CV29" s="164">
        <v>9.5449999999999982</v>
      </c>
      <c r="CW29" s="211">
        <f t="shared" si="50"/>
        <v>-2.0750000000000011</v>
      </c>
      <c r="CX29" s="211">
        <f t="shared" si="51"/>
        <v>5.468</v>
      </c>
      <c r="CY29" s="211">
        <f t="shared" si="89"/>
        <v>7.3839999999999995</v>
      </c>
      <c r="CZ29" s="211">
        <f t="shared" si="53"/>
        <v>1.9159999999999995</v>
      </c>
      <c r="DA29" s="164">
        <v>4.9249999999999998</v>
      </c>
      <c r="DB29" s="164">
        <v>7.2809999999999997</v>
      </c>
      <c r="DC29" s="211">
        <f t="shared" si="54"/>
        <v>2.3559999999999999</v>
      </c>
      <c r="DD29" s="164">
        <v>0.54300000000000004</v>
      </c>
      <c r="DE29" s="164">
        <v>0.10299999999999999</v>
      </c>
      <c r="DF29" s="211">
        <f t="shared" si="55"/>
        <v>-0.44000000000000006</v>
      </c>
      <c r="DG29" s="168">
        <f t="shared" si="56"/>
        <v>48</v>
      </c>
      <c r="DH29" s="168">
        <f t="shared" si="3"/>
        <v>66</v>
      </c>
      <c r="DI29" s="168">
        <f t="shared" si="57"/>
        <v>18</v>
      </c>
      <c r="DJ29" s="176">
        <f t="shared" si="4"/>
        <v>3.3</v>
      </c>
      <c r="DK29" s="176">
        <f t="shared" si="5"/>
        <v>3.3</v>
      </c>
      <c r="DL29" s="176">
        <f t="shared" si="58"/>
        <v>0</v>
      </c>
      <c r="DM29" s="121">
        <v>19</v>
      </c>
      <c r="DO29" s="35">
        <v>20</v>
      </c>
      <c r="DP29" s="35" t="s">
        <v>122</v>
      </c>
      <c r="DQ29" s="94" t="s">
        <v>40</v>
      </c>
      <c r="DR29" s="164">
        <v>31.236999999999998</v>
      </c>
      <c r="DS29" s="164">
        <v>41.83</v>
      </c>
      <c r="DT29" s="211">
        <f t="shared" si="59"/>
        <v>10.593</v>
      </c>
      <c r="DU29" s="211">
        <v>31.236999999999998</v>
      </c>
      <c r="DV29" s="164">
        <v>41.83</v>
      </c>
      <c r="DW29" s="211">
        <f t="shared" si="60"/>
        <v>10.593</v>
      </c>
      <c r="DX29" s="176">
        <f t="shared" si="6"/>
        <v>27.7</v>
      </c>
      <c r="DY29" s="176">
        <f t="shared" si="7"/>
        <v>37.299999999999997</v>
      </c>
      <c r="DZ29" s="176">
        <f t="shared" si="61"/>
        <v>9.5999999999999979</v>
      </c>
      <c r="EA29" s="464">
        <v>14</v>
      </c>
      <c r="EB29" s="212">
        <v>161.387</v>
      </c>
      <c r="EC29" s="212">
        <v>255.958</v>
      </c>
      <c r="ED29" s="211">
        <f t="shared" si="62"/>
        <v>94.570999999999998</v>
      </c>
      <c r="EE29" s="212">
        <v>37.508000000000003</v>
      </c>
      <c r="EF29" s="212">
        <v>83.638000000000005</v>
      </c>
      <c r="EG29" s="211">
        <f t="shared" si="63"/>
        <v>46.13</v>
      </c>
      <c r="EH29" s="211">
        <v>120.886</v>
      </c>
      <c r="EI29" s="211">
        <v>105.339</v>
      </c>
      <c r="EJ29" s="211">
        <f t="shared" si="64"/>
        <v>-15.546999999999997</v>
      </c>
      <c r="EK29" s="176">
        <f t="shared" si="65"/>
        <v>11.9</v>
      </c>
      <c r="EL29" s="176">
        <f t="shared" si="66"/>
        <v>8.9</v>
      </c>
      <c r="EM29" s="176">
        <f t="shared" si="67"/>
        <v>-3</v>
      </c>
      <c r="EN29" s="168">
        <v>2449</v>
      </c>
      <c r="EO29" s="168">
        <v>5752</v>
      </c>
      <c r="EP29" s="58">
        <f t="shared" si="68"/>
        <v>3303</v>
      </c>
      <c r="EQ29" s="164">
        <v>493.83600000000001</v>
      </c>
      <c r="ER29" s="164">
        <v>722.09499999999991</v>
      </c>
      <c r="ES29" s="211">
        <f t="shared" si="69"/>
        <v>228.2589999999999</v>
      </c>
      <c r="ET29" s="176">
        <f t="shared" si="70"/>
        <v>15.8</v>
      </c>
      <c r="EU29" s="176">
        <f t="shared" si="71"/>
        <v>17.3</v>
      </c>
      <c r="EV29" s="176">
        <f t="shared" si="72"/>
        <v>1.5</v>
      </c>
      <c r="EW29" s="176">
        <f t="shared" si="73"/>
        <v>1.3</v>
      </c>
      <c r="EX29" s="176">
        <f t="shared" si="8"/>
        <v>1.9</v>
      </c>
      <c r="EY29" s="176">
        <f t="shared" si="74"/>
        <v>0.59999999999999987</v>
      </c>
      <c r="EZ29" s="164">
        <v>31.686999999999998</v>
      </c>
      <c r="FA29" s="164">
        <v>49.927</v>
      </c>
      <c r="FB29" s="211">
        <f t="shared" si="75"/>
        <v>18.240000000000002</v>
      </c>
      <c r="FC29" s="164">
        <v>9.1</v>
      </c>
      <c r="FD29" s="164">
        <v>4.6449999999999996</v>
      </c>
      <c r="FE29" s="211">
        <f t="shared" si="76"/>
        <v>-4.4550000000000001</v>
      </c>
      <c r="FG29" s="35">
        <v>20</v>
      </c>
      <c r="FH29" s="35" t="s">
        <v>122</v>
      </c>
      <c r="FI29" s="94" t="s">
        <v>40</v>
      </c>
      <c r="FJ29" s="90">
        <v>126</v>
      </c>
      <c r="FK29" s="90">
        <v>118</v>
      </c>
      <c r="FL29" s="57">
        <f t="shared" si="77"/>
        <v>-8</v>
      </c>
      <c r="FM29" s="35">
        <v>75</v>
      </c>
      <c r="FN29" s="35">
        <v>71</v>
      </c>
      <c r="FO29" s="57">
        <f t="shared" si="78"/>
        <v>-4</v>
      </c>
      <c r="FP29" s="90">
        <v>56</v>
      </c>
      <c r="FQ29" s="90">
        <v>56</v>
      </c>
      <c r="FR29" s="57">
        <f t="shared" si="79"/>
        <v>0</v>
      </c>
      <c r="FS29" s="35">
        <v>18</v>
      </c>
      <c r="FT29" s="35">
        <v>15</v>
      </c>
      <c r="FU29" s="57">
        <f t="shared" si="80"/>
        <v>-3</v>
      </c>
      <c r="FV29" s="176">
        <f t="shared" si="81"/>
        <v>100</v>
      </c>
      <c r="FW29" s="121">
        <v>1</v>
      </c>
      <c r="FX29" s="58">
        <f t="shared" si="82"/>
        <v>416</v>
      </c>
      <c r="FY29" s="58">
        <f t="shared" si="83"/>
        <v>589</v>
      </c>
      <c r="FZ29" s="57">
        <f t="shared" si="9"/>
        <v>173</v>
      </c>
      <c r="GA29" s="176">
        <f t="shared" si="84"/>
        <v>6.6</v>
      </c>
      <c r="GB29" s="176">
        <f t="shared" si="85"/>
        <v>10.199999999999999</v>
      </c>
      <c r="GC29" s="176">
        <f t="shared" si="10"/>
        <v>3.5999999999999996</v>
      </c>
      <c r="GD29" s="213"/>
      <c r="GE29" s="35">
        <v>20</v>
      </c>
      <c r="GF29" s="35" t="s">
        <v>122</v>
      </c>
      <c r="GG29" s="94" t="s">
        <v>40</v>
      </c>
      <c r="GH29" s="462">
        <f>GK29+GL29+GM29</f>
        <v>77706</v>
      </c>
      <c r="GI29" s="400">
        <f t="shared" si="11"/>
        <v>9713</v>
      </c>
      <c r="GJ29" s="138">
        <v>1</v>
      </c>
      <c r="GK29" s="367">
        <v>71866.600000000006</v>
      </c>
      <c r="GL29" s="106">
        <v>5241.8999999999996</v>
      </c>
      <c r="GM29" s="367">
        <v>597.5</v>
      </c>
      <c r="GN29" s="367">
        <v>482.5</v>
      </c>
      <c r="GO29" s="270"/>
      <c r="GP29" s="176">
        <f t="shared" si="87"/>
        <v>99.2</v>
      </c>
      <c r="GQ29" s="363">
        <v>77970.7</v>
      </c>
      <c r="GR29" s="361">
        <v>64530.5</v>
      </c>
      <c r="GS29" s="362"/>
      <c r="GT29" s="361">
        <v>3824.5</v>
      </c>
      <c r="GU29" s="361"/>
      <c r="GV29" s="361">
        <v>1674.8</v>
      </c>
      <c r="GW29" s="361">
        <v>206.6</v>
      </c>
      <c r="GX29" s="362">
        <v>33.4</v>
      </c>
      <c r="GY29" s="463">
        <f t="shared" si="12"/>
        <v>693</v>
      </c>
      <c r="GZ29" s="464">
        <v>17</v>
      </c>
      <c r="HA29" s="465">
        <f t="shared" si="13"/>
        <v>1858</v>
      </c>
      <c r="HB29" s="464">
        <v>17</v>
      </c>
    </row>
    <row r="30" spans="1:210" s="26" customFormat="1" ht="18" customHeight="1">
      <c r="A30" s="79"/>
      <c r="B30" s="79" t="s">
        <v>399</v>
      </c>
      <c r="C30" s="141" t="s">
        <v>41</v>
      </c>
      <c r="D30" s="159">
        <f>SUM(D10:D29)</f>
        <v>319</v>
      </c>
      <c r="E30" s="159">
        <f t="shared" ref="E30:F30" si="90">SUM(E10:E29)</f>
        <v>49</v>
      </c>
      <c r="F30" s="159">
        <f t="shared" si="90"/>
        <v>269</v>
      </c>
      <c r="G30" s="159">
        <f t="shared" ref="G30:K30" si="91">SUM(G10:G29)</f>
        <v>319</v>
      </c>
      <c r="H30" s="159">
        <f t="shared" si="91"/>
        <v>49</v>
      </c>
      <c r="I30" s="159">
        <f t="shared" si="91"/>
        <v>270</v>
      </c>
      <c r="J30" s="159">
        <f t="shared" si="91"/>
        <v>18</v>
      </c>
      <c r="K30" s="159">
        <f t="shared" si="91"/>
        <v>15</v>
      </c>
      <c r="L30" s="159">
        <f>K30-J30</f>
        <v>-3</v>
      </c>
      <c r="M30" s="159">
        <f t="shared" ref="M30:N30" si="92">SUM(M10:M29)</f>
        <v>1</v>
      </c>
      <c r="N30" s="159">
        <f t="shared" si="92"/>
        <v>1</v>
      </c>
      <c r="O30" s="159">
        <f t="shared" si="17"/>
        <v>0</v>
      </c>
      <c r="P30" s="467">
        <f t="shared" si="18"/>
        <v>6</v>
      </c>
      <c r="Q30" s="467">
        <f t="shared" si="19"/>
        <v>5</v>
      </c>
      <c r="R30" s="159">
        <f t="shared" ref="R30:U30" si="93">SUM(R10:R29)</f>
        <v>15</v>
      </c>
      <c r="S30" s="159">
        <f t="shared" si="93"/>
        <v>15</v>
      </c>
      <c r="T30" s="159">
        <f t="shared" si="93"/>
        <v>2</v>
      </c>
      <c r="U30" s="159">
        <f t="shared" si="93"/>
        <v>1</v>
      </c>
      <c r="V30" s="159">
        <f t="shared" si="20"/>
        <v>-1</v>
      </c>
      <c r="W30" s="159">
        <f t="shared" ref="W30:X30" si="94">SUM(W10:W29)</f>
        <v>0</v>
      </c>
      <c r="X30" s="159">
        <f t="shared" si="94"/>
        <v>0</v>
      </c>
      <c r="Y30" s="159">
        <f t="shared" si="21"/>
        <v>0</v>
      </c>
      <c r="Z30" s="467">
        <f t="shared" si="22"/>
        <v>13.3</v>
      </c>
      <c r="AA30" s="468">
        <f t="shared" si="23"/>
        <v>6.7</v>
      </c>
      <c r="AB30" s="159">
        <f t="shared" ref="AB30:AC30" si="95">SUM(AB10:AB29)</f>
        <v>77</v>
      </c>
      <c r="AC30" s="159">
        <f t="shared" si="95"/>
        <v>75</v>
      </c>
      <c r="AD30" s="159">
        <f t="shared" si="24"/>
        <v>-2</v>
      </c>
      <c r="AE30" s="159">
        <f t="shared" ref="AE30:AF30" si="96">SUM(AE10:AE29)</f>
        <v>312</v>
      </c>
      <c r="AF30" s="159">
        <f t="shared" si="96"/>
        <v>311</v>
      </c>
      <c r="AG30" s="159">
        <f t="shared" si="25"/>
        <v>-1</v>
      </c>
      <c r="AH30" s="159">
        <f t="shared" ref="AH30:AL30" si="97">SUM(AH10:AH29)</f>
        <v>235</v>
      </c>
      <c r="AI30" s="159">
        <f t="shared" si="97"/>
        <v>243</v>
      </c>
      <c r="AJ30" s="159">
        <f t="shared" si="26"/>
        <v>8</v>
      </c>
      <c r="AK30" s="159">
        <f t="shared" si="97"/>
        <v>219</v>
      </c>
      <c r="AL30" s="159">
        <f t="shared" si="97"/>
        <v>230</v>
      </c>
      <c r="AM30" s="159">
        <f t="shared" ref="AM30" si="98">AL30-AK30</f>
        <v>11</v>
      </c>
      <c r="AN30" s="159">
        <f t="shared" ref="AN30:AO30" si="99">SUM(AN10:AN29)</f>
        <v>224</v>
      </c>
      <c r="AO30" s="159">
        <f t="shared" si="99"/>
        <v>226</v>
      </c>
      <c r="AP30" s="159">
        <f t="shared" si="28"/>
        <v>2</v>
      </c>
      <c r="AQ30" s="27"/>
      <c r="AR30" s="79"/>
      <c r="AS30" s="79" t="s">
        <v>399</v>
      </c>
      <c r="AT30" s="141" t="s">
        <v>41</v>
      </c>
      <c r="AU30" s="159">
        <f>SUM(AU10:AU29)</f>
        <v>275</v>
      </c>
      <c r="AV30" s="159">
        <f>SUM(AV10:AV29)</f>
        <v>280</v>
      </c>
      <c r="AW30" s="159">
        <f t="shared" si="29"/>
        <v>5</v>
      </c>
      <c r="AX30" s="159">
        <f t="shared" ref="AX30:AY30" si="100">SUM(AX10:AX29)</f>
        <v>241</v>
      </c>
      <c r="AY30" s="159">
        <f t="shared" si="100"/>
        <v>250</v>
      </c>
      <c r="AZ30" s="159">
        <f t="shared" si="30"/>
        <v>9</v>
      </c>
      <c r="BA30" s="467">
        <f t="shared" si="31"/>
        <v>86.2</v>
      </c>
      <c r="BB30" s="467">
        <f t="shared" si="32"/>
        <v>87.8</v>
      </c>
      <c r="BC30" s="159">
        <f t="shared" ref="BC30" si="101">SUM(BC10:BC29)</f>
        <v>170</v>
      </c>
      <c r="BD30" s="469">
        <f>SUM(BD10:BD29)</f>
        <v>176</v>
      </c>
      <c r="BE30" s="159">
        <f t="shared" si="33"/>
        <v>6</v>
      </c>
      <c r="BF30" s="159">
        <f t="shared" ref="BF30:BG30" si="102">SUM(BF10:BF29)</f>
        <v>23</v>
      </c>
      <c r="BG30" s="159">
        <f t="shared" si="102"/>
        <v>22</v>
      </c>
      <c r="BH30" s="159">
        <f t="shared" si="34"/>
        <v>-1</v>
      </c>
      <c r="BI30" s="159">
        <f>SUM(BI10:BI29)</f>
        <v>19</v>
      </c>
      <c r="BJ30" s="159">
        <f>SUM(BJ10:BJ29)</f>
        <v>21</v>
      </c>
      <c r="BK30" s="159">
        <f t="shared" si="35"/>
        <v>2</v>
      </c>
      <c r="BL30" s="470">
        <f>SUM(BL10:BL29)</f>
        <v>1461.723</v>
      </c>
      <c r="BM30" s="470">
        <f>SUM(BM10:BM29)</f>
        <v>1529.3110000000001</v>
      </c>
      <c r="BN30" s="470">
        <f t="shared" si="36"/>
        <v>67.588000000000193</v>
      </c>
      <c r="BO30" s="470">
        <f t="shared" ref="BO30:BP30" si="103">SUM(BO10:BO29)</f>
        <v>1389.644</v>
      </c>
      <c r="BP30" s="470">
        <f t="shared" si="103"/>
        <v>1492.704</v>
      </c>
      <c r="BQ30" s="470">
        <f t="shared" si="37"/>
        <v>103.05999999999995</v>
      </c>
      <c r="BR30" s="27"/>
      <c r="BS30" s="79"/>
      <c r="BT30" s="79" t="s">
        <v>0</v>
      </c>
      <c r="BU30" s="141" t="s">
        <v>41</v>
      </c>
      <c r="BV30" s="467">
        <f>SUM(BV10:BV29)</f>
        <v>1079.3</v>
      </c>
      <c r="BW30" s="467">
        <f t="shared" ref="BW30:CA30" si="104">SUM(BW10:BW29)</f>
        <v>802.69999999999993</v>
      </c>
      <c r="BX30" s="467">
        <f t="shared" si="104"/>
        <v>276.60000000000002</v>
      </c>
      <c r="BY30" s="467">
        <f t="shared" si="104"/>
        <v>1070.3</v>
      </c>
      <c r="BZ30" s="467">
        <f t="shared" si="104"/>
        <v>792.7</v>
      </c>
      <c r="CA30" s="467">
        <f t="shared" si="104"/>
        <v>277.60000000000008</v>
      </c>
      <c r="CB30" s="471">
        <f>ROUND(BV30/D30,2)</f>
        <v>3.38</v>
      </c>
      <c r="CC30" s="471">
        <f t="shared" si="41"/>
        <v>16.38</v>
      </c>
      <c r="CD30" s="471">
        <f t="shared" si="0"/>
        <v>1.03</v>
      </c>
      <c r="CE30" s="471">
        <f t="shared" si="1"/>
        <v>3.36</v>
      </c>
      <c r="CF30" s="471">
        <f t="shared" si="42"/>
        <v>16.18</v>
      </c>
      <c r="CG30" s="471">
        <f t="shared" si="2"/>
        <v>1.03</v>
      </c>
      <c r="CH30" s="471">
        <f t="shared" si="43"/>
        <v>-2.0000000000000018E-2</v>
      </c>
      <c r="CI30" s="471">
        <f t="shared" si="44"/>
        <v>-0.19999999999999929</v>
      </c>
      <c r="CJ30" s="471">
        <f t="shared" si="45"/>
        <v>0</v>
      </c>
      <c r="CL30" s="79"/>
      <c r="CM30" s="79" t="s">
        <v>399</v>
      </c>
      <c r="CN30" s="141" t="s">
        <v>41</v>
      </c>
      <c r="CO30" s="470">
        <f>SUM(CO10:CO29)</f>
        <v>3453.57</v>
      </c>
      <c r="CP30" s="470">
        <f>SUM(CP10:CP29)</f>
        <v>3448.4169999999999</v>
      </c>
      <c r="CQ30" s="470">
        <f t="shared" si="48"/>
        <v>-5.1530000000002474</v>
      </c>
      <c r="CR30" s="470">
        <f>SUM(CR10:CR29)</f>
        <v>1235.212</v>
      </c>
      <c r="CS30" s="470">
        <f>SUM(CS10:CS29)</f>
        <v>1226.0529999999999</v>
      </c>
      <c r="CT30" s="470">
        <f t="shared" si="49"/>
        <v>-9.1590000000001055</v>
      </c>
      <c r="CU30" s="470">
        <f>SUM(CU10:CU29)</f>
        <v>2208.2870000000003</v>
      </c>
      <c r="CV30" s="470">
        <f>SUM(CV10:CV29)</f>
        <v>2222.364</v>
      </c>
      <c r="CW30" s="470">
        <f t="shared" si="50"/>
        <v>14.076999999999771</v>
      </c>
      <c r="CX30" s="470">
        <f>SUM(CX10:CX29)</f>
        <v>72.873000000000005</v>
      </c>
      <c r="CY30" s="470">
        <f>SUM(CY10:CY29)</f>
        <v>91.453000000000003</v>
      </c>
      <c r="CZ30" s="470">
        <f t="shared" si="53"/>
        <v>18.579999999999998</v>
      </c>
      <c r="DA30" s="470">
        <f>SUM(DA10:DA29)</f>
        <v>32.11</v>
      </c>
      <c r="DB30" s="470">
        <f>SUM(DB10:DB29)</f>
        <v>38.174999999999997</v>
      </c>
      <c r="DC30" s="470">
        <f t="shared" si="54"/>
        <v>6.0649999999999977</v>
      </c>
      <c r="DD30" s="470">
        <f>SUM(DD10:DD29)</f>
        <v>40.399000000000001</v>
      </c>
      <c r="DE30" s="470">
        <f>SUM(DE10:DE29)</f>
        <v>53.277999999999999</v>
      </c>
      <c r="DF30" s="470">
        <f t="shared" si="55"/>
        <v>12.878999999999998</v>
      </c>
      <c r="DG30" s="172">
        <f t="shared" si="56"/>
        <v>68</v>
      </c>
      <c r="DH30" s="172">
        <f t="shared" si="3"/>
        <v>85</v>
      </c>
      <c r="DI30" s="172">
        <f t="shared" si="57"/>
        <v>17</v>
      </c>
      <c r="DJ30" s="467">
        <f t="shared" si="4"/>
        <v>3.2</v>
      </c>
      <c r="DK30" s="467">
        <f t="shared" si="5"/>
        <v>3.2</v>
      </c>
      <c r="DL30" s="467">
        <f t="shared" si="58"/>
        <v>0</v>
      </c>
      <c r="DM30" s="57"/>
      <c r="DO30" s="79"/>
      <c r="DP30" s="79" t="s">
        <v>399</v>
      </c>
      <c r="DQ30" s="141" t="s">
        <v>41</v>
      </c>
      <c r="DR30" s="470">
        <f>SUM(DR10:DR29)</f>
        <v>207.9</v>
      </c>
      <c r="DS30" s="470">
        <f>SUM(DS10:DS29)</f>
        <v>246.25700000000006</v>
      </c>
      <c r="DT30" s="470">
        <f t="shared" si="59"/>
        <v>38.357000000000056</v>
      </c>
      <c r="DU30" s="470">
        <f>SUM(DU10:DU29)</f>
        <v>191.285</v>
      </c>
      <c r="DV30" s="470">
        <f>SUM(DV10:DV29)</f>
        <v>232.541</v>
      </c>
      <c r="DW30" s="470">
        <f t="shared" si="60"/>
        <v>41.256</v>
      </c>
      <c r="DX30" s="467">
        <f t="shared" si="6"/>
        <v>19.3</v>
      </c>
      <c r="DY30" s="467">
        <f t="shared" si="7"/>
        <v>23</v>
      </c>
      <c r="DZ30" s="467">
        <f t="shared" si="61"/>
        <v>3.6999999999999993</v>
      </c>
      <c r="EA30" s="168"/>
      <c r="EB30" s="470">
        <f>SUM(EB10:EB29)</f>
        <v>1586.3650000000002</v>
      </c>
      <c r="EC30" s="470">
        <f>SUM(EC10:EC29)</f>
        <v>2383.4969999999998</v>
      </c>
      <c r="ED30" s="470">
        <f t="shared" si="62"/>
        <v>797.13199999999961</v>
      </c>
      <c r="EE30" s="470">
        <f>SUM(EE10:EE29)</f>
        <v>258.35399999999998</v>
      </c>
      <c r="EF30" s="470">
        <f>SUM(EF10:EF29)</f>
        <v>451.38800000000003</v>
      </c>
      <c r="EG30" s="470">
        <f t="shared" si="63"/>
        <v>193.03400000000005</v>
      </c>
      <c r="EH30" s="470">
        <f>SUM(EH10:EH29)</f>
        <v>746.01200000000006</v>
      </c>
      <c r="EI30" s="470">
        <f>SUM(EI10:EI29)</f>
        <v>750.71299999999997</v>
      </c>
      <c r="EJ30" s="470">
        <f t="shared" si="64"/>
        <v>4.7009999999999081</v>
      </c>
      <c r="EK30" s="467">
        <f t="shared" si="65"/>
        <v>16.600000000000001</v>
      </c>
      <c r="EL30" s="467">
        <f t="shared" si="66"/>
        <v>14</v>
      </c>
      <c r="EM30" s="467">
        <f t="shared" si="67"/>
        <v>-2.6000000000000014</v>
      </c>
      <c r="EN30" s="472">
        <f>SUM(EN10:EN29)</f>
        <v>24348</v>
      </c>
      <c r="EO30" s="472">
        <f t="shared" ref="EO30" si="105">SUM(EO10:EO29)</f>
        <v>34866</v>
      </c>
      <c r="EP30" s="472">
        <f t="shared" si="68"/>
        <v>10518</v>
      </c>
      <c r="EQ30" s="470">
        <f>SUM(EQ10:EQ29)</f>
        <v>3729.442</v>
      </c>
      <c r="ER30" s="470">
        <f>SUM(ER10:ER29)</f>
        <v>5186.4010000000007</v>
      </c>
      <c r="ES30" s="470">
        <f t="shared" si="69"/>
        <v>1456.9590000000007</v>
      </c>
      <c r="ET30" s="467">
        <f t="shared" si="70"/>
        <v>17.899999999999999</v>
      </c>
      <c r="EU30" s="467">
        <f t="shared" si="71"/>
        <v>21.1</v>
      </c>
      <c r="EV30" s="467">
        <f t="shared" si="72"/>
        <v>3.2000000000000028</v>
      </c>
      <c r="EW30" s="467">
        <f t="shared" si="73"/>
        <v>1.1000000000000001</v>
      </c>
      <c r="EX30" s="467">
        <f t="shared" si="8"/>
        <v>1.5</v>
      </c>
      <c r="EY30" s="467">
        <f t="shared" si="74"/>
        <v>0.39999999999999991</v>
      </c>
      <c r="EZ30" s="470">
        <f>SUM(EZ10:EZ29)</f>
        <v>265.52800000000002</v>
      </c>
      <c r="FA30" s="470">
        <f>SUM(FA10:FA29)</f>
        <v>336.54</v>
      </c>
      <c r="FB30" s="470">
        <f t="shared" si="75"/>
        <v>71.012</v>
      </c>
      <c r="FC30" s="470">
        <f>SUM(FC10:FC29)</f>
        <v>13.83</v>
      </c>
      <c r="FD30" s="470">
        <f>SUM(FD10:FD29)</f>
        <v>28.510999999999999</v>
      </c>
      <c r="FE30" s="470">
        <f t="shared" si="76"/>
        <v>14.680999999999999</v>
      </c>
      <c r="FG30" s="79"/>
      <c r="FH30" s="79" t="s">
        <v>399</v>
      </c>
      <c r="FI30" s="141" t="s">
        <v>41</v>
      </c>
      <c r="FJ30" s="159">
        <f>SUM(FJ10:FJ29)</f>
        <v>1020</v>
      </c>
      <c r="FK30" s="159">
        <f>SUM(FK10:FK29)</f>
        <v>1027</v>
      </c>
      <c r="FL30" s="159">
        <f t="shared" si="77"/>
        <v>7</v>
      </c>
      <c r="FM30" s="159">
        <f>SUM(FM10:FM29)</f>
        <v>715</v>
      </c>
      <c r="FN30" s="159">
        <f>SUM(FN10:FN29)</f>
        <v>709</v>
      </c>
      <c r="FO30" s="159">
        <f t="shared" si="78"/>
        <v>-6</v>
      </c>
      <c r="FP30" s="159">
        <f>SUM(FP10:FP29)</f>
        <v>356</v>
      </c>
      <c r="FQ30" s="159">
        <f>SUM(FQ10:FQ29)</f>
        <v>364</v>
      </c>
      <c r="FR30" s="159">
        <f t="shared" si="79"/>
        <v>8</v>
      </c>
      <c r="FS30" s="159">
        <f>SUM(FS10:FS29)</f>
        <v>311</v>
      </c>
      <c r="FT30" s="159">
        <f>SUM(FT10:FT29)</f>
        <v>313</v>
      </c>
      <c r="FU30" s="159">
        <f t="shared" si="80"/>
        <v>2</v>
      </c>
      <c r="FV30" s="467">
        <f t="shared" si="81"/>
        <v>95.5</v>
      </c>
      <c r="FW30" s="57"/>
      <c r="FX30" s="472">
        <f t="shared" si="82"/>
        <v>291</v>
      </c>
      <c r="FY30" s="472">
        <f t="shared" si="83"/>
        <v>347</v>
      </c>
      <c r="FZ30" s="159">
        <f t="shared" si="9"/>
        <v>56</v>
      </c>
      <c r="GA30" s="467">
        <f t="shared" si="84"/>
        <v>5.2</v>
      </c>
      <c r="GB30" s="467">
        <f t="shared" si="85"/>
        <v>7.3</v>
      </c>
      <c r="GC30" s="467">
        <f t="shared" si="10"/>
        <v>2.0999999999999996</v>
      </c>
      <c r="GD30" s="214"/>
      <c r="GE30" s="79"/>
      <c r="GF30" s="79" t="s">
        <v>399</v>
      </c>
      <c r="GG30" s="141" t="s">
        <v>41</v>
      </c>
      <c r="GH30" s="462">
        <f t="shared" ref="GH30" si="106">SUM(GH10:GH29)</f>
        <v>677178.79999999993</v>
      </c>
      <c r="GI30" s="462">
        <f t="shared" si="11"/>
        <v>2123</v>
      </c>
      <c r="GJ30" s="58"/>
      <c r="GK30" s="462">
        <f>SUM(GK10:GK29)</f>
        <v>599006.9</v>
      </c>
      <c r="GL30" s="462">
        <f t="shared" ref="GL30:GO30" si="107">SUM(GL10:GL29)</f>
        <v>73081.899999999994</v>
      </c>
      <c r="GM30" s="462">
        <f t="shared" si="107"/>
        <v>5090</v>
      </c>
      <c r="GN30" s="462">
        <f t="shared" si="107"/>
        <v>1226</v>
      </c>
      <c r="GO30" s="462">
        <f t="shared" si="107"/>
        <v>276.2</v>
      </c>
      <c r="GP30" s="467">
        <f t="shared" si="87"/>
        <v>99.2</v>
      </c>
      <c r="GQ30" s="462">
        <f t="shared" ref="GQ30:GX30" si="108">SUM(GQ10:GQ29)</f>
        <v>674933.49999999988</v>
      </c>
      <c r="GR30" s="462">
        <f t="shared" si="108"/>
        <v>478419.30000000005</v>
      </c>
      <c r="GS30" s="462">
        <f t="shared" si="108"/>
        <v>15581.9</v>
      </c>
      <c r="GT30" s="462">
        <f t="shared" si="108"/>
        <v>47232.600000000006</v>
      </c>
      <c r="GU30" s="462">
        <f t="shared" si="108"/>
        <v>291.8</v>
      </c>
      <c r="GV30" s="462">
        <f t="shared" si="108"/>
        <v>19594.099999999999</v>
      </c>
      <c r="GW30" s="462">
        <f t="shared" si="108"/>
        <v>1138.5999999999999</v>
      </c>
      <c r="GX30" s="462">
        <f t="shared" si="108"/>
        <v>3717.7000000000003</v>
      </c>
      <c r="GY30" s="473">
        <f t="shared" si="12"/>
        <v>633</v>
      </c>
      <c r="GZ30" s="168"/>
      <c r="HA30" s="474">
        <f t="shared" si="13"/>
        <v>2750</v>
      </c>
      <c r="HB30" s="168"/>
    </row>
    <row r="31" spans="1:210" s="28" customFormat="1">
      <c r="A31" s="35">
        <v>21</v>
      </c>
      <c r="B31" s="35" t="s">
        <v>188</v>
      </c>
      <c r="C31" s="94" t="s">
        <v>137</v>
      </c>
      <c r="D31" s="57">
        <f t="shared" si="14"/>
        <v>1</v>
      </c>
      <c r="E31" s="35">
        <v>1</v>
      </c>
      <c r="F31" s="35"/>
      <c r="G31" s="57">
        <f t="shared" ref="G31:G32" si="109">H31+I31</f>
        <v>1</v>
      </c>
      <c r="H31" s="35">
        <v>1</v>
      </c>
      <c r="I31" s="35"/>
      <c r="J31" s="35">
        <v>1</v>
      </c>
      <c r="K31" s="35">
        <v>1</v>
      </c>
      <c r="L31" s="57">
        <f t="shared" si="16"/>
        <v>0</v>
      </c>
      <c r="M31" s="35"/>
      <c r="N31" s="35"/>
      <c r="O31" s="57">
        <f t="shared" si="17"/>
        <v>0</v>
      </c>
      <c r="P31" s="176">
        <f t="shared" si="18"/>
        <v>100</v>
      </c>
      <c r="Q31" s="176">
        <f t="shared" si="19"/>
        <v>100</v>
      </c>
      <c r="R31" s="35">
        <v>1</v>
      </c>
      <c r="S31" s="35">
        <v>1</v>
      </c>
      <c r="T31" s="35">
        <v>1</v>
      </c>
      <c r="U31" s="35">
        <v>1</v>
      </c>
      <c r="V31" s="57">
        <f t="shared" si="20"/>
        <v>0</v>
      </c>
      <c r="W31" s="35"/>
      <c r="X31" s="35"/>
      <c r="Y31" s="57">
        <f t="shared" si="21"/>
        <v>0</v>
      </c>
      <c r="Z31" s="176">
        <f>ROUND((T31+W31)/R31*100,1)</f>
        <v>100</v>
      </c>
      <c r="AA31" s="460">
        <f>ROUND((U31+X31)/S31*100,1)</f>
        <v>100</v>
      </c>
      <c r="AB31" s="91">
        <v>1</v>
      </c>
      <c r="AC31" s="92">
        <v>1</v>
      </c>
      <c r="AD31" s="57">
        <f t="shared" si="24"/>
        <v>0</v>
      </c>
      <c r="AE31" s="57">
        <v>1</v>
      </c>
      <c r="AF31" s="57">
        <v>1</v>
      </c>
      <c r="AG31" s="57">
        <f t="shared" si="25"/>
        <v>0</v>
      </c>
      <c r="AH31" s="35">
        <v>1</v>
      </c>
      <c r="AI31" s="35">
        <v>1</v>
      </c>
      <c r="AJ31" s="57">
        <f t="shared" si="26"/>
        <v>0</v>
      </c>
      <c r="AK31" s="57">
        <v>1</v>
      </c>
      <c r="AL31" s="57">
        <v>1</v>
      </c>
      <c r="AM31" s="57">
        <f>AL31-AK31</f>
        <v>0</v>
      </c>
      <c r="AN31" s="92">
        <v>6</v>
      </c>
      <c r="AO31" s="92">
        <v>6</v>
      </c>
      <c r="AP31" s="57">
        <f t="shared" si="28"/>
        <v>0</v>
      </c>
      <c r="AQ31" s="30"/>
      <c r="AR31" s="35">
        <v>21</v>
      </c>
      <c r="AS31" s="35" t="s">
        <v>188</v>
      </c>
      <c r="AT31" s="94" t="s">
        <v>137</v>
      </c>
      <c r="AU31" s="197">
        <v>1</v>
      </c>
      <c r="AV31" s="197">
        <v>1</v>
      </c>
      <c r="AW31" s="57">
        <f t="shared" si="29"/>
        <v>0</v>
      </c>
      <c r="AX31" s="58">
        <v>1</v>
      </c>
      <c r="AY31" s="58">
        <v>1</v>
      </c>
      <c r="AZ31" s="57">
        <f t="shared" si="30"/>
        <v>0</v>
      </c>
      <c r="BA31" s="176">
        <f t="shared" si="31"/>
        <v>100</v>
      </c>
      <c r="BB31" s="176">
        <f t="shared" si="32"/>
        <v>100</v>
      </c>
      <c r="BC31" s="104">
        <v>1</v>
      </c>
      <c r="BD31" s="104">
        <v>1</v>
      </c>
      <c r="BE31" s="57">
        <f t="shared" si="33"/>
        <v>0</v>
      </c>
      <c r="BF31" s="36">
        <v>1</v>
      </c>
      <c r="BG31" s="36">
        <v>1</v>
      </c>
      <c r="BH31" s="57">
        <f t="shared" si="34"/>
        <v>0</v>
      </c>
      <c r="BI31" s="36">
        <v>1</v>
      </c>
      <c r="BJ31" s="36">
        <v>1</v>
      </c>
      <c r="BK31" s="57">
        <f t="shared" si="35"/>
        <v>0</v>
      </c>
      <c r="BL31" s="212">
        <v>432.43200000000002</v>
      </c>
      <c r="BM31" s="212">
        <v>457.36</v>
      </c>
      <c r="BN31" s="211">
        <f t="shared" si="36"/>
        <v>24.927999999999997</v>
      </c>
      <c r="BO31" s="212">
        <v>431.50900000000001</v>
      </c>
      <c r="BP31" s="212">
        <v>456.43099999999998</v>
      </c>
      <c r="BQ31" s="211">
        <f t="shared" si="37"/>
        <v>24.921999999999969</v>
      </c>
      <c r="BR31" s="30"/>
      <c r="BS31" s="30"/>
      <c r="BT31" s="30"/>
      <c r="BU31" s="41"/>
      <c r="BV31" s="42"/>
      <c r="BW31" s="42"/>
      <c r="BX31" s="42"/>
      <c r="BY31" s="42"/>
      <c r="BZ31" s="113"/>
      <c r="CA31" s="42"/>
      <c r="CB31" s="43"/>
      <c r="CC31" s="43"/>
      <c r="CD31" s="43"/>
      <c r="CE31" s="43"/>
      <c r="CF31" s="43"/>
      <c r="CG31" s="43"/>
      <c r="CH31" s="43"/>
      <c r="CI31" s="43"/>
      <c r="CL31" s="35">
        <v>21</v>
      </c>
      <c r="CM31" s="35" t="s">
        <v>188</v>
      </c>
      <c r="CN31" s="94" t="s">
        <v>137</v>
      </c>
      <c r="CO31" s="211">
        <f t="shared" ref="CO31:CO32" si="110">CR31+CU31</f>
        <v>242.64299999999997</v>
      </c>
      <c r="CP31" s="211">
        <f t="shared" ref="CP31:CP32" si="111">CS31+CV31</f>
        <v>243.65799999999996</v>
      </c>
      <c r="CQ31" s="211">
        <f t="shared" si="48"/>
        <v>1.0149999999999864</v>
      </c>
      <c r="CR31" s="164">
        <v>242.64299999999997</v>
      </c>
      <c r="CS31" s="164">
        <v>243.65799999999996</v>
      </c>
      <c r="CT31" s="211">
        <f t="shared" si="49"/>
        <v>1.0149999999999864</v>
      </c>
      <c r="CU31" s="164"/>
      <c r="CV31" s="164"/>
      <c r="CW31" s="211">
        <f t="shared" si="50"/>
        <v>0</v>
      </c>
      <c r="CX31" s="211">
        <f t="shared" ref="CX31:CX32" si="112">DA31+DD31</f>
        <v>5.3860000000000001</v>
      </c>
      <c r="CY31" s="211">
        <f t="shared" ref="CY31:CY32" si="113">DB31+DE31</f>
        <v>4.22</v>
      </c>
      <c r="CZ31" s="211">
        <f t="shared" si="53"/>
        <v>-1.1660000000000004</v>
      </c>
      <c r="DA31" s="164">
        <v>5.3860000000000001</v>
      </c>
      <c r="DB31" s="164">
        <v>4.22</v>
      </c>
      <c r="DC31" s="211">
        <f t="shared" si="54"/>
        <v>-1.1660000000000004</v>
      </c>
      <c r="DD31" s="164"/>
      <c r="DE31" s="164"/>
      <c r="DF31" s="211">
        <f t="shared" si="55"/>
        <v>0</v>
      </c>
      <c r="DG31" s="168"/>
      <c r="DH31" s="168"/>
      <c r="DI31" s="168"/>
      <c r="DJ31" s="176"/>
      <c r="DK31" s="176"/>
      <c r="DL31" s="176"/>
      <c r="DM31" s="35"/>
      <c r="DO31" s="35">
        <v>21</v>
      </c>
      <c r="DP31" s="35" t="s">
        <v>188</v>
      </c>
      <c r="DQ31" s="94" t="s">
        <v>137</v>
      </c>
      <c r="DR31" s="164">
        <v>25.661999999999999</v>
      </c>
      <c r="DS31" s="164">
        <v>26.478000000000002</v>
      </c>
      <c r="DT31" s="211">
        <f t="shared" si="59"/>
        <v>0.8160000000000025</v>
      </c>
      <c r="DU31" s="211">
        <v>24.922000000000001</v>
      </c>
      <c r="DV31" s="211">
        <v>25.568000000000001</v>
      </c>
      <c r="DW31" s="211">
        <f t="shared" si="60"/>
        <v>0.6460000000000008</v>
      </c>
      <c r="DX31" s="176"/>
      <c r="DY31" s="176"/>
      <c r="DZ31" s="176"/>
      <c r="EA31" s="162"/>
      <c r="EB31" s="212">
        <v>139.71799999999999</v>
      </c>
      <c r="EC31" s="212">
        <v>211.988</v>
      </c>
      <c r="ED31" s="211">
        <f t="shared" si="62"/>
        <v>72.27000000000001</v>
      </c>
      <c r="EE31" s="212">
        <v>14.228999999999999</v>
      </c>
      <c r="EF31" s="212">
        <v>17.222999999999999</v>
      </c>
      <c r="EG31" s="211">
        <f t="shared" si="63"/>
        <v>2.9939999999999998</v>
      </c>
      <c r="EH31" s="211">
        <v>213.339</v>
      </c>
      <c r="EI31" s="211">
        <v>187.84299999999999</v>
      </c>
      <c r="EJ31" s="211">
        <f t="shared" si="64"/>
        <v>-25.496000000000009</v>
      </c>
      <c r="EK31" s="176">
        <f t="shared" si="65"/>
        <v>9.5</v>
      </c>
      <c r="EL31" s="176">
        <f t="shared" si="66"/>
        <v>9.1999999999999993</v>
      </c>
      <c r="EM31" s="176">
        <f t="shared" si="67"/>
        <v>-0.30000000000000071</v>
      </c>
      <c r="EN31" s="168">
        <v>654</v>
      </c>
      <c r="EO31" s="168">
        <v>947</v>
      </c>
      <c r="EP31" s="58">
        <f t="shared" si="68"/>
        <v>293</v>
      </c>
      <c r="EQ31" s="164">
        <v>403.50099999999998</v>
      </c>
      <c r="ER31" s="164">
        <v>583.99900000000002</v>
      </c>
      <c r="ES31" s="211">
        <f t="shared" si="69"/>
        <v>180.49800000000005</v>
      </c>
      <c r="ET31" s="176">
        <f t="shared" si="70"/>
        <v>15.7</v>
      </c>
      <c r="EU31" s="176">
        <f t="shared" si="71"/>
        <v>22.1</v>
      </c>
      <c r="EV31" s="176">
        <f t="shared" si="72"/>
        <v>6.4000000000000021</v>
      </c>
      <c r="EW31" s="176">
        <f t="shared" si="73"/>
        <v>1.7</v>
      </c>
      <c r="EX31" s="176">
        <f t="shared" si="8"/>
        <v>2.4</v>
      </c>
      <c r="EY31" s="176">
        <f t="shared" si="74"/>
        <v>0.7</v>
      </c>
      <c r="EZ31" s="164">
        <v>11.016</v>
      </c>
      <c r="FA31" s="164">
        <v>10.142999999999999</v>
      </c>
      <c r="FB31" s="211">
        <f t="shared" si="75"/>
        <v>-0.87300000000000111</v>
      </c>
      <c r="FC31" s="164">
        <v>6.3E-2</v>
      </c>
      <c r="FD31" s="164">
        <v>4.8000000000000001E-2</v>
      </c>
      <c r="FE31" s="211">
        <f t="shared" si="76"/>
        <v>-1.4999999999999999E-2</v>
      </c>
      <c r="FG31" s="35">
        <v>21</v>
      </c>
      <c r="FH31" s="35" t="s">
        <v>188</v>
      </c>
      <c r="FI31" s="94" t="s">
        <v>137</v>
      </c>
      <c r="FJ31" s="90">
        <v>84</v>
      </c>
      <c r="FK31" s="90">
        <v>76</v>
      </c>
      <c r="FL31" s="57">
        <f t="shared" si="77"/>
        <v>-8</v>
      </c>
      <c r="FM31" s="90">
        <v>37</v>
      </c>
      <c r="FN31" s="90">
        <v>37</v>
      </c>
      <c r="FO31" s="57">
        <f t="shared" si="78"/>
        <v>0</v>
      </c>
      <c r="FP31" s="90">
        <v>30</v>
      </c>
      <c r="FQ31" s="90">
        <v>30</v>
      </c>
      <c r="FR31" s="57">
        <f t="shared" si="79"/>
        <v>0</v>
      </c>
      <c r="FS31" s="90">
        <v>7</v>
      </c>
      <c r="FT31" s="90">
        <v>7</v>
      </c>
      <c r="FU31" s="57">
        <f t="shared" si="80"/>
        <v>0</v>
      </c>
      <c r="FV31" s="176">
        <f t="shared" si="81"/>
        <v>100</v>
      </c>
      <c r="FW31" s="35"/>
      <c r="FX31" s="58">
        <f t="shared" si="82"/>
        <v>694</v>
      </c>
      <c r="FY31" s="58">
        <f t="shared" si="83"/>
        <v>716</v>
      </c>
      <c r="FZ31" s="57">
        <f t="shared" si="9"/>
        <v>22</v>
      </c>
      <c r="GA31" s="176">
        <f t="shared" si="84"/>
        <v>10.9</v>
      </c>
      <c r="GB31" s="176">
        <f t="shared" si="85"/>
        <v>15.8</v>
      </c>
      <c r="GC31" s="176">
        <f t="shared" si="10"/>
        <v>4.9000000000000004</v>
      </c>
      <c r="GD31" s="213"/>
      <c r="GE31" s="35">
        <v>21</v>
      </c>
      <c r="GF31" s="35" t="s">
        <v>188</v>
      </c>
      <c r="GG31" s="94" t="s">
        <v>137</v>
      </c>
      <c r="GH31" s="462">
        <f t="shared" si="86"/>
        <v>34390.400000000001</v>
      </c>
      <c r="GI31" s="398">
        <f t="shared" si="11"/>
        <v>34390</v>
      </c>
      <c r="GJ31" s="36"/>
      <c r="GK31" s="367">
        <v>33730.400000000001</v>
      </c>
      <c r="GL31" s="269"/>
      <c r="GM31" s="367">
        <v>660</v>
      </c>
      <c r="GN31" s="367">
        <v>314.7</v>
      </c>
      <c r="GO31" s="367">
        <v>52.6</v>
      </c>
      <c r="GP31" s="176">
        <f t="shared" si="87"/>
        <v>98.1</v>
      </c>
      <c r="GQ31" s="363">
        <v>34388.199999999997</v>
      </c>
      <c r="GR31" s="361">
        <v>30386</v>
      </c>
      <c r="GS31" s="362"/>
      <c r="GT31" s="361">
        <v>359.8</v>
      </c>
      <c r="GU31" s="361"/>
      <c r="GV31" s="361">
        <v>1162.4000000000001</v>
      </c>
      <c r="GW31" s="361">
        <v>677</v>
      </c>
      <c r="GX31" s="361">
        <v>196.6</v>
      </c>
      <c r="GY31" s="463"/>
      <c r="GZ31" s="162"/>
      <c r="HA31" s="465">
        <f t="shared" si="13"/>
        <v>1299</v>
      </c>
      <c r="HB31" s="162"/>
    </row>
    <row r="32" spans="1:210" s="28" customFormat="1" ht="14.25" customHeight="1">
      <c r="A32" s="35">
        <v>22</v>
      </c>
      <c r="B32" s="35" t="s">
        <v>189</v>
      </c>
      <c r="C32" s="94" t="s">
        <v>42</v>
      </c>
      <c r="D32" s="57">
        <f t="shared" si="14"/>
        <v>1</v>
      </c>
      <c r="E32" s="35">
        <v>1</v>
      </c>
      <c r="F32" s="35"/>
      <c r="G32" s="57">
        <f t="shared" si="109"/>
        <v>1</v>
      </c>
      <c r="H32" s="35">
        <v>1</v>
      </c>
      <c r="I32" s="35"/>
      <c r="J32" s="35"/>
      <c r="K32" s="35"/>
      <c r="L32" s="57">
        <f t="shared" si="16"/>
        <v>0</v>
      </c>
      <c r="M32" s="35"/>
      <c r="N32" s="35"/>
      <c r="O32" s="57">
        <f t="shared" si="17"/>
        <v>0</v>
      </c>
      <c r="P32" s="176">
        <f t="shared" si="18"/>
        <v>0</v>
      </c>
      <c r="Q32" s="176">
        <f t="shared" si="19"/>
        <v>0</v>
      </c>
      <c r="R32" s="35"/>
      <c r="S32" s="35"/>
      <c r="T32" s="35"/>
      <c r="U32" s="35"/>
      <c r="V32" s="57">
        <f t="shared" si="20"/>
        <v>0</v>
      </c>
      <c r="W32" s="35"/>
      <c r="X32" s="35"/>
      <c r="Y32" s="57">
        <f t="shared" si="21"/>
        <v>0</v>
      </c>
      <c r="Z32" s="50">
        <v>0</v>
      </c>
      <c r="AA32" s="114">
        <v>0</v>
      </c>
      <c r="AB32" s="92">
        <v>1</v>
      </c>
      <c r="AC32" s="92">
        <v>1</v>
      </c>
      <c r="AD32" s="57">
        <f t="shared" si="24"/>
        <v>0</v>
      </c>
      <c r="AE32" s="57">
        <v>1</v>
      </c>
      <c r="AF32" s="57">
        <v>1</v>
      </c>
      <c r="AG32" s="57">
        <f t="shared" si="25"/>
        <v>0</v>
      </c>
      <c r="AH32" s="35">
        <v>1</v>
      </c>
      <c r="AI32" s="35">
        <v>1</v>
      </c>
      <c r="AJ32" s="57">
        <f t="shared" si="26"/>
        <v>0</v>
      </c>
      <c r="AK32" s="57">
        <v>1</v>
      </c>
      <c r="AL32" s="57">
        <v>1</v>
      </c>
      <c r="AM32" s="57">
        <f>AL32-AK32</f>
        <v>0</v>
      </c>
      <c r="AN32" s="92">
        <v>16</v>
      </c>
      <c r="AO32" s="92">
        <v>16</v>
      </c>
      <c r="AP32" s="57">
        <f t="shared" si="28"/>
        <v>0</v>
      </c>
      <c r="AQ32" s="30"/>
      <c r="AR32" s="35">
        <v>22</v>
      </c>
      <c r="AS32" s="35" t="s">
        <v>189</v>
      </c>
      <c r="AT32" s="94" t="s">
        <v>42</v>
      </c>
      <c r="AU32" s="197">
        <v>1</v>
      </c>
      <c r="AV32" s="197">
        <v>1</v>
      </c>
      <c r="AW32" s="57">
        <f t="shared" si="29"/>
        <v>0</v>
      </c>
      <c r="AX32" s="58">
        <v>1</v>
      </c>
      <c r="AY32" s="58">
        <v>1</v>
      </c>
      <c r="AZ32" s="57">
        <f t="shared" si="30"/>
        <v>0</v>
      </c>
      <c r="BA32" s="176">
        <f t="shared" si="31"/>
        <v>100</v>
      </c>
      <c r="BB32" s="176">
        <f t="shared" si="32"/>
        <v>100</v>
      </c>
      <c r="BC32" s="104">
        <v>1</v>
      </c>
      <c r="BD32" s="104">
        <v>1</v>
      </c>
      <c r="BE32" s="57">
        <f t="shared" si="33"/>
        <v>0</v>
      </c>
      <c r="BF32" s="36">
        <v>1</v>
      </c>
      <c r="BG32" s="36">
        <v>1</v>
      </c>
      <c r="BH32" s="57">
        <f t="shared" si="34"/>
        <v>0</v>
      </c>
      <c r="BI32" s="36">
        <v>1</v>
      </c>
      <c r="BJ32" s="36">
        <v>1</v>
      </c>
      <c r="BK32" s="57">
        <f t="shared" si="35"/>
        <v>0</v>
      </c>
      <c r="BL32" s="212">
        <v>1794.989</v>
      </c>
      <c r="BM32" s="212">
        <v>1907.817</v>
      </c>
      <c r="BN32" s="211">
        <f t="shared" si="36"/>
        <v>112.82799999999997</v>
      </c>
      <c r="BO32" s="212">
        <v>1794.989</v>
      </c>
      <c r="BP32" s="212">
        <v>1895.1669999999999</v>
      </c>
      <c r="BQ32" s="211">
        <f t="shared" si="37"/>
        <v>100.17799999999988</v>
      </c>
      <c r="BR32" s="30"/>
      <c r="BS32" s="27"/>
      <c r="BY32" s="108"/>
      <c r="CB32" s="46"/>
      <c r="CC32" s="46"/>
      <c r="CD32" s="46"/>
      <c r="CE32" s="46"/>
      <c r="CF32" s="46"/>
      <c r="CG32" s="46"/>
      <c r="CH32" s="46"/>
      <c r="CI32" s="153"/>
      <c r="CJ32" s="231"/>
      <c r="CL32" s="35">
        <v>22</v>
      </c>
      <c r="CM32" s="35" t="s">
        <v>189</v>
      </c>
      <c r="CN32" s="94" t="s">
        <v>42</v>
      </c>
      <c r="CO32" s="211">
        <f t="shared" si="110"/>
        <v>1200.6399999999999</v>
      </c>
      <c r="CP32" s="211">
        <f t="shared" si="111"/>
        <v>1208.9309999999998</v>
      </c>
      <c r="CQ32" s="211">
        <f t="shared" si="48"/>
        <v>8.29099999999994</v>
      </c>
      <c r="CR32" s="164">
        <v>1200.6399999999999</v>
      </c>
      <c r="CS32" s="164">
        <v>1208.9309999999998</v>
      </c>
      <c r="CT32" s="211">
        <f t="shared" si="49"/>
        <v>8.29099999999994</v>
      </c>
      <c r="CU32" s="164"/>
      <c r="CV32" s="164"/>
      <c r="CW32" s="211">
        <f t="shared" si="50"/>
        <v>0</v>
      </c>
      <c r="CX32" s="211">
        <f t="shared" si="112"/>
        <v>22.271999999999998</v>
      </c>
      <c r="CY32" s="211">
        <f t="shared" si="113"/>
        <v>17.37</v>
      </c>
      <c r="CZ32" s="211">
        <f t="shared" si="53"/>
        <v>-4.9019999999999975</v>
      </c>
      <c r="DA32" s="164">
        <v>22.271999999999998</v>
      </c>
      <c r="DB32" s="164">
        <v>17.37</v>
      </c>
      <c r="DC32" s="211">
        <f t="shared" si="54"/>
        <v>-4.9019999999999975</v>
      </c>
      <c r="DD32" s="164"/>
      <c r="DE32" s="164"/>
      <c r="DF32" s="211">
        <f t="shared" si="55"/>
        <v>0</v>
      </c>
      <c r="DG32" s="168"/>
      <c r="DH32" s="168"/>
      <c r="DI32" s="168"/>
      <c r="DJ32" s="176"/>
      <c r="DK32" s="176"/>
      <c r="DL32" s="176"/>
      <c r="DM32" s="35"/>
      <c r="DO32" s="35">
        <v>22</v>
      </c>
      <c r="DP32" s="35" t="s">
        <v>189</v>
      </c>
      <c r="DQ32" s="94" t="s">
        <v>42</v>
      </c>
      <c r="DR32" s="164">
        <v>16.670999999999999</v>
      </c>
      <c r="DS32" s="164">
        <v>27.628</v>
      </c>
      <c r="DT32" s="211">
        <f t="shared" si="59"/>
        <v>10.957000000000001</v>
      </c>
      <c r="DU32" s="211">
        <v>14.228</v>
      </c>
      <c r="DV32" s="211">
        <v>25.44</v>
      </c>
      <c r="DW32" s="211">
        <f t="shared" si="60"/>
        <v>11.212000000000002</v>
      </c>
      <c r="DX32" s="176"/>
      <c r="DY32" s="176"/>
      <c r="DZ32" s="176"/>
      <c r="EA32" s="162"/>
      <c r="EB32" s="212">
        <v>87.784000000000006</v>
      </c>
      <c r="EC32" s="212">
        <v>193.46600000000001</v>
      </c>
      <c r="ED32" s="211">
        <f t="shared" si="62"/>
        <v>105.682</v>
      </c>
      <c r="EE32" s="212">
        <v>15.657</v>
      </c>
      <c r="EF32" s="212">
        <v>52.856000000000002</v>
      </c>
      <c r="EG32" s="211">
        <f t="shared" si="63"/>
        <v>37.198999999999998</v>
      </c>
      <c r="EH32" s="211">
        <v>489.28</v>
      </c>
      <c r="EI32" s="211">
        <v>477.72300000000001</v>
      </c>
      <c r="EJ32" s="211">
        <f t="shared" si="64"/>
        <v>-11.55699999999996</v>
      </c>
      <c r="EK32" s="176">
        <f t="shared" si="65"/>
        <v>72</v>
      </c>
      <c r="EL32" s="176">
        <f t="shared" si="66"/>
        <v>43.8</v>
      </c>
      <c r="EM32" s="176">
        <f t="shared" si="67"/>
        <v>-28.200000000000003</v>
      </c>
      <c r="EN32" s="168">
        <v>1094</v>
      </c>
      <c r="EO32" s="168">
        <v>1835</v>
      </c>
      <c r="EP32" s="58">
        <f t="shared" si="68"/>
        <v>741</v>
      </c>
      <c r="EQ32" s="164">
        <v>338.13099999999997</v>
      </c>
      <c r="ER32" s="164">
        <v>713.89099999999996</v>
      </c>
      <c r="ES32" s="211">
        <f t="shared" si="69"/>
        <v>375.76</v>
      </c>
      <c r="ET32" s="176">
        <f t="shared" si="70"/>
        <v>20.3</v>
      </c>
      <c r="EU32" s="176">
        <f t="shared" si="71"/>
        <v>25.8</v>
      </c>
      <c r="EV32" s="176">
        <f t="shared" si="72"/>
        <v>5.5</v>
      </c>
      <c r="EW32" s="176">
        <f t="shared" si="73"/>
        <v>0.3</v>
      </c>
      <c r="EX32" s="176">
        <f t="shared" si="8"/>
        <v>0.6</v>
      </c>
      <c r="EY32" s="176">
        <f t="shared" si="74"/>
        <v>0.3</v>
      </c>
      <c r="EZ32" s="164">
        <v>46.429000000000002</v>
      </c>
      <c r="FA32" s="164">
        <v>86.847999999999999</v>
      </c>
      <c r="FB32" s="211">
        <f t="shared" si="75"/>
        <v>40.418999999999997</v>
      </c>
      <c r="FC32" s="164">
        <v>5.2219999999999995</v>
      </c>
      <c r="FD32" s="164">
        <v>14.231999999999999</v>
      </c>
      <c r="FE32" s="211">
        <f t="shared" si="76"/>
        <v>9.01</v>
      </c>
      <c r="FG32" s="35">
        <v>22</v>
      </c>
      <c r="FH32" s="35" t="s">
        <v>189</v>
      </c>
      <c r="FI32" s="94" t="s">
        <v>42</v>
      </c>
      <c r="FJ32" s="90">
        <v>151</v>
      </c>
      <c r="FK32" s="90">
        <v>154</v>
      </c>
      <c r="FL32" s="57">
        <f t="shared" si="77"/>
        <v>3</v>
      </c>
      <c r="FM32" s="90">
        <v>103</v>
      </c>
      <c r="FN32" s="90">
        <v>104</v>
      </c>
      <c r="FO32" s="57">
        <f t="shared" si="78"/>
        <v>1</v>
      </c>
      <c r="FP32" s="90">
        <v>85</v>
      </c>
      <c r="FQ32" s="90">
        <v>80</v>
      </c>
      <c r="FR32" s="57">
        <f t="shared" si="79"/>
        <v>-5</v>
      </c>
      <c r="FS32" s="90">
        <v>16</v>
      </c>
      <c r="FT32" s="90">
        <v>24</v>
      </c>
      <c r="FU32" s="57">
        <f t="shared" si="80"/>
        <v>8</v>
      </c>
      <c r="FV32" s="176">
        <f t="shared" si="81"/>
        <v>100</v>
      </c>
      <c r="FW32" s="35"/>
      <c r="FX32" s="58">
        <f t="shared" si="82"/>
        <v>162</v>
      </c>
      <c r="FY32" s="58">
        <f t="shared" si="83"/>
        <v>266</v>
      </c>
      <c r="FZ32" s="57">
        <f t="shared" si="9"/>
        <v>104</v>
      </c>
      <c r="GA32" s="176">
        <f t="shared" si="84"/>
        <v>3.3</v>
      </c>
      <c r="GB32" s="176">
        <f t="shared" si="85"/>
        <v>6.9</v>
      </c>
      <c r="GC32" s="176">
        <f t="shared" si="10"/>
        <v>3.6000000000000005</v>
      </c>
      <c r="GD32" s="213"/>
      <c r="GE32" s="35">
        <v>22</v>
      </c>
      <c r="GF32" s="35" t="s">
        <v>189</v>
      </c>
      <c r="GG32" s="94" t="s">
        <v>42</v>
      </c>
      <c r="GH32" s="462">
        <f t="shared" si="86"/>
        <v>102211</v>
      </c>
      <c r="GI32" s="398">
        <f t="shared" si="11"/>
        <v>102211</v>
      </c>
      <c r="GJ32" s="36"/>
      <c r="GK32" s="367">
        <v>100711</v>
      </c>
      <c r="GL32" s="269"/>
      <c r="GM32" s="367">
        <v>1500</v>
      </c>
      <c r="GN32" s="367"/>
      <c r="GO32" s="367">
        <v>169</v>
      </c>
      <c r="GP32" s="176">
        <f t="shared" si="87"/>
        <v>98.5</v>
      </c>
      <c r="GQ32" s="363">
        <v>102282</v>
      </c>
      <c r="GR32" s="361">
        <v>78001</v>
      </c>
      <c r="GS32" s="362">
        <v>145</v>
      </c>
      <c r="GT32" s="361">
        <v>346</v>
      </c>
      <c r="GU32" s="361"/>
      <c r="GV32" s="361">
        <v>5615</v>
      </c>
      <c r="GW32" s="361">
        <v>155</v>
      </c>
      <c r="GX32" s="361">
        <v>50</v>
      </c>
      <c r="GY32" s="463"/>
      <c r="GZ32" s="162"/>
      <c r="HA32" s="465">
        <f t="shared" si="13"/>
        <v>3700</v>
      </c>
      <c r="HB32" s="162"/>
    </row>
    <row r="33" spans="1:217" s="26" customFormat="1" ht="18" customHeight="1">
      <c r="A33" s="475"/>
      <c r="B33" s="475" t="s">
        <v>200</v>
      </c>
      <c r="C33" s="476" t="s">
        <v>43</v>
      </c>
      <c r="D33" s="477">
        <f>SUM(D31:D32)</f>
        <v>2</v>
      </c>
      <c r="E33" s="477">
        <f t="shared" ref="E33:F33" si="114">SUM(E31:E32)</f>
        <v>2</v>
      </c>
      <c r="F33" s="477">
        <f t="shared" si="114"/>
        <v>0</v>
      </c>
      <c r="G33" s="477">
        <f t="shared" ref="G33:K33" si="115">SUM(G31:G32)</f>
        <v>2</v>
      </c>
      <c r="H33" s="477">
        <f t="shared" si="115"/>
        <v>2</v>
      </c>
      <c r="I33" s="477">
        <f t="shared" si="115"/>
        <v>0</v>
      </c>
      <c r="J33" s="477">
        <f t="shared" si="115"/>
        <v>1</v>
      </c>
      <c r="K33" s="477">
        <f t="shared" si="115"/>
        <v>1</v>
      </c>
      <c r="L33" s="159">
        <f t="shared" si="16"/>
        <v>0</v>
      </c>
      <c r="M33" s="477">
        <f t="shared" ref="M33:N33" si="116">SUM(M31:M32)</f>
        <v>0</v>
      </c>
      <c r="N33" s="477">
        <f t="shared" si="116"/>
        <v>0</v>
      </c>
      <c r="O33" s="159">
        <f t="shared" si="17"/>
        <v>0</v>
      </c>
      <c r="P33" s="467">
        <f t="shared" si="18"/>
        <v>50</v>
      </c>
      <c r="Q33" s="467">
        <f t="shared" si="19"/>
        <v>50</v>
      </c>
      <c r="R33" s="477">
        <f t="shared" ref="R33:U33" si="117">SUM(R31:R32)</f>
        <v>1</v>
      </c>
      <c r="S33" s="477">
        <f t="shared" si="117"/>
        <v>1</v>
      </c>
      <c r="T33" s="477">
        <f t="shared" si="117"/>
        <v>1</v>
      </c>
      <c r="U33" s="477">
        <f t="shared" si="117"/>
        <v>1</v>
      </c>
      <c r="V33" s="159">
        <f t="shared" si="20"/>
        <v>0</v>
      </c>
      <c r="W33" s="477">
        <f t="shared" ref="W33:X33" si="118">SUM(W31:W32)</f>
        <v>0</v>
      </c>
      <c r="X33" s="477">
        <f t="shared" si="118"/>
        <v>0</v>
      </c>
      <c r="Y33" s="159">
        <f t="shared" si="21"/>
        <v>0</v>
      </c>
      <c r="Z33" s="467">
        <f t="shared" ref="Z33:Z34" si="119">ROUND((T33+W33)/R33*100,1)</f>
        <v>100</v>
      </c>
      <c r="AA33" s="468">
        <f t="shared" ref="AA33:AA34" si="120">ROUND((U33+X33)/S33*100,1)</f>
        <v>100</v>
      </c>
      <c r="AB33" s="477">
        <f t="shared" ref="AB33:AC33" si="121">SUM(AB31:AB32)</f>
        <v>2</v>
      </c>
      <c r="AC33" s="477">
        <f t="shared" si="121"/>
        <v>2</v>
      </c>
      <c r="AD33" s="159">
        <f t="shared" si="24"/>
        <v>0</v>
      </c>
      <c r="AE33" s="477">
        <f t="shared" ref="AE33:AF33" si="122">SUM(AE31:AE32)</f>
        <v>2</v>
      </c>
      <c r="AF33" s="477">
        <f t="shared" si="122"/>
        <v>2</v>
      </c>
      <c r="AG33" s="159">
        <f t="shared" si="25"/>
        <v>0</v>
      </c>
      <c r="AH33" s="477">
        <f t="shared" ref="AH33:AL33" si="123">SUM(AH31:AH32)</f>
        <v>2</v>
      </c>
      <c r="AI33" s="477">
        <f t="shared" si="123"/>
        <v>2</v>
      </c>
      <c r="AJ33" s="159">
        <f t="shared" si="26"/>
        <v>0</v>
      </c>
      <c r="AK33" s="477">
        <f t="shared" si="123"/>
        <v>2</v>
      </c>
      <c r="AL33" s="477">
        <f t="shared" si="123"/>
        <v>2</v>
      </c>
      <c r="AM33" s="159">
        <f t="shared" ref="AM33" si="124">AL33-AK33</f>
        <v>0</v>
      </c>
      <c r="AN33" s="477">
        <f t="shared" ref="AN33:AO33" si="125">SUM(AN31:AN32)</f>
        <v>22</v>
      </c>
      <c r="AO33" s="477">
        <f t="shared" si="125"/>
        <v>22</v>
      </c>
      <c r="AP33" s="159">
        <f t="shared" si="28"/>
        <v>0</v>
      </c>
      <c r="AQ33" s="27"/>
      <c r="AR33" s="79"/>
      <c r="AS33" s="475" t="s">
        <v>200</v>
      </c>
      <c r="AT33" s="141" t="s">
        <v>43</v>
      </c>
      <c r="AU33" s="472">
        <f>SUM(AU31:AU32)</f>
        <v>2</v>
      </c>
      <c r="AV33" s="472">
        <f>SUM(AV31:AV32)</f>
        <v>2</v>
      </c>
      <c r="AW33" s="159">
        <f t="shared" si="29"/>
        <v>0</v>
      </c>
      <c r="AX33" s="472">
        <f t="shared" ref="AX33:AY33" si="126">SUM(AX31:AX32)</f>
        <v>2</v>
      </c>
      <c r="AY33" s="472">
        <f t="shared" si="126"/>
        <v>2</v>
      </c>
      <c r="AZ33" s="159">
        <f t="shared" si="30"/>
        <v>0</v>
      </c>
      <c r="BA33" s="467">
        <f t="shared" si="31"/>
        <v>100</v>
      </c>
      <c r="BB33" s="467">
        <f t="shared" si="32"/>
        <v>100</v>
      </c>
      <c r="BC33" s="472">
        <f t="shared" ref="BC33:BD33" si="127">SUM(BC31:BC32)</f>
        <v>2</v>
      </c>
      <c r="BD33" s="472">
        <f t="shared" si="127"/>
        <v>2</v>
      </c>
      <c r="BE33" s="159">
        <f t="shared" si="33"/>
        <v>0</v>
      </c>
      <c r="BF33" s="472">
        <f t="shared" ref="BF33:BG33" si="128">SUM(BF31:BF32)</f>
        <v>2</v>
      </c>
      <c r="BG33" s="472">
        <f t="shared" si="128"/>
        <v>2</v>
      </c>
      <c r="BH33" s="159">
        <f t="shared" si="34"/>
        <v>0</v>
      </c>
      <c r="BI33" s="472">
        <f t="shared" ref="BI33:BJ33" si="129">SUM(BI31:BI32)</f>
        <v>2</v>
      </c>
      <c r="BJ33" s="472">
        <f t="shared" si="129"/>
        <v>2</v>
      </c>
      <c r="BK33" s="159">
        <f t="shared" si="35"/>
        <v>0</v>
      </c>
      <c r="BL33" s="470">
        <f t="shared" ref="BL33:BM33" si="130">SUM(BL31:BL32)</f>
        <v>2227.4210000000003</v>
      </c>
      <c r="BM33" s="470">
        <f t="shared" si="130"/>
        <v>2365.1770000000001</v>
      </c>
      <c r="BN33" s="470">
        <f t="shared" si="36"/>
        <v>137.75599999999986</v>
      </c>
      <c r="BO33" s="470">
        <f t="shared" ref="BO33:BP33" si="131">SUM(BO31:BO32)</f>
        <v>2226.498</v>
      </c>
      <c r="BP33" s="470">
        <f t="shared" si="131"/>
        <v>2351.598</v>
      </c>
      <c r="BQ33" s="470">
        <f t="shared" si="37"/>
        <v>125.09999999999991</v>
      </c>
      <c r="BR33" s="27"/>
      <c r="BS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79"/>
      <c r="CM33" s="475" t="s">
        <v>200</v>
      </c>
      <c r="CN33" s="476" t="s">
        <v>43</v>
      </c>
      <c r="CO33" s="478">
        <f>SUM(CO31:CO32)</f>
        <v>1443.2829999999999</v>
      </c>
      <c r="CP33" s="478">
        <f>SUM(CP31:CP32)</f>
        <v>1452.5889999999997</v>
      </c>
      <c r="CQ33" s="470">
        <f t="shared" si="48"/>
        <v>9.3059999999998126</v>
      </c>
      <c r="CR33" s="478">
        <f>SUM(CR31:CR32)</f>
        <v>1443.2829999999999</v>
      </c>
      <c r="CS33" s="478">
        <f>SUM(CS31:CS32)</f>
        <v>1452.5889999999997</v>
      </c>
      <c r="CT33" s="470">
        <f t="shared" si="49"/>
        <v>9.3059999999998126</v>
      </c>
      <c r="CU33" s="478">
        <f>SUM(CU31:CU32)</f>
        <v>0</v>
      </c>
      <c r="CV33" s="478">
        <f>SUM(CV31:CV32)</f>
        <v>0</v>
      </c>
      <c r="CW33" s="470">
        <f t="shared" si="50"/>
        <v>0</v>
      </c>
      <c r="CX33" s="478">
        <f>SUM(CX31:CX32)</f>
        <v>27.657999999999998</v>
      </c>
      <c r="CY33" s="478">
        <f>SUM(CY31:CY32)</f>
        <v>21.59</v>
      </c>
      <c r="CZ33" s="470">
        <f t="shared" si="53"/>
        <v>-6.0679999999999978</v>
      </c>
      <c r="DA33" s="478">
        <f>SUM(DA31:DA32)</f>
        <v>27.657999999999998</v>
      </c>
      <c r="DB33" s="478">
        <f>SUM(DB31:DB32)</f>
        <v>21.59</v>
      </c>
      <c r="DC33" s="470">
        <f t="shared" si="54"/>
        <v>-6.0679999999999978</v>
      </c>
      <c r="DD33" s="478">
        <f>SUM(DD31:DD32)</f>
        <v>0</v>
      </c>
      <c r="DE33" s="478">
        <f>SUM(DE31:DE32)</f>
        <v>0</v>
      </c>
      <c r="DF33" s="470">
        <f t="shared" si="55"/>
        <v>0</v>
      </c>
      <c r="DG33" s="172"/>
      <c r="DH33" s="409"/>
      <c r="DI33" s="172"/>
      <c r="DJ33" s="210"/>
      <c r="DK33" s="210"/>
      <c r="DL33" s="210"/>
      <c r="DM33" s="86"/>
      <c r="DO33" s="475"/>
      <c r="DP33" s="475" t="s">
        <v>200</v>
      </c>
      <c r="DQ33" s="476" t="s">
        <v>43</v>
      </c>
      <c r="DR33" s="479">
        <f>SUM(DR31:DR32)</f>
        <v>42.332999999999998</v>
      </c>
      <c r="DS33" s="479">
        <f>SUM(DS31:DS32)</f>
        <v>54.106000000000002</v>
      </c>
      <c r="DT33" s="470">
        <f t="shared" si="59"/>
        <v>11.773000000000003</v>
      </c>
      <c r="DU33" s="479">
        <f>SUM(DU31:DU32)</f>
        <v>39.15</v>
      </c>
      <c r="DV33" s="479">
        <f>SUM(DV31:DV32)</f>
        <v>51.008000000000003</v>
      </c>
      <c r="DW33" s="470">
        <f t="shared" si="60"/>
        <v>11.858000000000004</v>
      </c>
      <c r="DX33" s="210"/>
      <c r="DY33" s="210"/>
      <c r="DZ33" s="210"/>
      <c r="EA33" s="480"/>
      <c r="EB33" s="479">
        <f>SUM(EB31:EB32)</f>
        <v>227.50200000000001</v>
      </c>
      <c r="EC33" s="479">
        <f>SUM(EC31:EC32)</f>
        <v>405.45400000000001</v>
      </c>
      <c r="ED33" s="470">
        <f t="shared" si="62"/>
        <v>177.952</v>
      </c>
      <c r="EE33" s="479">
        <f>SUM(EE31:EE32)</f>
        <v>29.885999999999999</v>
      </c>
      <c r="EF33" s="479">
        <f>SUM(EF31:EF32)</f>
        <v>70.079000000000008</v>
      </c>
      <c r="EG33" s="470">
        <f t="shared" si="63"/>
        <v>40.193000000000012</v>
      </c>
      <c r="EH33" s="479">
        <f>SUM(EH31:EH32)</f>
        <v>702.61899999999991</v>
      </c>
      <c r="EI33" s="479">
        <f>SUM(EI31:EI32)</f>
        <v>665.56600000000003</v>
      </c>
      <c r="EJ33" s="470">
        <f t="shared" si="64"/>
        <v>-37.052999999999884</v>
      </c>
      <c r="EK33" s="467">
        <f t="shared" si="65"/>
        <v>34.1</v>
      </c>
      <c r="EL33" s="467">
        <f t="shared" si="66"/>
        <v>26.8</v>
      </c>
      <c r="EM33" s="467">
        <f t="shared" si="67"/>
        <v>-7.3000000000000007</v>
      </c>
      <c r="EN33" s="481">
        <f>SUM(EN31:EN32)</f>
        <v>1748</v>
      </c>
      <c r="EO33" s="481">
        <f t="shared" ref="EO33" si="132">SUM(EO31:EO32)</f>
        <v>2782</v>
      </c>
      <c r="EP33" s="472">
        <f t="shared" si="68"/>
        <v>1034</v>
      </c>
      <c r="EQ33" s="479">
        <f>SUM(EQ31:EQ32)</f>
        <v>741.63199999999995</v>
      </c>
      <c r="ER33" s="479">
        <f>SUM(ER31:ER32)</f>
        <v>1297.8899999999999</v>
      </c>
      <c r="ES33" s="470">
        <f t="shared" si="69"/>
        <v>556.25799999999992</v>
      </c>
      <c r="ET33" s="467">
        <f t="shared" si="70"/>
        <v>17.5</v>
      </c>
      <c r="EU33" s="467">
        <f t="shared" si="71"/>
        <v>24</v>
      </c>
      <c r="EV33" s="467">
        <f t="shared" si="72"/>
        <v>6.5</v>
      </c>
      <c r="EW33" s="467">
        <f t="shared" si="73"/>
        <v>0.5</v>
      </c>
      <c r="EX33" s="467">
        <f t="shared" si="8"/>
        <v>0.9</v>
      </c>
      <c r="EY33" s="467">
        <f t="shared" si="74"/>
        <v>0.4</v>
      </c>
      <c r="EZ33" s="479">
        <f>SUM(EZ31:EZ32)</f>
        <v>57.445</v>
      </c>
      <c r="FA33" s="479">
        <f>SUM(FA31:FA32)</f>
        <v>96.991</v>
      </c>
      <c r="FB33" s="470">
        <f t="shared" si="75"/>
        <v>39.545999999999999</v>
      </c>
      <c r="FC33" s="479">
        <f>SUM(FC31:FC32)</f>
        <v>5.2849999999999993</v>
      </c>
      <c r="FD33" s="479">
        <f>SUM(FD31:FD32)</f>
        <v>14.28</v>
      </c>
      <c r="FE33" s="470">
        <f t="shared" si="76"/>
        <v>8.995000000000001</v>
      </c>
      <c r="FG33" s="475"/>
      <c r="FH33" s="475" t="s">
        <v>200</v>
      </c>
      <c r="FI33" s="476" t="s">
        <v>43</v>
      </c>
      <c r="FJ33" s="477">
        <f>SUM(FJ31:FJ32)</f>
        <v>235</v>
      </c>
      <c r="FK33" s="477">
        <f>SUM(FK31:FK32)</f>
        <v>230</v>
      </c>
      <c r="FL33" s="159">
        <f t="shared" si="77"/>
        <v>-5</v>
      </c>
      <c r="FM33" s="477">
        <f>SUM(FM31:FM32)</f>
        <v>140</v>
      </c>
      <c r="FN33" s="477">
        <f>SUM(FN31:FN32)</f>
        <v>141</v>
      </c>
      <c r="FO33" s="159">
        <f t="shared" si="78"/>
        <v>1</v>
      </c>
      <c r="FP33" s="477">
        <f>SUM(FP31:FP32)</f>
        <v>115</v>
      </c>
      <c r="FQ33" s="477">
        <f>SUM(FQ31:FQ32)</f>
        <v>110</v>
      </c>
      <c r="FR33" s="159">
        <f t="shared" si="79"/>
        <v>-5</v>
      </c>
      <c r="FS33" s="477">
        <f>SUM(FS31:FS32)</f>
        <v>23</v>
      </c>
      <c r="FT33" s="477">
        <f>SUM(FT31:FT32)</f>
        <v>31</v>
      </c>
      <c r="FU33" s="159">
        <f t="shared" si="80"/>
        <v>8</v>
      </c>
      <c r="FV33" s="467">
        <f t="shared" si="81"/>
        <v>100</v>
      </c>
      <c r="FW33" s="395"/>
      <c r="FX33" s="472">
        <f t="shared" si="82"/>
        <v>302</v>
      </c>
      <c r="FY33" s="472">
        <f t="shared" si="83"/>
        <v>384</v>
      </c>
      <c r="FZ33" s="159">
        <f t="shared" si="9"/>
        <v>82</v>
      </c>
      <c r="GA33" s="467">
        <f t="shared" si="84"/>
        <v>5.3</v>
      </c>
      <c r="GB33" s="467">
        <f t="shared" si="85"/>
        <v>9.1999999999999993</v>
      </c>
      <c r="GC33" s="467">
        <f t="shared" si="10"/>
        <v>3.8999999999999995</v>
      </c>
      <c r="GD33" s="214"/>
      <c r="GE33" s="475"/>
      <c r="GF33" s="475" t="s">
        <v>200</v>
      </c>
      <c r="GG33" s="476" t="s">
        <v>43</v>
      </c>
      <c r="GH33" s="210">
        <f>SUM(GH31:GH32)</f>
        <v>136601.4</v>
      </c>
      <c r="GI33" s="462">
        <f t="shared" si="11"/>
        <v>68301</v>
      </c>
      <c r="GJ33" s="482"/>
      <c r="GK33" s="210">
        <f t="shared" ref="GK33:GO33" si="133">SUM(GK31:GK32)</f>
        <v>134441.4</v>
      </c>
      <c r="GL33" s="210">
        <f t="shared" si="133"/>
        <v>0</v>
      </c>
      <c r="GM33" s="210">
        <f t="shared" si="133"/>
        <v>2160</v>
      </c>
      <c r="GN33" s="210">
        <f t="shared" si="133"/>
        <v>314.7</v>
      </c>
      <c r="GO33" s="210">
        <f t="shared" si="133"/>
        <v>221.6</v>
      </c>
      <c r="GP33" s="467">
        <f t="shared" si="87"/>
        <v>98.4</v>
      </c>
      <c r="GQ33" s="210">
        <f t="shared" ref="GQ33:GX33" si="134">SUM(GQ31:GQ32)</f>
        <v>136670.20000000001</v>
      </c>
      <c r="GR33" s="210">
        <f t="shared" si="134"/>
        <v>108387</v>
      </c>
      <c r="GS33" s="210">
        <f t="shared" si="134"/>
        <v>145</v>
      </c>
      <c r="GT33" s="210">
        <f t="shared" si="134"/>
        <v>705.8</v>
      </c>
      <c r="GU33" s="210">
        <f t="shared" ref="GU33" si="135">SUM(GU31:GU32)</f>
        <v>0</v>
      </c>
      <c r="GV33" s="210">
        <f t="shared" si="134"/>
        <v>6777.4</v>
      </c>
      <c r="GW33" s="210">
        <f t="shared" si="134"/>
        <v>832</v>
      </c>
      <c r="GX33" s="210">
        <f t="shared" si="134"/>
        <v>246.6</v>
      </c>
      <c r="GY33" s="483"/>
      <c r="GZ33" s="480"/>
      <c r="HA33" s="474">
        <f t="shared" si="13"/>
        <v>2525</v>
      </c>
      <c r="HB33" s="480"/>
    </row>
    <row r="34" spans="1:217" s="26" customFormat="1" ht="18" customHeight="1">
      <c r="A34" s="79"/>
      <c r="B34" s="79" t="s">
        <v>1</v>
      </c>
      <c r="C34" s="141" t="s">
        <v>44</v>
      </c>
      <c r="D34" s="159">
        <f>D30+D33</f>
        <v>321</v>
      </c>
      <c r="E34" s="159">
        <f t="shared" ref="E34:F34" si="136">E30+E33</f>
        <v>51</v>
      </c>
      <c r="F34" s="159">
        <f t="shared" si="136"/>
        <v>269</v>
      </c>
      <c r="G34" s="159">
        <f t="shared" ref="G34:K34" si="137">G30+G33</f>
        <v>321</v>
      </c>
      <c r="H34" s="159">
        <f t="shared" si="137"/>
        <v>51</v>
      </c>
      <c r="I34" s="159">
        <f t="shared" si="137"/>
        <v>270</v>
      </c>
      <c r="J34" s="159">
        <f t="shared" si="137"/>
        <v>19</v>
      </c>
      <c r="K34" s="159">
        <f t="shared" si="137"/>
        <v>16</v>
      </c>
      <c r="L34" s="159">
        <f t="shared" si="16"/>
        <v>-3</v>
      </c>
      <c r="M34" s="159">
        <f t="shared" ref="M34:N34" si="138">M30+M33</f>
        <v>1</v>
      </c>
      <c r="N34" s="159">
        <f t="shared" si="138"/>
        <v>1</v>
      </c>
      <c r="O34" s="159">
        <f t="shared" si="17"/>
        <v>0</v>
      </c>
      <c r="P34" s="467">
        <f t="shared" si="18"/>
        <v>6.2</v>
      </c>
      <c r="Q34" s="467">
        <f t="shared" si="19"/>
        <v>5.3</v>
      </c>
      <c r="R34" s="159">
        <f t="shared" ref="R34:U34" si="139">R30+R33</f>
        <v>16</v>
      </c>
      <c r="S34" s="159">
        <f t="shared" si="139"/>
        <v>16</v>
      </c>
      <c r="T34" s="159">
        <f t="shared" si="139"/>
        <v>3</v>
      </c>
      <c r="U34" s="159">
        <f t="shared" si="139"/>
        <v>2</v>
      </c>
      <c r="V34" s="159">
        <f t="shared" si="20"/>
        <v>-1</v>
      </c>
      <c r="W34" s="159">
        <f t="shared" ref="W34:X34" si="140">W30+W33</f>
        <v>0</v>
      </c>
      <c r="X34" s="159">
        <f t="shared" si="140"/>
        <v>0</v>
      </c>
      <c r="Y34" s="159">
        <f t="shared" si="21"/>
        <v>0</v>
      </c>
      <c r="Z34" s="467">
        <f t="shared" si="119"/>
        <v>18.8</v>
      </c>
      <c r="AA34" s="468">
        <f t="shared" si="120"/>
        <v>12.5</v>
      </c>
      <c r="AB34" s="159">
        <f t="shared" ref="AB34:AC34" si="141">AB30+AB33</f>
        <v>79</v>
      </c>
      <c r="AC34" s="159">
        <f t="shared" si="141"/>
        <v>77</v>
      </c>
      <c r="AD34" s="159">
        <f t="shared" si="24"/>
        <v>-2</v>
      </c>
      <c r="AE34" s="159">
        <f t="shared" ref="AE34:AF34" si="142">AE30+AE33</f>
        <v>314</v>
      </c>
      <c r="AF34" s="159">
        <f t="shared" si="142"/>
        <v>313</v>
      </c>
      <c r="AG34" s="159">
        <f t="shared" si="25"/>
        <v>-1</v>
      </c>
      <c r="AH34" s="159">
        <f t="shared" ref="AH34:AL34" si="143">AH30+AH33</f>
        <v>237</v>
      </c>
      <c r="AI34" s="159">
        <f t="shared" si="143"/>
        <v>245</v>
      </c>
      <c r="AJ34" s="159">
        <f t="shared" si="26"/>
        <v>8</v>
      </c>
      <c r="AK34" s="159">
        <f t="shared" si="143"/>
        <v>221</v>
      </c>
      <c r="AL34" s="159">
        <f t="shared" si="143"/>
        <v>232</v>
      </c>
      <c r="AM34" s="159">
        <f t="shared" ref="AM34" si="144">AL34-AK34</f>
        <v>11</v>
      </c>
      <c r="AN34" s="159">
        <f t="shared" ref="AN34:AO34" si="145">AN30+AN33</f>
        <v>246</v>
      </c>
      <c r="AO34" s="159">
        <f t="shared" si="145"/>
        <v>248</v>
      </c>
      <c r="AP34" s="159">
        <f t="shared" si="28"/>
        <v>2</v>
      </c>
      <c r="AQ34" s="27"/>
      <c r="AR34" s="79"/>
      <c r="AS34" s="79" t="s">
        <v>1</v>
      </c>
      <c r="AT34" s="141" t="s">
        <v>44</v>
      </c>
      <c r="AU34" s="472">
        <f>AU30+AU33</f>
        <v>277</v>
      </c>
      <c r="AV34" s="472">
        <f>AV30+AV33</f>
        <v>282</v>
      </c>
      <c r="AW34" s="159">
        <f t="shared" si="29"/>
        <v>5</v>
      </c>
      <c r="AX34" s="472">
        <f t="shared" ref="AX34:AY34" si="146">AX30+AX33</f>
        <v>243</v>
      </c>
      <c r="AY34" s="472">
        <f t="shared" si="146"/>
        <v>252</v>
      </c>
      <c r="AZ34" s="159">
        <f t="shared" si="30"/>
        <v>9</v>
      </c>
      <c r="BA34" s="467">
        <f t="shared" si="31"/>
        <v>86.3</v>
      </c>
      <c r="BB34" s="467">
        <f t="shared" si="32"/>
        <v>87.9</v>
      </c>
      <c r="BC34" s="472">
        <f t="shared" ref="BC34:BD34" si="147">BC30+BC33</f>
        <v>172</v>
      </c>
      <c r="BD34" s="472">
        <f t="shared" si="147"/>
        <v>178</v>
      </c>
      <c r="BE34" s="159">
        <f t="shared" si="33"/>
        <v>6</v>
      </c>
      <c r="BF34" s="472">
        <f t="shared" ref="BF34:BG34" si="148">BF30+BF33</f>
        <v>25</v>
      </c>
      <c r="BG34" s="472">
        <f t="shared" si="148"/>
        <v>24</v>
      </c>
      <c r="BH34" s="159">
        <f t="shared" si="34"/>
        <v>-1</v>
      </c>
      <c r="BI34" s="472">
        <f t="shared" ref="BI34:BJ34" si="149">BI30+BI33</f>
        <v>21</v>
      </c>
      <c r="BJ34" s="472">
        <f t="shared" si="149"/>
        <v>23</v>
      </c>
      <c r="BK34" s="159">
        <f t="shared" si="35"/>
        <v>2</v>
      </c>
      <c r="BL34" s="470">
        <f t="shared" ref="BL34:BM34" si="150">BL30+BL33</f>
        <v>3689.1440000000002</v>
      </c>
      <c r="BM34" s="470">
        <f t="shared" si="150"/>
        <v>3894.4880000000003</v>
      </c>
      <c r="BN34" s="470">
        <f t="shared" si="36"/>
        <v>205.34400000000005</v>
      </c>
      <c r="BO34" s="470">
        <f t="shared" ref="BO34:BP34" si="151">BO30+BO33</f>
        <v>3616.1419999999998</v>
      </c>
      <c r="BP34" s="470">
        <f t="shared" si="151"/>
        <v>3844.3019999999997</v>
      </c>
      <c r="BQ34" s="470">
        <f t="shared" si="37"/>
        <v>228.15999999999985</v>
      </c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79"/>
      <c r="CM34" s="79" t="s">
        <v>1</v>
      </c>
      <c r="CN34" s="141" t="s">
        <v>44</v>
      </c>
      <c r="CO34" s="470">
        <f>CO30+CO33</f>
        <v>4896.8530000000001</v>
      </c>
      <c r="CP34" s="470">
        <f>CP30+CP33</f>
        <v>4901.0059999999994</v>
      </c>
      <c r="CQ34" s="470">
        <f t="shared" si="48"/>
        <v>4.1529999999993379</v>
      </c>
      <c r="CR34" s="470">
        <f>CR30+CR33</f>
        <v>2678.4949999999999</v>
      </c>
      <c r="CS34" s="470">
        <f>CS30+CS33</f>
        <v>2678.6419999999998</v>
      </c>
      <c r="CT34" s="470">
        <f t="shared" si="49"/>
        <v>0.14699999999993452</v>
      </c>
      <c r="CU34" s="470">
        <f>CU30+CU33</f>
        <v>2208.2870000000003</v>
      </c>
      <c r="CV34" s="470">
        <f>CV30+CV33</f>
        <v>2222.364</v>
      </c>
      <c r="CW34" s="470">
        <f t="shared" si="50"/>
        <v>14.076999999999771</v>
      </c>
      <c r="CX34" s="470">
        <f>CX30+CX33</f>
        <v>100.53100000000001</v>
      </c>
      <c r="CY34" s="470">
        <f>CY30+CY33</f>
        <v>113.04300000000001</v>
      </c>
      <c r="CZ34" s="470">
        <f t="shared" si="53"/>
        <v>12.512</v>
      </c>
      <c r="DA34" s="470">
        <f>DA30+DA33</f>
        <v>59.768000000000001</v>
      </c>
      <c r="DB34" s="470">
        <f>DB30+DB33</f>
        <v>59.765000000000001</v>
      </c>
      <c r="DC34" s="470">
        <f t="shared" si="54"/>
        <v>-3.0000000000001137E-3</v>
      </c>
      <c r="DD34" s="470">
        <f>DD30+DD33</f>
        <v>40.399000000000001</v>
      </c>
      <c r="DE34" s="470">
        <f>DE30+DE33</f>
        <v>53.277999999999999</v>
      </c>
      <c r="DF34" s="470">
        <f t="shared" si="55"/>
        <v>12.878999999999998</v>
      </c>
      <c r="DG34" s="472">
        <f>ROUND(CX34*1000/BV30,0)</f>
        <v>93</v>
      </c>
      <c r="DH34" s="472">
        <f>ROUND(CY34*1000/BY30,0)</f>
        <v>106</v>
      </c>
      <c r="DI34" s="172">
        <f>DH34-DG34</f>
        <v>13</v>
      </c>
      <c r="DJ34" s="467">
        <f>ROUND(CO34/BV30,1)</f>
        <v>4.5</v>
      </c>
      <c r="DK34" s="467">
        <f>ROUND(CP34/BY30,1)</f>
        <v>4.5999999999999996</v>
      </c>
      <c r="DL34" s="467">
        <f>DK34-DJ34</f>
        <v>9.9999999999999645E-2</v>
      </c>
      <c r="DM34" s="35"/>
      <c r="DN34" s="79"/>
      <c r="DO34" s="79"/>
      <c r="DP34" s="79" t="s">
        <v>1</v>
      </c>
      <c r="DQ34" s="141" t="s">
        <v>44</v>
      </c>
      <c r="DR34" s="484">
        <f>SUM(DR30+DR33)</f>
        <v>250.233</v>
      </c>
      <c r="DS34" s="484">
        <f>SUM(DS30+DS33)</f>
        <v>300.36300000000006</v>
      </c>
      <c r="DT34" s="470">
        <f t="shared" si="59"/>
        <v>50.130000000000052</v>
      </c>
      <c r="DU34" s="484">
        <f>SUM(DU30+DU33)</f>
        <v>230.435</v>
      </c>
      <c r="DV34" s="484">
        <f>SUM(DV30+DV33)</f>
        <v>283.54899999999998</v>
      </c>
      <c r="DW34" s="470">
        <f t="shared" si="60"/>
        <v>53.113999999999976</v>
      </c>
      <c r="DX34" s="467">
        <f>ROUND(DR34/BV30*100,1)</f>
        <v>23.2</v>
      </c>
      <c r="DY34" s="467">
        <f>ROUND(DS34/BY30*100,1)</f>
        <v>28.1</v>
      </c>
      <c r="DZ34" s="467">
        <f>DY34-DX34</f>
        <v>4.9000000000000021</v>
      </c>
      <c r="EA34" s="168"/>
      <c r="EB34" s="484">
        <f>SUM(EB30+EB33)</f>
        <v>1813.8670000000002</v>
      </c>
      <c r="EC34" s="484">
        <f>SUM(EC30+EC33)</f>
        <v>2788.951</v>
      </c>
      <c r="ED34" s="470">
        <f t="shared" si="62"/>
        <v>975.08399999999983</v>
      </c>
      <c r="EE34" s="484">
        <f>SUM(EE30+EE33)</f>
        <v>288.24</v>
      </c>
      <c r="EF34" s="484">
        <f>SUM(EF30+EF33)</f>
        <v>521.4670000000001</v>
      </c>
      <c r="EG34" s="470">
        <f t="shared" si="63"/>
        <v>233.22700000000009</v>
      </c>
      <c r="EH34" s="484">
        <f>SUM(EH30+EH33)</f>
        <v>1448.6309999999999</v>
      </c>
      <c r="EI34" s="484">
        <f>SUM(EI30+EI33)</f>
        <v>1416.279</v>
      </c>
      <c r="EJ34" s="470">
        <f t="shared" si="64"/>
        <v>-32.351999999999862</v>
      </c>
      <c r="EK34" s="467">
        <f t="shared" si="65"/>
        <v>19.600000000000001</v>
      </c>
      <c r="EL34" s="467">
        <f t="shared" si="66"/>
        <v>16.3</v>
      </c>
      <c r="EM34" s="467">
        <f t="shared" si="67"/>
        <v>-3.3000000000000007</v>
      </c>
      <c r="EN34" s="196">
        <f>SUM(EN30+EN33)</f>
        <v>26096</v>
      </c>
      <c r="EO34" s="196">
        <f t="shared" ref="EO34" si="152">SUM(EO30+EO33)</f>
        <v>37648</v>
      </c>
      <c r="EP34" s="472">
        <f t="shared" si="68"/>
        <v>11552</v>
      </c>
      <c r="EQ34" s="484">
        <f>SUM(EQ30+EQ33)</f>
        <v>4471.0739999999996</v>
      </c>
      <c r="ER34" s="484">
        <f>SUM(ER30+ER33)</f>
        <v>6484.2910000000011</v>
      </c>
      <c r="ES34" s="470">
        <f t="shared" si="69"/>
        <v>2013.2170000000015</v>
      </c>
      <c r="ET34" s="467">
        <f t="shared" si="70"/>
        <v>17.899999999999999</v>
      </c>
      <c r="EU34" s="467">
        <f t="shared" si="71"/>
        <v>21.6</v>
      </c>
      <c r="EV34" s="467">
        <f t="shared" si="72"/>
        <v>3.7000000000000028</v>
      </c>
      <c r="EW34" s="467">
        <f t="shared" si="73"/>
        <v>0.9</v>
      </c>
      <c r="EX34" s="467">
        <f t="shared" si="8"/>
        <v>1.3</v>
      </c>
      <c r="EY34" s="467">
        <f t="shared" si="74"/>
        <v>0.4</v>
      </c>
      <c r="EZ34" s="484">
        <f>SUM(EZ30+EZ33)</f>
        <v>322.97300000000001</v>
      </c>
      <c r="FA34" s="484">
        <f>SUM(FA30+FA33)</f>
        <v>433.53100000000001</v>
      </c>
      <c r="FB34" s="470">
        <f t="shared" si="75"/>
        <v>110.55799999999999</v>
      </c>
      <c r="FC34" s="484">
        <f>SUM(FC30+FC33)</f>
        <v>19.114999999999998</v>
      </c>
      <c r="FD34" s="484">
        <f>SUM(FD30+FD33)</f>
        <v>42.790999999999997</v>
      </c>
      <c r="FE34" s="470">
        <f t="shared" si="76"/>
        <v>23.675999999999998</v>
      </c>
      <c r="FF34" s="79"/>
      <c r="FG34" s="79"/>
      <c r="FH34" s="79" t="s">
        <v>1</v>
      </c>
      <c r="FI34" s="141" t="s">
        <v>44</v>
      </c>
      <c r="FJ34" s="159">
        <f>SUM(FJ30+FJ33)</f>
        <v>1255</v>
      </c>
      <c r="FK34" s="159">
        <f>SUM(FK30+FK33)</f>
        <v>1257</v>
      </c>
      <c r="FL34" s="159">
        <f t="shared" si="77"/>
        <v>2</v>
      </c>
      <c r="FM34" s="159">
        <f>SUM(FM30+FM33)</f>
        <v>855</v>
      </c>
      <c r="FN34" s="159">
        <f>SUM(FN30+FN33)</f>
        <v>850</v>
      </c>
      <c r="FO34" s="159">
        <f t="shared" si="78"/>
        <v>-5</v>
      </c>
      <c r="FP34" s="159">
        <f>SUM(FP30+FP33)</f>
        <v>471</v>
      </c>
      <c r="FQ34" s="159">
        <f>SUM(FQ30+FQ33)</f>
        <v>474</v>
      </c>
      <c r="FR34" s="159">
        <f t="shared" si="79"/>
        <v>3</v>
      </c>
      <c r="FS34" s="159">
        <f>SUM(FS30+FS33)</f>
        <v>334</v>
      </c>
      <c r="FT34" s="159">
        <f>SUM(FT30+FT33)</f>
        <v>344</v>
      </c>
      <c r="FU34" s="159">
        <f t="shared" si="80"/>
        <v>10</v>
      </c>
      <c r="FV34" s="467">
        <f t="shared" si="81"/>
        <v>96.2</v>
      </c>
      <c r="FW34" s="57"/>
      <c r="FX34" s="472">
        <f t="shared" si="82"/>
        <v>293</v>
      </c>
      <c r="FY34" s="472">
        <f>ROUND(DS34*1000/FN34,0)</f>
        <v>353</v>
      </c>
      <c r="FZ34" s="159">
        <f t="shared" si="9"/>
        <v>60</v>
      </c>
      <c r="GA34" s="467">
        <f t="shared" si="84"/>
        <v>5.2</v>
      </c>
      <c r="GB34" s="467">
        <f t="shared" si="85"/>
        <v>7.6</v>
      </c>
      <c r="GC34" s="467">
        <f t="shared" si="10"/>
        <v>2.3999999999999995</v>
      </c>
      <c r="GD34" s="214"/>
      <c r="GE34" s="79"/>
      <c r="GF34" s="79" t="s">
        <v>1</v>
      </c>
      <c r="GG34" s="141" t="s">
        <v>44</v>
      </c>
      <c r="GH34" s="467">
        <f>SUM(GH30+GH33)</f>
        <v>813780.2</v>
      </c>
      <c r="GI34" s="462">
        <f t="shared" si="11"/>
        <v>2535</v>
      </c>
      <c r="GJ34" s="58"/>
      <c r="GK34" s="467">
        <f t="shared" ref="GK34:GO34" si="153">SUM(GK30+GK33)</f>
        <v>733448.3</v>
      </c>
      <c r="GL34" s="467">
        <f t="shared" si="153"/>
        <v>73081.899999999994</v>
      </c>
      <c r="GM34" s="467">
        <f t="shared" si="153"/>
        <v>7250</v>
      </c>
      <c r="GN34" s="467">
        <f t="shared" si="153"/>
        <v>1540.7</v>
      </c>
      <c r="GO34" s="467">
        <f t="shared" si="153"/>
        <v>497.79999999999995</v>
      </c>
      <c r="GP34" s="467">
        <f t="shared" si="87"/>
        <v>99.1</v>
      </c>
      <c r="GQ34" s="467">
        <f t="shared" ref="GQ34:GX34" si="154">SUM(GQ30+GQ33)</f>
        <v>811603.7</v>
      </c>
      <c r="GR34" s="467">
        <f t="shared" si="154"/>
        <v>586806.30000000005</v>
      </c>
      <c r="GS34" s="467">
        <f t="shared" si="154"/>
        <v>15726.9</v>
      </c>
      <c r="GT34" s="467">
        <f t="shared" si="154"/>
        <v>47938.400000000009</v>
      </c>
      <c r="GU34" s="467">
        <f t="shared" ref="GU34" si="155">SUM(GU30+GU33)</f>
        <v>291.8</v>
      </c>
      <c r="GV34" s="467">
        <f t="shared" si="154"/>
        <v>26371.5</v>
      </c>
      <c r="GW34" s="467">
        <f t="shared" si="154"/>
        <v>1970.6</v>
      </c>
      <c r="GX34" s="467">
        <f t="shared" si="154"/>
        <v>3964.3</v>
      </c>
      <c r="GY34" s="473">
        <f>ROUND(GH34/BY30,0)</f>
        <v>760</v>
      </c>
      <c r="GZ34" s="168"/>
      <c r="HA34" s="474">
        <f t="shared" si="13"/>
        <v>2709</v>
      </c>
      <c r="HB34" s="168"/>
    </row>
    <row r="35" spans="1:217" s="560" customFormat="1" ht="17.25" customHeight="1">
      <c r="A35" s="560" t="s">
        <v>564</v>
      </c>
      <c r="AA35" s="593"/>
      <c r="AB35" s="593"/>
      <c r="AC35" s="593"/>
      <c r="AD35" s="593"/>
      <c r="AE35" s="593"/>
      <c r="AF35" s="593"/>
      <c r="AG35" s="593"/>
      <c r="AH35" s="593"/>
      <c r="AI35" s="593"/>
      <c r="AJ35" s="593"/>
      <c r="AK35" s="593"/>
      <c r="AL35" s="593"/>
      <c r="AM35" s="593"/>
      <c r="AN35" s="593"/>
      <c r="AO35" s="593"/>
      <c r="AP35" s="593"/>
      <c r="AQ35" s="593"/>
      <c r="AR35" s="560" t="s">
        <v>564</v>
      </c>
      <c r="AS35" s="594"/>
      <c r="AT35" s="594"/>
      <c r="AU35" s="594"/>
      <c r="AV35" s="594"/>
      <c r="AX35" s="594"/>
      <c r="AY35" s="594"/>
      <c r="BA35" s="595"/>
      <c r="BB35" s="595"/>
      <c r="BC35" s="594"/>
      <c r="BD35" s="594"/>
      <c r="BF35" s="594"/>
      <c r="BG35" s="594"/>
      <c r="BI35" s="596"/>
      <c r="BJ35" s="593"/>
      <c r="BK35" s="593"/>
      <c r="BL35" s="559"/>
      <c r="BM35" s="559"/>
      <c r="BN35" s="559"/>
      <c r="BO35" s="559"/>
      <c r="BP35" s="559"/>
      <c r="BQ35" s="559"/>
      <c r="BT35" s="593"/>
      <c r="BU35" s="593"/>
      <c r="BV35" s="593"/>
      <c r="BW35" s="593"/>
      <c r="BX35" s="593"/>
      <c r="BY35" s="593"/>
      <c r="BZ35" s="593"/>
      <c r="CA35" s="593"/>
      <c r="CB35" s="593"/>
      <c r="CC35" s="593"/>
      <c r="CD35" s="593"/>
      <c r="CE35" s="593"/>
      <c r="CF35" s="593"/>
      <c r="CG35" s="593"/>
      <c r="CH35" s="593"/>
      <c r="CI35" s="593"/>
      <c r="CJ35" s="593"/>
      <c r="CL35" s="560" t="s">
        <v>564</v>
      </c>
      <c r="CO35" s="597"/>
      <c r="CP35" s="597"/>
      <c r="CQ35" s="597"/>
      <c r="CR35" s="597"/>
      <c r="CS35" s="597"/>
      <c r="CT35" s="597"/>
      <c r="CU35" s="597"/>
      <c r="CV35" s="597"/>
      <c r="CW35" s="597"/>
      <c r="CX35" s="597"/>
      <c r="CY35" s="597"/>
      <c r="CZ35" s="597"/>
      <c r="DA35" s="597"/>
      <c r="DB35" s="597"/>
      <c r="DC35" s="597"/>
      <c r="DD35" s="597"/>
      <c r="DE35" s="597"/>
      <c r="DF35" s="597"/>
      <c r="DG35" s="561"/>
      <c r="DH35" s="561"/>
      <c r="DI35" s="561"/>
      <c r="DJ35" s="561"/>
      <c r="DK35" s="561"/>
      <c r="DL35" s="561"/>
      <c r="DO35" s="560" t="s">
        <v>564</v>
      </c>
      <c r="DR35" s="597"/>
      <c r="DS35" s="597"/>
      <c r="DT35" s="597"/>
      <c r="DU35" s="597"/>
      <c r="DV35" s="597"/>
      <c r="DW35" s="597"/>
      <c r="DX35" s="561"/>
      <c r="DY35" s="561"/>
      <c r="DZ35" s="561"/>
      <c r="EA35" s="561"/>
      <c r="EB35" s="597"/>
      <c r="EC35" s="597"/>
      <c r="ED35" s="597"/>
      <c r="EE35" s="597"/>
      <c r="EF35" s="597"/>
      <c r="EG35" s="597"/>
      <c r="EH35" s="597"/>
      <c r="EI35" s="597"/>
      <c r="EJ35" s="597"/>
      <c r="EK35" s="561"/>
      <c r="EL35" s="561"/>
      <c r="EM35" s="561"/>
      <c r="EN35" s="561"/>
      <c r="EO35" s="561"/>
      <c r="EP35" s="561"/>
      <c r="EQ35" s="597"/>
      <c r="ER35" s="559"/>
      <c r="ES35" s="597"/>
      <c r="ET35" s="562"/>
      <c r="EU35" s="562"/>
      <c r="EV35" s="561"/>
      <c r="EW35" s="561"/>
      <c r="EX35" s="561"/>
      <c r="EY35" s="561"/>
      <c r="EZ35" s="597"/>
      <c r="FA35" s="597"/>
      <c r="FB35" s="597"/>
      <c r="FC35" s="597"/>
      <c r="FD35" s="597"/>
      <c r="FE35" s="597"/>
      <c r="FG35" s="560" t="s">
        <v>564</v>
      </c>
      <c r="FV35" s="563"/>
      <c r="GA35" s="598"/>
      <c r="GB35" s="598"/>
      <c r="GE35" s="593"/>
      <c r="GF35" s="593"/>
      <c r="GG35" s="593"/>
      <c r="GH35" s="564"/>
      <c r="GI35" s="564"/>
      <c r="GJ35" s="564"/>
      <c r="GK35" s="564"/>
      <c r="GL35" s="564"/>
      <c r="GM35" s="564"/>
      <c r="GN35" s="564"/>
      <c r="GO35" s="564"/>
      <c r="GP35" s="599"/>
      <c r="GQ35" s="564"/>
      <c r="GR35" s="564"/>
      <c r="GS35" s="564"/>
      <c r="GT35" s="564"/>
      <c r="GU35" s="564"/>
      <c r="GV35" s="564"/>
      <c r="GW35" s="564"/>
      <c r="GX35" s="564"/>
      <c r="GY35" s="564"/>
      <c r="GZ35" s="564"/>
      <c r="HA35" s="564"/>
      <c r="HB35" s="564"/>
    </row>
    <row r="36" spans="1:217" s="574" customFormat="1" ht="12">
      <c r="A36" s="565">
        <v>1</v>
      </c>
      <c r="B36" s="566" t="s">
        <v>16</v>
      </c>
      <c r="C36" s="567" t="s">
        <v>21</v>
      </c>
      <c r="D36" s="568">
        <f t="shared" ref="D36" si="156">E36+F36</f>
        <v>2</v>
      </c>
      <c r="E36" s="565">
        <v>2</v>
      </c>
      <c r="F36" s="565"/>
      <c r="G36" s="568">
        <f>H36+I36</f>
        <v>2</v>
      </c>
      <c r="H36" s="565">
        <v>2</v>
      </c>
      <c r="I36" s="565"/>
      <c r="J36" s="565"/>
      <c r="K36" s="565"/>
      <c r="L36" s="568">
        <f t="shared" si="16"/>
        <v>0</v>
      </c>
      <c r="M36" s="565">
        <v>1</v>
      </c>
      <c r="N36" s="565">
        <v>1</v>
      </c>
      <c r="O36" s="568">
        <f>N36-M36</f>
        <v>0</v>
      </c>
      <c r="P36" s="569">
        <f t="shared" ref="P36:P37" si="157">ROUND((J36+M36)/D36*100,1)</f>
        <v>50</v>
      </c>
      <c r="Q36" s="569">
        <f t="shared" ref="Q36:Q37" si="158">ROUND((K36+N36)/G36*100,1)</f>
        <v>50</v>
      </c>
      <c r="R36" s="565"/>
      <c r="S36" s="565"/>
      <c r="T36" s="565"/>
      <c r="U36" s="565"/>
      <c r="V36" s="568">
        <f>U36-T36</f>
        <v>0</v>
      </c>
      <c r="W36" s="565"/>
      <c r="X36" s="565"/>
      <c r="Y36" s="568">
        <f>X36-W36</f>
        <v>0</v>
      </c>
      <c r="Z36" s="569"/>
      <c r="AA36" s="569"/>
      <c r="AB36" s="570">
        <v>1</v>
      </c>
      <c r="AC36" s="570">
        <v>1</v>
      </c>
      <c r="AD36" s="568">
        <f>AC36-AB36</f>
        <v>0</v>
      </c>
      <c r="AE36" s="565">
        <v>2</v>
      </c>
      <c r="AF36" s="565">
        <v>2</v>
      </c>
      <c r="AG36" s="568">
        <f>AF36-AE36</f>
        <v>0</v>
      </c>
      <c r="AH36" s="565">
        <v>2</v>
      </c>
      <c r="AI36" s="565">
        <v>2</v>
      </c>
      <c r="AJ36" s="568">
        <f>AI36-AH36</f>
        <v>0</v>
      </c>
      <c r="AK36" s="565">
        <v>2</v>
      </c>
      <c r="AL36" s="568">
        <v>2</v>
      </c>
      <c r="AM36" s="568">
        <f>AL36-AK36</f>
        <v>0</v>
      </c>
      <c r="AN36" s="565">
        <v>11</v>
      </c>
      <c r="AO36" s="565">
        <v>11</v>
      </c>
      <c r="AP36" s="568">
        <f>AO36-AN36</f>
        <v>0</v>
      </c>
      <c r="AQ36" s="571"/>
      <c r="AR36" s="565">
        <v>1</v>
      </c>
      <c r="AS36" s="566" t="s">
        <v>16</v>
      </c>
      <c r="AT36" s="567" t="s">
        <v>21</v>
      </c>
      <c r="AU36" s="565">
        <v>2</v>
      </c>
      <c r="AV36" s="565">
        <v>2</v>
      </c>
      <c r="AW36" s="568">
        <f>AV36-AU36</f>
        <v>0</v>
      </c>
      <c r="AX36" s="565">
        <v>2</v>
      </c>
      <c r="AY36" s="565">
        <v>2</v>
      </c>
      <c r="AZ36" s="568">
        <f>AY36-AX36</f>
        <v>0</v>
      </c>
      <c r="BA36" s="569">
        <f>ROUND(AU36/D36*100,1)</f>
        <v>100</v>
      </c>
      <c r="BB36" s="569">
        <f>ROUND(AV36/G36*100,1)</f>
        <v>100</v>
      </c>
      <c r="BC36" s="565">
        <v>1</v>
      </c>
      <c r="BD36" s="565">
        <v>1</v>
      </c>
      <c r="BE36" s="568">
        <f>BD36-BC36</f>
        <v>0</v>
      </c>
      <c r="BF36" s="565">
        <v>1</v>
      </c>
      <c r="BG36" s="565">
        <v>1</v>
      </c>
      <c r="BH36" s="568">
        <f>BG36-BF36</f>
        <v>0</v>
      </c>
      <c r="BI36" s="565">
        <v>1</v>
      </c>
      <c r="BJ36" s="565">
        <v>1</v>
      </c>
      <c r="BK36" s="568">
        <f>BJ36-BI36</f>
        <v>0</v>
      </c>
      <c r="BL36" s="572">
        <v>65.102000000000004</v>
      </c>
      <c r="BM36" s="572">
        <v>67.009</v>
      </c>
      <c r="BN36" s="573">
        <f>BM36-BL36</f>
        <v>1.9069999999999965</v>
      </c>
      <c r="BO36" s="572">
        <v>65.102000000000004</v>
      </c>
      <c r="BP36" s="572">
        <v>67.009</v>
      </c>
      <c r="BQ36" s="573">
        <f>BP36-BO36</f>
        <v>1.9069999999999965</v>
      </c>
      <c r="BT36" s="575"/>
      <c r="BU36" s="571"/>
      <c r="BV36" s="576"/>
      <c r="BW36" s="577"/>
      <c r="BX36" s="577"/>
      <c r="BY36" s="576"/>
      <c r="BZ36" s="577"/>
      <c r="CA36" s="577"/>
      <c r="CB36" s="578"/>
      <c r="CC36" s="578"/>
      <c r="CD36" s="578"/>
      <c r="CE36" s="578"/>
      <c r="CF36" s="578"/>
      <c r="CG36" s="578"/>
      <c r="CH36" s="578"/>
      <c r="CI36" s="578"/>
      <c r="CJ36" s="578"/>
      <c r="CL36" s="565">
        <v>1</v>
      </c>
      <c r="CM36" s="566" t="s">
        <v>16</v>
      </c>
      <c r="CN36" s="567" t="s">
        <v>21</v>
      </c>
      <c r="CO36" s="573">
        <f t="shared" ref="CO36" si="159">CR36+CU36</f>
        <v>148.65799999999999</v>
      </c>
      <c r="CP36" s="573">
        <f t="shared" ref="CP36" si="160">CS36+CV36</f>
        <v>148.63499999999999</v>
      </c>
      <c r="CQ36" s="573">
        <f t="shared" ref="CQ36:CQ37" si="161">CP36-CO36</f>
        <v>-2.2999999999996135E-2</v>
      </c>
      <c r="CR36" s="579">
        <v>148.65799999999999</v>
      </c>
      <c r="CS36" s="579">
        <v>148.63499999999999</v>
      </c>
      <c r="CT36" s="573">
        <f t="shared" ref="CT36:CT37" si="162">CS36-CR36</f>
        <v>-2.2999999999996135E-2</v>
      </c>
      <c r="CU36" s="579"/>
      <c r="CV36" s="579"/>
      <c r="CW36" s="573">
        <f t="shared" ref="CW36:CW37" si="163">CV36-CU36</f>
        <v>0</v>
      </c>
      <c r="CX36" s="573">
        <f t="shared" ref="CX36" si="164">DA36+DD36</f>
        <v>2.1469999999999998</v>
      </c>
      <c r="CY36" s="573">
        <f t="shared" ref="CY36" si="165">DB36+DE36</f>
        <v>2.5739999999999998</v>
      </c>
      <c r="CZ36" s="573">
        <f t="shared" ref="CZ36:CZ37" si="166">CY36-CX36</f>
        <v>0.42700000000000005</v>
      </c>
      <c r="DA36" s="579">
        <v>2.1469999999999998</v>
      </c>
      <c r="DB36" s="579">
        <v>2.5739999999999998</v>
      </c>
      <c r="DC36" s="573">
        <f t="shared" ref="DC36:DC37" si="167">DB36-DA36</f>
        <v>0.42700000000000005</v>
      </c>
      <c r="DD36" s="579"/>
      <c r="DE36" s="579"/>
      <c r="DF36" s="573">
        <f t="shared" ref="DF36:DF37" si="168">DE36-DD36</f>
        <v>0</v>
      </c>
      <c r="DG36" s="580"/>
      <c r="DH36" s="580"/>
      <c r="DI36" s="580"/>
      <c r="DJ36" s="580"/>
      <c r="DK36" s="580"/>
      <c r="DL36" s="580"/>
      <c r="DM36" s="565"/>
      <c r="DO36" s="565">
        <v>1</v>
      </c>
      <c r="DP36" s="566" t="s">
        <v>16</v>
      </c>
      <c r="DQ36" s="567" t="s">
        <v>21</v>
      </c>
      <c r="DR36" s="579">
        <v>6.1959999999999997</v>
      </c>
      <c r="DS36" s="579">
        <v>7.1040000000000001</v>
      </c>
      <c r="DT36" s="573">
        <f t="shared" si="59"/>
        <v>0.90800000000000036</v>
      </c>
      <c r="DU36" s="573">
        <v>5.819</v>
      </c>
      <c r="DV36" s="573">
        <v>5.6130000000000004</v>
      </c>
      <c r="DW36" s="573">
        <f t="shared" si="60"/>
        <v>-0.20599999999999952</v>
      </c>
      <c r="DX36" s="581"/>
      <c r="DY36" s="581"/>
      <c r="DZ36" s="581"/>
      <c r="EA36" s="582"/>
      <c r="EB36" s="579">
        <v>39.786999999999999</v>
      </c>
      <c r="EC36" s="579">
        <v>39.786999999999999</v>
      </c>
      <c r="ED36" s="573">
        <f t="shared" si="62"/>
        <v>0</v>
      </c>
      <c r="EE36" s="579">
        <v>1.595</v>
      </c>
      <c r="EF36" s="579">
        <v>1.595</v>
      </c>
      <c r="EG36" s="573">
        <f t="shared" si="63"/>
        <v>0</v>
      </c>
      <c r="EH36" s="573">
        <v>11.023999999999999</v>
      </c>
      <c r="EI36" s="573">
        <v>11.023999999999999</v>
      </c>
      <c r="EJ36" s="573">
        <f t="shared" si="64"/>
        <v>0</v>
      </c>
      <c r="EK36" s="581"/>
      <c r="EL36" s="581"/>
      <c r="EM36" s="581"/>
      <c r="EN36" s="581">
        <v>193</v>
      </c>
      <c r="EO36" s="581">
        <v>382</v>
      </c>
      <c r="EP36" s="583">
        <f t="shared" si="68"/>
        <v>189</v>
      </c>
      <c r="EQ36" s="579">
        <v>121.78000000000002</v>
      </c>
      <c r="ER36" s="579">
        <v>139.15600000000001</v>
      </c>
      <c r="ES36" s="573">
        <f t="shared" si="69"/>
        <v>17.375999999999991</v>
      </c>
      <c r="ET36" s="581"/>
      <c r="EU36" s="581"/>
      <c r="EV36" s="581"/>
      <c r="EW36" s="581"/>
      <c r="EX36" s="581"/>
      <c r="EY36" s="581"/>
      <c r="EZ36" s="579">
        <v>21.434000000000001</v>
      </c>
      <c r="FA36" s="579">
        <v>24.948</v>
      </c>
      <c r="FB36" s="573">
        <f t="shared" si="75"/>
        <v>3.5139999999999993</v>
      </c>
      <c r="FC36" s="579"/>
      <c r="FD36" s="584"/>
      <c r="FE36" s="573">
        <f t="shared" si="76"/>
        <v>0</v>
      </c>
      <c r="FG36" s="565">
        <v>1</v>
      </c>
      <c r="FH36" s="566" t="s">
        <v>16</v>
      </c>
      <c r="FI36" s="567" t="s">
        <v>21</v>
      </c>
      <c r="FJ36" s="565">
        <v>26</v>
      </c>
      <c r="FK36" s="585">
        <v>25</v>
      </c>
      <c r="FL36" s="568">
        <f t="shared" ref="FL36:FL37" si="169">FK36-FJ36</f>
        <v>-1</v>
      </c>
      <c r="FM36" s="565">
        <v>25</v>
      </c>
      <c r="FN36" s="585">
        <v>24</v>
      </c>
      <c r="FO36" s="568">
        <f t="shared" ref="FO36:FO37" si="170">FN36-FM36</f>
        <v>-1</v>
      </c>
      <c r="FP36" s="565">
        <v>13</v>
      </c>
      <c r="FQ36" s="585">
        <v>12</v>
      </c>
      <c r="FR36" s="568">
        <f t="shared" ref="FR36:FR37" si="171">FQ36-FP36</f>
        <v>-1</v>
      </c>
      <c r="FS36" s="565">
        <v>9</v>
      </c>
      <c r="FT36" s="585">
        <v>10</v>
      </c>
      <c r="FU36" s="568">
        <f t="shared" ref="FU36:FU37" si="172">FT36-FS36</f>
        <v>1</v>
      </c>
      <c r="FV36" s="569">
        <f t="shared" si="81"/>
        <v>91.7</v>
      </c>
      <c r="FW36" s="565"/>
      <c r="FX36" s="583"/>
      <c r="FY36" s="586"/>
      <c r="FZ36" s="568"/>
      <c r="GA36" s="569"/>
      <c r="GB36" s="587"/>
      <c r="GC36" s="569"/>
      <c r="GE36" s="575"/>
      <c r="GJ36" s="588"/>
      <c r="GP36" s="588"/>
      <c r="GS36" s="588"/>
      <c r="GW36" s="588"/>
      <c r="GX36" s="588"/>
      <c r="GY36" s="589"/>
      <c r="GZ36" s="590"/>
      <c r="HA36" s="591"/>
      <c r="HB36" s="591"/>
    </row>
    <row r="37" spans="1:217" s="574" customFormat="1" ht="12">
      <c r="A37" s="565"/>
      <c r="B37" s="565" t="s">
        <v>0</v>
      </c>
      <c r="C37" s="567" t="s">
        <v>22</v>
      </c>
      <c r="D37" s="568">
        <f>D36</f>
        <v>2</v>
      </c>
      <c r="E37" s="568">
        <f>E36</f>
        <v>2</v>
      </c>
      <c r="F37" s="568">
        <f>F36</f>
        <v>0</v>
      </c>
      <c r="G37" s="568">
        <f t="shared" ref="G37:H37" si="173">G36</f>
        <v>2</v>
      </c>
      <c r="H37" s="568">
        <f t="shared" si="173"/>
        <v>2</v>
      </c>
      <c r="I37" s="568">
        <f t="shared" ref="I37" si="174">I36</f>
        <v>0</v>
      </c>
      <c r="J37" s="568">
        <f t="shared" ref="J37:K37" si="175">J36</f>
        <v>0</v>
      </c>
      <c r="K37" s="568">
        <f t="shared" si="175"/>
        <v>0</v>
      </c>
      <c r="L37" s="568">
        <f t="shared" si="16"/>
        <v>0</v>
      </c>
      <c r="M37" s="568">
        <f>M36</f>
        <v>1</v>
      </c>
      <c r="N37" s="568">
        <f>N36</f>
        <v>1</v>
      </c>
      <c r="O37" s="568">
        <f>N37-M37</f>
        <v>0</v>
      </c>
      <c r="P37" s="569">
        <f t="shared" si="157"/>
        <v>50</v>
      </c>
      <c r="Q37" s="569">
        <f t="shared" si="158"/>
        <v>50</v>
      </c>
      <c r="R37" s="568">
        <f>R36</f>
        <v>0</v>
      </c>
      <c r="S37" s="568">
        <f t="shared" ref="S37:U37" si="176">S36</f>
        <v>0</v>
      </c>
      <c r="T37" s="568">
        <f t="shared" si="176"/>
        <v>0</v>
      </c>
      <c r="U37" s="568">
        <f t="shared" si="176"/>
        <v>0</v>
      </c>
      <c r="V37" s="568">
        <f>U37-T37</f>
        <v>0</v>
      </c>
      <c r="W37" s="568">
        <f>W36</f>
        <v>0</v>
      </c>
      <c r="X37" s="568">
        <f>X36</f>
        <v>0</v>
      </c>
      <c r="Y37" s="568">
        <f>X37-W37</f>
        <v>0</v>
      </c>
      <c r="Z37" s="568"/>
      <c r="AA37" s="600"/>
      <c r="AB37" s="568">
        <f t="shared" ref="AB37:AC37" si="177">AB36</f>
        <v>1</v>
      </c>
      <c r="AC37" s="568">
        <f t="shared" si="177"/>
        <v>1</v>
      </c>
      <c r="AD37" s="568">
        <f>AC37-AB37</f>
        <v>0</v>
      </c>
      <c r="AE37" s="568">
        <f t="shared" ref="AE37:AF37" si="178">AE36</f>
        <v>2</v>
      </c>
      <c r="AF37" s="568">
        <f t="shared" si="178"/>
        <v>2</v>
      </c>
      <c r="AG37" s="568">
        <f>AF37-AE37</f>
        <v>0</v>
      </c>
      <c r="AH37" s="568">
        <f t="shared" ref="AH37:AI37" si="179">AH36</f>
        <v>2</v>
      </c>
      <c r="AI37" s="568">
        <f t="shared" si="179"/>
        <v>2</v>
      </c>
      <c r="AJ37" s="568">
        <f>AI37-AH37</f>
        <v>0</v>
      </c>
      <c r="AK37" s="568">
        <f t="shared" ref="AK37:AL37" si="180">AK36</f>
        <v>2</v>
      </c>
      <c r="AL37" s="568">
        <f t="shared" si="180"/>
        <v>2</v>
      </c>
      <c r="AM37" s="568">
        <f>AL37-AK37</f>
        <v>0</v>
      </c>
      <c r="AN37" s="568">
        <f t="shared" ref="AN37:AO37" si="181">AN36</f>
        <v>11</v>
      </c>
      <c r="AO37" s="568">
        <f t="shared" si="181"/>
        <v>11</v>
      </c>
      <c r="AP37" s="568">
        <f>AO37-AN37</f>
        <v>0</v>
      </c>
      <c r="AQ37" s="571"/>
      <c r="AR37" s="565"/>
      <c r="AS37" s="565" t="s">
        <v>0</v>
      </c>
      <c r="AT37" s="567" t="s">
        <v>22</v>
      </c>
      <c r="AU37" s="568">
        <f t="shared" ref="AU37:AV37" si="182">AU36</f>
        <v>2</v>
      </c>
      <c r="AV37" s="568">
        <f t="shared" si="182"/>
        <v>2</v>
      </c>
      <c r="AW37" s="568">
        <f>AV37-AU37</f>
        <v>0</v>
      </c>
      <c r="AX37" s="568">
        <f t="shared" ref="AX37:AY37" si="183">AX36</f>
        <v>2</v>
      </c>
      <c r="AY37" s="568">
        <f t="shared" si="183"/>
        <v>2</v>
      </c>
      <c r="AZ37" s="568">
        <f>AY37-AX37</f>
        <v>0</v>
      </c>
      <c r="BA37" s="569">
        <f>ROUND(AU37/D37*100,1)</f>
        <v>100</v>
      </c>
      <c r="BB37" s="569">
        <f>ROUND(AV37/G37*100,1)</f>
        <v>100</v>
      </c>
      <c r="BC37" s="568">
        <f t="shared" ref="BC37:BD37" si="184">BC36</f>
        <v>1</v>
      </c>
      <c r="BD37" s="568">
        <f t="shared" si="184"/>
        <v>1</v>
      </c>
      <c r="BE37" s="568">
        <f>BD37-BC37</f>
        <v>0</v>
      </c>
      <c r="BF37" s="568">
        <f t="shared" ref="BF37:BG37" si="185">BF36</f>
        <v>1</v>
      </c>
      <c r="BG37" s="568">
        <f t="shared" si="185"/>
        <v>1</v>
      </c>
      <c r="BH37" s="568">
        <f>BG37-BF37</f>
        <v>0</v>
      </c>
      <c r="BI37" s="568">
        <f t="shared" ref="BI37:BJ37" si="186">BI36</f>
        <v>1</v>
      </c>
      <c r="BJ37" s="568">
        <f t="shared" si="186"/>
        <v>1</v>
      </c>
      <c r="BK37" s="568">
        <f>BJ37-BI37</f>
        <v>0</v>
      </c>
      <c r="BL37" s="573">
        <f>BL36</f>
        <v>65.102000000000004</v>
      </c>
      <c r="BM37" s="573">
        <f>BM36</f>
        <v>67.009</v>
      </c>
      <c r="BN37" s="573">
        <f>BM37-BL37</f>
        <v>1.9069999999999965</v>
      </c>
      <c r="BO37" s="573">
        <f t="shared" ref="BO37:BP37" si="187">BO36</f>
        <v>65.102000000000004</v>
      </c>
      <c r="BP37" s="573">
        <f t="shared" si="187"/>
        <v>67.009</v>
      </c>
      <c r="BQ37" s="573">
        <f>BP37-BO37</f>
        <v>1.9069999999999965</v>
      </c>
      <c r="BT37" s="571"/>
      <c r="BU37" s="601"/>
      <c r="BV37" s="576"/>
      <c r="BW37" s="576"/>
      <c r="BX37" s="576"/>
      <c r="BY37" s="576"/>
      <c r="BZ37" s="576"/>
      <c r="CA37" s="576"/>
      <c r="CB37" s="578"/>
      <c r="CC37" s="578"/>
      <c r="CD37" s="578"/>
      <c r="CE37" s="578"/>
      <c r="CF37" s="578"/>
      <c r="CG37" s="578"/>
      <c r="CH37" s="578"/>
      <c r="CI37" s="578"/>
      <c r="CJ37" s="578"/>
      <c r="CL37" s="565"/>
      <c r="CM37" s="565" t="s">
        <v>0</v>
      </c>
      <c r="CN37" s="567" t="s">
        <v>22</v>
      </c>
      <c r="CO37" s="573">
        <f t="shared" ref="CO37:CP37" si="188">CO36</f>
        <v>148.65799999999999</v>
      </c>
      <c r="CP37" s="573">
        <f t="shared" si="188"/>
        <v>148.63499999999999</v>
      </c>
      <c r="CQ37" s="573">
        <f t="shared" si="161"/>
        <v>-2.2999999999996135E-2</v>
      </c>
      <c r="CR37" s="573">
        <f t="shared" ref="CR37" si="189">CR36</f>
        <v>148.65799999999999</v>
      </c>
      <c r="CS37" s="573">
        <f t="shared" ref="CS37" si="190">CS36</f>
        <v>148.63499999999999</v>
      </c>
      <c r="CT37" s="573">
        <f t="shared" si="162"/>
        <v>-2.2999999999996135E-2</v>
      </c>
      <c r="CU37" s="573">
        <f t="shared" ref="CU37" si="191">CU36</f>
        <v>0</v>
      </c>
      <c r="CV37" s="573">
        <f t="shared" ref="CV37" si="192">CV36</f>
        <v>0</v>
      </c>
      <c r="CW37" s="573">
        <f t="shared" si="163"/>
        <v>0</v>
      </c>
      <c r="CX37" s="573">
        <f t="shared" ref="CX37" si="193">CX36</f>
        <v>2.1469999999999998</v>
      </c>
      <c r="CY37" s="573">
        <f t="shared" ref="CY37" si="194">CY36</f>
        <v>2.5739999999999998</v>
      </c>
      <c r="CZ37" s="573">
        <f t="shared" si="166"/>
        <v>0.42700000000000005</v>
      </c>
      <c r="DA37" s="573">
        <f t="shared" ref="DA37" si="195">DA36</f>
        <v>2.1469999999999998</v>
      </c>
      <c r="DB37" s="573">
        <f t="shared" ref="DB37" si="196">DB36</f>
        <v>2.5739999999999998</v>
      </c>
      <c r="DC37" s="573">
        <f t="shared" si="167"/>
        <v>0.42700000000000005</v>
      </c>
      <c r="DD37" s="573">
        <f t="shared" ref="DD37:DE37" si="197">DD36</f>
        <v>0</v>
      </c>
      <c r="DE37" s="573">
        <f t="shared" si="197"/>
        <v>0</v>
      </c>
      <c r="DF37" s="573">
        <f t="shared" si="168"/>
        <v>0</v>
      </c>
      <c r="DG37" s="580"/>
      <c r="DH37" s="580"/>
      <c r="DI37" s="580"/>
      <c r="DJ37" s="580"/>
      <c r="DK37" s="580"/>
      <c r="DL37" s="580"/>
      <c r="DM37" s="565"/>
      <c r="DO37" s="565"/>
      <c r="DP37" s="565" t="s">
        <v>0</v>
      </c>
      <c r="DQ37" s="567" t="s">
        <v>22</v>
      </c>
      <c r="DR37" s="573">
        <f t="shared" ref="DR37" si="198">DR36</f>
        <v>6.1959999999999997</v>
      </c>
      <c r="DS37" s="573">
        <f t="shared" ref="DS37" si="199">DS36</f>
        <v>7.1040000000000001</v>
      </c>
      <c r="DT37" s="573">
        <f t="shared" si="59"/>
        <v>0.90800000000000036</v>
      </c>
      <c r="DU37" s="573">
        <f t="shared" ref="DU37" si="200">DU36</f>
        <v>5.819</v>
      </c>
      <c r="DV37" s="573">
        <f t="shared" ref="DV37" si="201">DV36</f>
        <v>5.6130000000000004</v>
      </c>
      <c r="DW37" s="573">
        <f t="shared" si="60"/>
        <v>-0.20599999999999952</v>
      </c>
      <c r="DX37" s="581"/>
      <c r="DY37" s="581"/>
      <c r="DZ37" s="581"/>
      <c r="EA37" s="581"/>
      <c r="EB37" s="573">
        <f t="shared" ref="EB37" si="202">EB36</f>
        <v>39.786999999999999</v>
      </c>
      <c r="EC37" s="573">
        <f t="shared" ref="EC37" si="203">EC36</f>
        <v>39.786999999999999</v>
      </c>
      <c r="ED37" s="573">
        <f t="shared" si="62"/>
        <v>0</v>
      </c>
      <c r="EE37" s="573">
        <f t="shared" ref="EE37" si="204">EE36</f>
        <v>1.595</v>
      </c>
      <c r="EF37" s="573">
        <f t="shared" ref="EF37" si="205">EF36</f>
        <v>1.595</v>
      </c>
      <c r="EG37" s="573">
        <f t="shared" si="63"/>
        <v>0</v>
      </c>
      <c r="EH37" s="573">
        <f t="shared" ref="EH37" si="206">EH36</f>
        <v>11.023999999999999</v>
      </c>
      <c r="EI37" s="573">
        <f t="shared" ref="EI37" si="207">EI36</f>
        <v>11.023999999999999</v>
      </c>
      <c r="EJ37" s="573">
        <f t="shared" si="64"/>
        <v>0</v>
      </c>
      <c r="EK37" s="581"/>
      <c r="EL37" s="581"/>
      <c r="EM37" s="581"/>
      <c r="EN37" s="568">
        <f>EN36</f>
        <v>193</v>
      </c>
      <c r="EO37" s="568">
        <f>EO36</f>
        <v>382</v>
      </c>
      <c r="EP37" s="583">
        <f t="shared" si="68"/>
        <v>189</v>
      </c>
      <c r="EQ37" s="573">
        <f t="shared" ref="EQ37" si="208">EQ36</f>
        <v>121.78000000000002</v>
      </c>
      <c r="ER37" s="573">
        <f t="shared" ref="ER37" si="209">ER36</f>
        <v>139.15600000000001</v>
      </c>
      <c r="ES37" s="573">
        <f t="shared" si="69"/>
        <v>17.375999999999991</v>
      </c>
      <c r="ET37" s="581"/>
      <c r="EU37" s="581"/>
      <c r="EV37" s="581"/>
      <c r="EW37" s="581"/>
      <c r="EX37" s="581"/>
      <c r="EY37" s="581"/>
      <c r="EZ37" s="573">
        <f t="shared" ref="EZ37" si="210">EZ36</f>
        <v>21.434000000000001</v>
      </c>
      <c r="FA37" s="573">
        <f t="shared" ref="FA37" si="211">FA36</f>
        <v>24.948</v>
      </c>
      <c r="FB37" s="573">
        <f t="shared" si="75"/>
        <v>3.5139999999999993</v>
      </c>
      <c r="FC37" s="573">
        <f t="shared" ref="FC37" si="212">FC36</f>
        <v>0</v>
      </c>
      <c r="FD37" s="573">
        <f t="shared" ref="FD37" si="213">FD36</f>
        <v>0</v>
      </c>
      <c r="FE37" s="573">
        <f t="shared" si="76"/>
        <v>0</v>
      </c>
      <c r="FG37" s="565"/>
      <c r="FH37" s="565" t="s">
        <v>0</v>
      </c>
      <c r="FI37" s="567" t="s">
        <v>22</v>
      </c>
      <c r="FJ37" s="568">
        <f>FJ36</f>
        <v>26</v>
      </c>
      <c r="FK37" s="568">
        <f>FK36</f>
        <v>25</v>
      </c>
      <c r="FL37" s="568">
        <f t="shared" si="169"/>
        <v>-1</v>
      </c>
      <c r="FM37" s="568">
        <f>FM36</f>
        <v>25</v>
      </c>
      <c r="FN37" s="568">
        <f>FN36</f>
        <v>24</v>
      </c>
      <c r="FO37" s="568">
        <f t="shared" si="170"/>
        <v>-1</v>
      </c>
      <c r="FP37" s="568">
        <f>FP36</f>
        <v>13</v>
      </c>
      <c r="FQ37" s="568">
        <f>FQ36</f>
        <v>12</v>
      </c>
      <c r="FR37" s="568">
        <f t="shared" si="171"/>
        <v>-1</v>
      </c>
      <c r="FS37" s="568">
        <f>FS36</f>
        <v>9</v>
      </c>
      <c r="FT37" s="568">
        <f>FT36</f>
        <v>10</v>
      </c>
      <c r="FU37" s="568">
        <f t="shared" si="172"/>
        <v>1</v>
      </c>
      <c r="FV37" s="569">
        <f t="shared" si="81"/>
        <v>91.7</v>
      </c>
      <c r="FW37" s="568"/>
      <c r="FX37" s="583"/>
      <c r="FY37" s="586"/>
      <c r="FZ37" s="568"/>
      <c r="GA37" s="569"/>
      <c r="GB37" s="587"/>
      <c r="GC37" s="569"/>
      <c r="GE37" s="571"/>
      <c r="GF37" s="571"/>
      <c r="GJ37" s="588"/>
      <c r="GP37" s="588"/>
      <c r="GS37" s="588"/>
      <c r="GW37" s="588"/>
      <c r="GX37" s="588"/>
      <c r="GY37" s="589"/>
      <c r="GZ37" s="590"/>
      <c r="HA37" s="592"/>
      <c r="HB37" s="592"/>
    </row>
    <row r="38" spans="1:217" s="47" customFormat="1">
      <c r="C38" s="29"/>
      <c r="G38" s="28"/>
      <c r="H38" s="28"/>
      <c r="I38" s="28"/>
      <c r="K38" s="28"/>
      <c r="L38" s="28"/>
      <c r="M38" s="28"/>
      <c r="N38" s="28"/>
      <c r="O38" s="28"/>
      <c r="P38" s="28"/>
      <c r="Q38" s="28"/>
      <c r="S38" s="28"/>
      <c r="T38" s="28"/>
      <c r="U38" s="28"/>
      <c r="W38" s="28"/>
      <c r="X38" s="28"/>
      <c r="AA38" s="28"/>
      <c r="AC38" s="28"/>
      <c r="AF38" s="28"/>
      <c r="AI38" s="28"/>
      <c r="AL38" s="28"/>
      <c r="AN38" s="28"/>
      <c r="AO38" s="28"/>
      <c r="AQ38" s="48"/>
      <c r="AV38" s="28"/>
      <c r="AW38" s="28"/>
      <c r="AX38" s="28"/>
      <c r="AY38" s="28"/>
      <c r="BD38" s="28"/>
      <c r="BG38" s="28"/>
      <c r="BH38" s="28"/>
      <c r="BI38" s="28"/>
      <c r="BJ38" s="28"/>
      <c r="BM38" s="28"/>
      <c r="BN38" s="28"/>
      <c r="BO38" s="28"/>
      <c r="BP38" s="28"/>
      <c r="CP38" s="28"/>
      <c r="CQ38" s="28"/>
      <c r="CR38" s="28"/>
      <c r="CS38" s="30"/>
      <c r="CT38" s="30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127"/>
      <c r="DH38" s="366"/>
      <c r="DI38" s="127"/>
      <c r="DJ38" s="28"/>
      <c r="DK38" s="366"/>
      <c r="DL38" s="28"/>
      <c r="DM38" s="28"/>
      <c r="DP38" s="115"/>
      <c r="DQ38" s="48"/>
      <c r="DR38" s="115"/>
      <c r="DS38" s="30"/>
      <c r="DT38" s="48"/>
      <c r="DU38" s="48"/>
      <c r="DV38" s="30"/>
      <c r="DW38" s="48"/>
      <c r="DX38" s="48"/>
      <c r="DY38" s="30"/>
      <c r="DZ38" s="48"/>
      <c r="EA38" s="30"/>
      <c r="EB38" s="48"/>
      <c r="EC38" s="30"/>
      <c r="ED38" s="30"/>
      <c r="EE38" s="30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30"/>
      <c r="EQ38" s="30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30"/>
      <c r="FC38" s="30"/>
      <c r="FD38" s="30"/>
      <c r="FE38" s="30"/>
      <c r="FF38" s="48"/>
      <c r="FG38" s="30"/>
      <c r="FH38" s="30"/>
      <c r="FI38" s="48"/>
      <c r="FJ38" s="48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48"/>
      <c r="GD38" s="48"/>
      <c r="GE38" s="30"/>
      <c r="GF38" s="30"/>
      <c r="GG38" s="48"/>
      <c r="GH38" s="27"/>
      <c r="GI38" s="48"/>
      <c r="GJ38" s="30"/>
      <c r="GK38" s="131"/>
      <c r="GL38" s="131"/>
      <c r="GM38" s="131"/>
      <c r="GN38" s="131"/>
      <c r="GO38" s="131"/>
      <c r="GP38" s="30"/>
      <c r="GQ38" s="165"/>
      <c r="GR38" s="131"/>
      <c r="GS38" s="30"/>
      <c r="GT38" s="30"/>
      <c r="GU38" s="30"/>
      <c r="GV38" s="131"/>
      <c r="GW38" s="28"/>
      <c r="GX38" s="28"/>
      <c r="GY38" s="28"/>
      <c r="GZ38" s="28"/>
      <c r="HA38" s="28"/>
      <c r="HB38" s="28"/>
    </row>
    <row r="39" spans="1:217" s="47" customFormat="1">
      <c r="C39" s="29"/>
      <c r="G39" s="28"/>
      <c r="H39" s="28"/>
      <c r="I39" s="28"/>
      <c r="K39" s="28"/>
      <c r="L39" s="28"/>
      <c r="M39" s="28"/>
      <c r="N39" s="28"/>
      <c r="O39" s="28"/>
      <c r="P39" s="28"/>
      <c r="Q39" s="28"/>
      <c r="S39" s="28"/>
      <c r="T39" s="28"/>
      <c r="U39" s="28"/>
      <c r="W39" s="28"/>
      <c r="X39" s="28"/>
      <c r="AA39" s="28"/>
      <c r="AC39" s="28"/>
      <c r="AF39" s="28"/>
      <c r="AI39" s="28"/>
      <c r="AL39" s="28"/>
      <c r="AN39" s="28"/>
      <c r="AO39" s="28"/>
      <c r="AQ39" s="48"/>
      <c r="AV39" s="28"/>
      <c r="AW39" s="28"/>
      <c r="AX39" s="28"/>
      <c r="AY39" s="28"/>
      <c r="BD39" s="28"/>
      <c r="BG39" s="28"/>
      <c r="BH39" s="28"/>
      <c r="BI39" s="28"/>
      <c r="BJ39" s="28"/>
      <c r="BM39" s="28"/>
      <c r="BN39" s="28"/>
      <c r="BO39" s="28"/>
      <c r="BP39" s="28"/>
      <c r="CP39" s="28"/>
      <c r="CQ39" s="28"/>
      <c r="CR39" s="28"/>
      <c r="CS39" s="30"/>
      <c r="CT39" s="30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127"/>
      <c r="DH39" s="366"/>
      <c r="DI39" s="127"/>
      <c r="DJ39" s="28"/>
      <c r="DK39" s="366"/>
      <c r="DL39" s="28"/>
      <c r="DM39" s="28"/>
      <c r="DP39" s="115"/>
      <c r="DQ39" s="48"/>
      <c r="DR39" s="115"/>
      <c r="DS39" s="30"/>
      <c r="DT39" s="48"/>
      <c r="DU39" s="48"/>
      <c r="DV39" s="30"/>
      <c r="DW39" s="48"/>
      <c r="DX39" s="48"/>
      <c r="DY39" s="30"/>
      <c r="DZ39" s="48"/>
      <c r="EA39" s="30"/>
      <c r="EB39" s="48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48"/>
      <c r="FG39" s="30"/>
      <c r="FH39" s="30"/>
      <c r="FI39" s="48"/>
      <c r="FJ39" s="48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48"/>
      <c r="GD39" s="48"/>
      <c r="GE39" s="30"/>
      <c r="GF39" s="30"/>
      <c r="GG39" s="48"/>
      <c r="GH39" s="27"/>
      <c r="GI39" s="48"/>
      <c r="GJ39" s="30"/>
      <c r="GK39" s="131"/>
      <c r="GL39" s="131"/>
      <c r="GM39" s="131"/>
      <c r="GN39" s="131"/>
      <c r="GO39" s="131"/>
      <c r="GP39" s="30"/>
      <c r="GQ39" s="55"/>
      <c r="GR39" s="131"/>
      <c r="GS39" s="30"/>
      <c r="GT39" s="30"/>
      <c r="GU39" s="30"/>
      <c r="GV39" s="131"/>
      <c r="GW39" s="28"/>
      <c r="GX39" s="28"/>
      <c r="GY39" s="28"/>
      <c r="GZ39" s="28"/>
      <c r="HA39" s="28"/>
      <c r="HB39" s="28"/>
    </row>
    <row r="40" spans="1:217">
      <c r="CS40" s="30"/>
      <c r="CT40" s="30"/>
      <c r="DP40" s="39"/>
      <c r="DQ40" s="48"/>
      <c r="DR40" s="48"/>
      <c r="DS40" s="30"/>
      <c r="DT40" s="115"/>
      <c r="DU40" s="115"/>
      <c r="DV40" s="115"/>
      <c r="DW40" s="115"/>
      <c r="DX40" s="48"/>
      <c r="DY40" s="30"/>
      <c r="DZ40" s="48"/>
      <c r="EA40" s="30"/>
      <c r="EB40" s="48"/>
      <c r="EC40" s="30"/>
      <c r="ED40" s="30"/>
      <c r="EE40" s="30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30"/>
      <c r="EQ40" s="30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30"/>
      <c r="FC40" s="30"/>
      <c r="FD40" s="30"/>
      <c r="FE40" s="30"/>
      <c r="FF40" s="48"/>
      <c r="FG40" s="30"/>
      <c r="FH40" s="30"/>
      <c r="FI40" s="48"/>
      <c r="FJ40" s="48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48"/>
      <c r="GD40" s="48"/>
      <c r="GE40" s="30"/>
      <c r="GF40" s="30"/>
      <c r="GG40" s="48"/>
      <c r="GH40" s="27"/>
      <c r="GI40" s="48"/>
      <c r="GJ40" s="30"/>
      <c r="GK40" s="131"/>
      <c r="GL40" s="131"/>
      <c r="GM40" s="131"/>
      <c r="GN40" s="131"/>
      <c r="GO40" s="131"/>
      <c r="GP40" s="30"/>
      <c r="GQ40" s="55"/>
      <c r="GR40" s="131"/>
      <c r="GS40" s="30"/>
      <c r="GT40" s="30"/>
      <c r="GU40" s="30"/>
      <c r="GV40" s="131"/>
      <c r="HC40" s="47"/>
      <c r="HD40" s="47"/>
      <c r="HE40" s="47"/>
      <c r="HF40" s="47"/>
      <c r="HG40" s="47"/>
      <c r="HH40" s="47"/>
      <c r="HI40" s="47"/>
    </row>
    <row r="41" spans="1:217">
      <c r="CS41" s="30"/>
      <c r="CT41" s="30"/>
      <c r="DP41" s="30"/>
      <c r="DQ41" s="48"/>
      <c r="DR41" s="48"/>
      <c r="DS41" s="30"/>
      <c r="DT41" s="48"/>
      <c r="DU41" s="48"/>
      <c r="DV41" s="30"/>
      <c r="DW41" s="48"/>
      <c r="DX41" s="48"/>
      <c r="DY41" s="30"/>
      <c r="DZ41" s="48"/>
      <c r="EA41" s="30"/>
      <c r="EB41" s="48"/>
      <c r="EC41" s="30"/>
      <c r="ED41" s="30"/>
      <c r="EE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30"/>
      <c r="FC41" s="30"/>
      <c r="FD41" s="30"/>
      <c r="FE41" s="30"/>
      <c r="FF41" s="48"/>
      <c r="FG41" s="30"/>
      <c r="FH41" s="30"/>
      <c r="FI41" s="48"/>
      <c r="FJ41" s="48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48"/>
      <c r="GD41" s="48"/>
      <c r="GE41" s="30"/>
      <c r="GF41" s="30"/>
      <c r="GG41" s="48"/>
      <c r="GH41" s="27"/>
      <c r="GI41" s="48"/>
      <c r="GJ41" s="30"/>
      <c r="GK41" s="131"/>
      <c r="GL41" s="131"/>
      <c r="GM41" s="131"/>
      <c r="GN41" s="131"/>
      <c r="GO41" s="131"/>
      <c r="GP41" s="30"/>
      <c r="GQ41" s="55"/>
      <c r="GR41" s="131"/>
      <c r="GS41" s="30"/>
      <c r="GT41" s="30"/>
      <c r="GU41" s="30"/>
      <c r="GV41" s="131"/>
      <c r="HC41" s="47"/>
      <c r="HD41" s="47"/>
      <c r="HE41" s="47"/>
      <c r="HF41" s="47"/>
      <c r="HG41" s="47"/>
      <c r="HH41" s="47"/>
      <c r="HI41" s="47"/>
    </row>
    <row r="42" spans="1:217">
      <c r="CS42" s="30"/>
      <c r="CT42" s="30"/>
      <c r="DP42" s="30"/>
      <c r="DQ42" s="48"/>
      <c r="DR42" s="48"/>
      <c r="DS42" s="30"/>
      <c r="DT42" s="48"/>
      <c r="DU42" s="48"/>
      <c r="DV42" s="30"/>
      <c r="DW42" s="48"/>
      <c r="DX42" s="48"/>
      <c r="DY42" s="30"/>
      <c r="DZ42" s="48"/>
      <c r="EA42" s="30"/>
      <c r="EB42" s="48"/>
      <c r="EC42" s="30"/>
      <c r="ED42" s="30"/>
      <c r="EE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30"/>
      <c r="FC42" s="30"/>
      <c r="FD42" s="30"/>
      <c r="FE42" s="30"/>
      <c r="FF42" s="48"/>
      <c r="FG42" s="30"/>
      <c r="FH42" s="30"/>
      <c r="FI42" s="48"/>
      <c r="FJ42" s="48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48"/>
      <c r="GD42" s="48"/>
      <c r="GE42" s="30"/>
      <c r="GF42" s="30"/>
      <c r="GG42" s="48"/>
      <c r="GH42" s="27"/>
      <c r="GI42" s="48"/>
      <c r="GJ42" s="30"/>
      <c r="GK42" s="131"/>
      <c r="GL42" s="131"/>
      <c r="GM42" s="131"/>
      <c r="GN42" s="131"/>
      <c r="GO42" s="131"/>
      <c r="GP42" s="30"/>
      <c r="GQ42" s="55"/>
      <c r="GR42" s="131"/>
      <c r="GS42" s="30"/>
      <c r="GT42" s="30"/>
      <c r="GU42" s="30"/>
      <c r="GV42" s="131"/>
      <c r="HC42" s="47"/>
      <c r="HD42" s="47"/>
      <c r="HE42" s="47"/>
      <c r="HF42" s="47"/>
      <c r="HG42" s="47"/>
      <c r="HH42" s="47"/>
      <c r="HI42" s="47"/>
    </row>
    <row r="43" spans="1:217">
      <c r="DP43" s="48"/>
      <c r="DQ43" s="48"/>
      <c r="DR43" s="48"/>
      <c r="DS43" s="30"/>
      <c r="DT43" s="48"/>
      <c r="DU43" s="48"/>
      <c r="DV43" s="30"/>
      <c r="DW43" s="48"/>
      <c r="DX43" s="48"/>
      <c r="DY43" s="30"/>
      <c r="DZ43" s="48"/>
      <c r="EA43" s="30"/>
      <c r="EB43" s="48"/>
      <c r="EC43" s="30"/>
      <c r="ED43" s="30"/>
      <c r="EE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30"/>
      <c r="FC43" s="30"/>
      <c r="FD43" s="30"/>
      <c r="FE43" s="30"/>
      <c r="FF43" s="48"/>
      <c r="FG43" s="30"/>
      <c r="FH43" s="30"/>
      <c r="FI43" s="48"/>
      <c r="FJ43" s="48"/>
      <c r="FK43" s="30"/>
      <c r="FL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  <c r="GC43" s="48"/>
      <c r="GD43" s="48"/>
      <c r="GE43" s="30"/>
      <c r="GF43" s="30"/>
      <c r="GG43" s="48"/>
      <c r="GH43" s="27"/>
      <c r="GI43" s="48"/>
      <c r="GJ43" s="30"/>
      <c r="GK43" s="132"/>
      <c r="GL43" s="131"/>
      <c r="GM43" s="131"/>
      <c r="GN43" s="131"/>
      <c r="GO43" s="131"/>
      <c r="GP43" s="30"/>
      <c r="GQ43" s="55"/>
      <c r="GR43" s="131"/>
      <c r="GS43" s="30"/>
      <c r="GT43" s="30"/>
      <c r="GU43" s="30"/>
      <c r="GV43" s="131"/>
      <c r="HC43" s="47"/>
      <c r="HD43" s="47"/>
      <c r="HE43" s="47"/>
      <c r="HF43" s="47"/>
      <c r="HG43" s="47"/>
      <c r="HH43" s="47"/>
      <c r="HI43" s="47"/>
    </row>
    <row r="44" spans="1:217">
      <c r="DP44" s="48"/>
      <c r="DQ44" s="48"/>
      <c r="DR44" s="48"/>
      <c r="DS44" s="30"/>
      <c r="DT44" s="48"/>
      <c r="DU44" s="48"/>
      <c r="DV44" s="30"/>
      <c r="DW44" s="48"/>
      <c r="DX44" s="48"/>
      <c r="DY44" s="30"/>
      <c r="DZ44" s="48"/>
      <c r="EA44" s="30"/>
      <c r="EB44" s="48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48"/>
      <c r="FG44" s="30"/>
      <c r="FH44" s="30"/>
      <c r="FI44" s="48"/>
      <c r="FJ44" s="48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48"/>
      <c r="GD44" s="48"/>
      <c r="GE44" s="30"/>
      <c r="GF44" s="30"/>
      <c r="GG44" s="48"/>
      <c r="GH44" s="27"/>
      <c r="GI44" s="48"/>
      <c r="GJ44" s="30"/>
      <c r="GK44" s="131"/>
      <c r="GL44" s="131"/>
      <c r="GM44" s="131"/>
      <c r="GN44" s="131"/>
      <c r="GO44" s="131"/>
      <c r="GP44" s="30"/>
      <c r="GQ44" s="55"/>
      <c r="GR44" s="131"/>
      <c r="GS44" s="30"/>
      <c r="GT44" s="30"/>
      <c r="GU44" s="30"/>
      <c r="GV44" s="131"/>
      <c r="HC44" s="47"/>
      <c r="HD44" s="47"/>
      <c r="HE44" s="47"/>
      <c r="HF44" s="47"/>
      <c r="HG44" s="47"/>
      <c r="HH44" s="47"/>
      <c r="HI44" s="47"/>
    </row>
    <row r="45" spans="1:217">
      <c r="GF45" s="48"/>
      <c r="GG45" s="48"/>
      <c r="GH45" s="27"/>
      <c r="GI45" s="48"/>
      <c r="GJ45" s="30"/>
      <c r="GK45" s="131"/>
      <c r="GL45" s="131"/>
      <c r="GM45" s="131"/>
      <c r="GN45" s="131"/>
      <c r="GO45" s="131"/>
      <c r="GP45" s="30"/>
      <c r="GQ45" s="55"/>
      <c r="GR45" s="131"/>
      <c r="GS45" s="30"/>
      <c r="GT45" s="30"/>
      <c r="GU45" s="30"/>
      <c r="GV45" s="131"/>
      <c r="HC45" s="47"/>
      <c r="HD45" s="47"/>
      <c r="HE45" s="47"/>
      <c r="HF45" s="47"/>
      <c r="HG45" s="47"/>
      <c r="HH45" s="47"/>
      <c r="HI45" s="47"/>
    </row>
    <row r="46" spans="1:217">
      <c r="HC46" s="47"/>
      <c r="HD46" s="47"/>
      <c r="HE46" s="47"/>
      <c r="HF46" s="47"/>
      <c r="HG46" s="47"/>
      <c r="HH46" s="47"/>
      <c r="HI46" s="47"/>
    </row>
    <row r="47" spans="1:217">
      <c r="HC47" s="47"/>
      <c r="HD47" s="47"/>
      <c r="HE47" s="47"/>
      <c r="HF47" s="47"/>
      <c r="HG47" s="47"/>
      <c r="HH47" s="47"/>
      <c r="HI47" s="47"/>
    </row>
    <row r="48" spans="1:217">
      <c r="HC48" s="47"/>
      <c r="HD48" s="47"/>
      <c r="HE48" s="47"/>
      <c r="HF48" s="47"/>
      <c r="HG48" s="47"/>
      <c r="HH48" s="47"/>
      <c r="HI48" s="47"/>
    </row>
    <row r="49" spans="211:217">
      <c r="HC49" s="47"/>
      <c r="HD49" s="47"/>
      <c r="HE49" s="47"/>
      <c r="HF49" s="47"/>
      <c r="HG49" s="47"/>
      <c r="HH49" s="47"/>
      <c r="HI49" s="47"/>
    </row>
    <row r="50" spans="211:217">
      <c r="HC50" s="47"/>
      <c r="HD50" s="47"/>
      <c r="HE50" s="47"/>
      <c r="HF50" s="47"/>
      <c r="HG50" s="47"/>
      <c r="HH50" s="47"/>
      <c r="HI50" s="47"/>
    </row>
    <row r="51" spans="211:217">
      <c r="HC51" s="47"/>
      <c r="HD51" s="47"/>
      <c r="HE51" s="47"/>
      <c r="HF51" s="47"/>
      <c r="HG51" s="47"/>
      <c r="HH51" s="47"/>
      <c r="HI51" s="47"/>
    </row>
    <row r="52" spans="211:217">
      <c r="HC52" s="47"/>
      <c r="HD52" s="47"/>
      <c r="HE52" s="47"/>
      <c r="HF52" s="47"/>
      <c r="HG52" s="47"/>
      <c r="HH52" s="47"/>
      <c r="HI52" s="47"/>
    </row>
    <row r="53" spans="211:217">
      <c r="HC53" s="47"/>
      <c r="HD53" s="47"/>
      <c r="HE53" s="47"/>
      <c r="HF53" s="47"/>
      <c r="HG53" s="47"/>
      <c r="HH53" s="47"/>
      <c r="HI53" s="47"/>
    </row>
    <row r="54" spans="211:217">
      <c r="HC54" s="47"/>
      <c r="HD54" s="47"/>
      <c r="HE54" s="47"/>
      <c r="HF54" s="47"/>
      <c r="HG54" s="47"/>
      <c r="HH54" s="47"/>
      <c r="HI54" s="47"/>
    </row>
    <row r="55" spans="211:217">
      <c r="HC55" s="47"/>
      <c r="HD55" s="47"/>
      <c r="HE55" s="47"/>
      <c r="HF55" s="47"/>
      <c r="HG55" s="47"/>
      <c r="HH55" s="47"/>
      <c r="HI55" s="47"/>
    </row>
    <row r="56" spans="211:217">
      <c r="HC56" s="47"/>
      <c r="HD56" s="47"/>
      <c r="HE56" s="47"/>
      <c r="HF56" s="47"/>
      <c r="HG56" s="47"/>
      <c r="HH56" s="47"/>
      <c r="HI56" s="47"/>
    </row>
    <row r="57" spans="211:217">
      <c r="HC57" s="47"/>
      <c r="HD57" s="47"/>
      <c r="HE57" s="47"/>
      <c r="HF57" s="47"/>
      <c r="HG57" s="47"/>
      <c r="HH57" s="47"/>
      <c r="HI57" s="47"/>
    </row>
    <row r="58" spans="211:217">
      <c r="HC58" s="47"/>
      <c r="HD58" s="47"/>
      <c r="HE58" s="47"/>
      <c r="HF58" s="47"/>
      <c r="HG58" s="47"/>
      <c r="HH58" s="47"/>
      <c r="HI58" s="47"/>
    </row>
    <row r="59" spans="211:217">
      <c r="HC59" s="47"/>
      <c r="HD59" s="47"/>
      <c r="HE59" s="47"/>
      <c r="HF59" s="47"/>
      <c r="HG59" s="47"/>
      <c r="HH59" s="47"/>
      <c r="HI59" s="47"/>
    </row>
    <row r="60" spans="211:217">
      <c r="HC60" s="47"/>
      <c r="HD60" s="47"/>
      <c r="HE60" s="47"/>
      <c r="HF60" s="47"/>
      <c r="HG60" s="47"/>
      <c r="HH60" s="47"/>
      <c r="HI60" s="47"/>
    </row>
    <row r="61" spans="211:217">
      <c r="HC61" s="47"/>
      <c r="HD61" s="47"/>
      <c r="HE61" s="47"/>
      <c r="HF61" s="47"/>
      <c r="HG61" s="47"/>
      <c r="HH61" s="47"/>
      <c r="HI61" s="47"/>
    </row>
    <row r="62" spans="211:217">
      <c r="HC62" s="47"/>
      <c r="HD62" s="47"/>
      <c r="HE62" s="47"/>
      <c r="HF62" s="47"/>
      <c r="HG62" s="47"/>
      <c r="HH62" s="47"/>
      <c r="HI62" s="47"/>
    </row>
    <row r="63" spans="211:217">
      <c r="HC63" s="47"/>
      <c r="HD63" s="47"/>
      <c r="HE63" s="47"/>
      <c r="HF63" s="47"/>
      <c r="HG63" s="47"/>
      <c r="HH63" s="47"/>
      <c r="HI63" s="47"/>
    </row>
  </sheetData>
  <sheetProtection formatCells="0" formatColumns="0" formatRows="0" insertColumns="0" insertRows="0" deleteColumns="0" deleteRows="0"/>
  <mergeCells count="117">
    <mergeCell ref="GJ3:GJ8"/>
    <mergeCell ref="GL4:GL8"/>
    <mergeCell ref="GK4:GK8"/>
    <mergeCell ref="DQ3:DQ8"/>
    <mergeCell ref="BS3:BS8"/>
    <mergeCell ref="CL3:CL8"/>
    <mergeCell ref="CX5:CZ7"/>
    <mergeCell ref="CU5:CW7"/>
    <mergeCell ref="DO3:DO8"/>
    <mergeCell ref="DP3:DP8"/>
    <mergeCell ref="DD5:DF7"/>
    <mergeCell ref="DM3:DM8"/>
    <mergeCell ref="CO3:CW4"/>
    <mergeCell ref="DJ3:DL7"/>
    <mergeCell ref="DU3:DW7"/>
    <mergeCell ref="EE3:EG7"/>
    <mergeCell ref="EB3:ED7"/>
    <mergeCell ref="DX3:DZ7"/>
    <mergeCell ref="CB3:CJ4"/>
    <mergeCell ref="BV3:CA4"/>
    <mergeCell ref="DG3:DI7"/>
    <mergeCell ref="BT3:BT8"/>
    <mergeCell ref="BU3:BU8"/>
    <mergeCell ref="CB5:CD7"/>
    <mergeCell ref="BV5:BX7"/>
    <mergeCell ref="BY5:CA7"/>
    <mergeCell ref="CH5:CJ7"/>
    <mergeCell ref="CM3:CM8"/>
    <mergeCell ref="DA5:DC7"/>
    <mergeCell ref="CN3:CN8"/>
    <mergeCell ref="CE5:CG7"/>
    <mergeCell ref="CO5:CQ7"/>
    <mergeCell ref="CR5:CT7"/>
    <mergeCell ref="CX3:DF4"/>
    <mergeCell ref="AK5:AM7"/>
    <mergeCell ref="AE4:AM4"/>
    <mergeCell ref="BO5:BQ7"/>
    <mergeCell ref="AU4:AW7"/>
    <mergeCell ref="AE5:AG7"/>
    <mergeCell ref="AB3:AM3"/>
    <mergeCell ref="AS3:AS8"/>
    <mergeCell ref="AB4:AD7"/>
    <mergeCell ref="AN3:AP7"/>
    <mergeCell ref="AH5:AJ7"/>
    <mergeCell ref="AX4:AZ7"/>
    <mergeCell ref="BA4:BB7"/>
    <mergeCell ref="BC4:BE7"/>
    <mergeCell ref="BF4:BH7"/>
    <mergeCell ref="BI4:BK7"/>
    <mergeCell ref="AT3:AT8"/>
    <mergeCell ref="AR3:AR8"/>
    <mergeCell ref="AU3:BK3"/>
    <mergeCell ref="BL3:BQ4"/>
    <mergeCell ref="BL5:BN7"/>
    <mergeCell ref="A3:A8"/>
    <mergeCell ref="B3:B8"/>
    <mergeCell ref="C3:C8"/>
    <mergeCell ref="T3:AA3"/>
    <mergeCell ref="D3:I5"/>
    <mergeCell ref="J3:Q3"/>
    <mergeCell ref="R3:S7"/>
    <mergeCell ref="D6:F7"/>
    <mergeCell ref="G6:I7"/>
    <mergeCell ref="J4:L7"/>
    <mergeCell ref="M4:O7"/>
    <mergeCell ref="P4:Q7"/>
    <mergeCell ref="T4:V7"/>
    <mergeCell ref="W4:Y7"/>
    <mergeCell ref="Z4:AA7"/>
    <mergeCell ref="GY3:HB4"/>
    <mergeCell ref="EH3:EJ7"/>
    <mergeCell ref="GP4:GP8"/>
    <mergeCell ref="FX3:GC4"/>
    <mergeCell ref="FP3:FU4"/>
    <mergeCell ref="FC3:FE7"/>
    <mergeCell ref="GG3:GG8"/>
    <mergeCell ref="GK3:GP3"/>
    <mergeCell ref="GE3:GE8"/>
    <mergeCell ref="GF3:GF8"/>
    <mergeCell ref="GY5:GY8"/>
    <mergeCell ref="GZ5:GZ8"/>
    <mergeCell ref="HA5:HA8"/>
    <mergeCell ref="HB5:HB8"/>
    <mergeCell ref="GR3:GX3"/>
    <mergeCell ref="GS4:GS8"/>
    <mergeCell ref="GV4:GV8"/>
    <mergeCell ref="GW4:GW8"/>
    <mergeCell ref="GX4:GX8"/>
    <mergeCell ref="GH3:GH8"/>
    <mergeCell ref="GR4:GR8"/>
    <mergeCell ref="GT4:GT8"/>
    <mergeCell ref="GU4:GU8"/>
    <mergeCell ref="GI3:GI8"/>
    <mergeCell ref="GQ3:GQ8"/>
    <mergeCell ref="FX5:FZ7"/>
    <mergeCell ref="GA5:GC7"/>
    <mergeCell ref="FP5:FR7"/>
    <mergeCell ref="DR3:DT7"/>
    <mergeCell ref="FM3:FO7"/>
    <mergeCell ref="FW3:FW8"/>
    <mergeCell ref="EA3:EA8"/>
    <mergeCell ref="GM4:GM8"/>
    <mergeCell ref="GN4:GO4"/>
    <mergeCell ref="GN5:GN8"/>
    <mergeCell ref="GO5:GO8"/>
    <mergeCell ref="FS5:FU7"/>
    <mergeCell ref="FV3:FV8"/>
    <mergeCell ref="FG3:FG8"/>
    <mergeCell ref="EK3:EM7"/>
    <mergeCell ref="FI3:FI8"/>
    <mergeCell ref="FH3:FH8"/>
    <mergeCell ref="FJ3:FL7"/>
    <mergeCell ref="EW3:EY7"/>
    <mergeCell ref="EQ3:ES7"/>
    <mergeCell ref="ET3:EV7"/>
    <mergeCell ref="EZ3:FB7"/>
    <mergeCell ref="EN3:EP7"/>
  </mergeCells>
  <phoneticPr fontId="0" type="noConversion"/>
  <pageMargins left="0.39370078740157483" right="0.19685039370078741" top="0.23622047244094491" bottom="0.15748031496062992" header="0.19685039370078741" footer="0.15748031496062992"/>
  <pageSetup paperSize="9" scale="80" orientation="landscape" horizontalDpi="120" verticalDpi="144" r:id="rId1"/>
  <headerFooter alignWithMargins="0"/>
  <colBreaks count="4" manualBreakCount="4">
    <brk id="69" max="33" man="1"/>
    <brk id="88" max="1048575" man="1"/>
    <brk id="118" max="1048575" man="1"/>
    <brk id="16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3" enableFormatConditionsCalculation="0">
    <tabColor theme="6" tint="0.79998168889431442"/>
  </sheetPr>
  <dimension ref="A1:GP43"/>
  <sheetViews>
    <sheetView zoomScale="85" zoomScaleNormal="85" zoomScaleSheetLayoutView="100" workbookViewId="0">
      <pane xSplit="3" ySplit="8" topLeftCell="D9" activePane="bottomRight" state="frozen"/>
      <selection activeCell="I22" sqref="I22"/>
      <selection pane="topRight" activeCell="I22" sqref="I22"/>
      <selection pane="bottomLeft" activeCell="I22" sqref="I22"/>
      <selection pane="bottomRight" activeCell="GK6" sqref="GK6"/>
    </sheetView>
  </sheetViews>
  <sheetFormatPr defaultRowHeight="12.75"/>
  <cols>
    <col min="1" max="1" width="3.28515625" style="20" customWidth="1"/>
    <col min="2" max="2" width="24" style="20" customWidth="1"/>
    <col min="3" max="3" width="4" style="20" customWidth="1"/>
    <col min="4" max="6" width="4.140625" style="20" customWidth="1"/>
    <col min="7" max="9" width="4.140625" style="31" customWidth="1"/>
    <col min="10" max="10" width="6.5703125" style="20" customWidth="1"/>
    <col min="11" max="11" width="6.5703125" style="31" customWidth="1"/>
    <col min="12" max="12" width="5.85546875" style="20" customWidth="1"/>
    <col min="13" max="13" width="4.85546875" style="20" customWidth="1"/>
    <col min="14" max="14" width="4.85546875" style="31" customWidth="1"/>
    <col min="15" max="15" width="4.7109375" style="20" customWidth="1"/>
    <col min="16" max="16" width="4.85546875" style="20" customWidth="1"/>
    <col min="17" max="17" width="4.85546875" style="31" customWidth="1"/>
    <col min="18" max="18" width="4.7109375" style="20" customWidth="1"/>
    <col min="19" max="19" width="4.85546875" style="20" customWidth="1"/>
    <col min="20" max="20" width="4.85546875" style="31" customWidth="1"/>
    <col min="21" max="21" width="3.85546875" style="31" customWidth="1"/>
    <col min="22" max="23" width="4.85546875" style="31" customWidth="1"/>
    <col min="24" max="24" width="3.7109375" style="31" customWidth="1"/>
    <col min="25" max="26" width="5.5703125" style="31" customWidth="1"/>
    <col min="27" max="27" width="5.5703125" style="20" customWidth="1"/>
    <col min="28" max="29" width="4.85546875" style="31" customWidth="1"/>
    <col min="30" max="30" width="4.140625" style="31" customWidth="1"/>
    <col min="31" max="31" width="1.7109375" style="20" customWidth="1"/>
    <col min="32" max="32" width="3.28515625" style="20" customWidth="1"/>
    <col min="33" max="33" width="24.140625" style="20" customWidth="1"/>
    <col min="34" max="34" width="4" style="20" customWidth="1"/>
    <col min="35" max="35" width="6.7109375" style="20" customWidth="1"/>
    <col min="36" max="37" width="5.85546875" style="20" customWidth="1"/>
    <col min="38" max="38" width="6.42578125" style="20" customWidth="1"/>
    <col min="39" max="40" width="6" style="20" customWidth="1"/>
    <col min="41" max="41" width="6.42578125" style="20" customWidth="1"/>
    <col min="42" max="42" width="7.42578125" style="20" customWidth="1"/>
    <col min="43" max="43" width="5.140625" style="20" customWidth="1"/>
    <col min="44" max="45" width="6.85546875" style="20" customWidth="1"/>
    <col min="46" max="46" width="5.5703125" style="20" customWidth="1"/>
    <col min="47" max="49" width="6.140625" style="20" customWidth="1"/>
    <col min="50" max="50" width="1.7109375" style="20" customWidth="1"/>
    <col min="51" max="51" width="3.28515625" style="20" customWidth="1"/>
    <col min="52" max="52" width="23.7109375" style="20" customWidth="1"/>
    <col min="53" max="53" width="4" style="20" customWidth="1"/>
    <col min="54" max="54" width="5.42578125" style="20" customWidth="1"/>
    <col min="55" max="55" width="5.42578125" style="31" customWidth="1"/>
    <col min="56" max="56" width="4.28515625" style="31" customWidth="1"/>
    <col min="57" max="58" width="5.42578125" style="31" customWidth="1"/>
    <col min="59" max="61" width="5" style="31" customWidth="1"/>
    <col min="62" max="62" width="4.28515625" style="31" customWidth="1"/>
    <col min="63" max="64" width="6.28515625" style="31" customWidth="1"/>
    <col min="65" max="65" width="5.7109375" style="31" customWidth="1"/>
    <col min="66" max="67" width="6.42578125" style="31" customWidth="1"/>
    <col min="68" max="68" width="5.5703125" style="31" customWidth="1"/>
    <col min="69" max="70" width="5.28515625" style="31" customWidth="1"/>
    <col min="71" max="71" width="4.28515625" style="31" customWidth="1"/>
    <col min="72" max="72" width="3.85546875" style="28" customWidth="1"/>
    <col min="73" max="74" width="4.85546875" style="31" customWidth="1"/>
    <col min="75" max="75" width="4.5703125" style="31" customWidth="1"/>
    <col min="76" max="77" width="5" style="31" customWidth="1"/>
    <col min="78" max="78" width="4.7109375" style="31" customWidth="1"/>
    <col min="79" max="80" width="6.140625" style="31" customWidth="1"/>
    <col min="81" max="81" width="5.28515625" style="31" customWidth="1"/>
    <col min="82" max="83" width="6.42578125" style="31" customWidth="1"/>
    <col min="84" max="84" width="5.28515625" style="31" customWidth="1"/>
    <col min="85" max="86" width="5.42578125" style="31" customWidth="1"/>
    <col min="87" max="87" width="5" style="31" customWidth="1"/>
    <col min="88" max="89" width="4.85546875" style="31" customWidth="1"/>
    <col min="90" max="90" width="4.7109375" style="31" customWidth="1"/>
    <col min="91" max="92" width="5" style="31" customWidth="1"/>
    <col min="93" max="93" width="4.42578125" style="31" customWidth="1"/>
    <col min="94" max="95" width="4.85546875" style="31" customWidth="1"/>
    <col min="96" max="96" width="4.5703125" style="31" customWidth="1"/>
    <col min="97" max="98" width="6.42578125" style="31" customWidth="1"/>
    <col min="99" max="99" width="5" style="31" customWidth="1"/>
    <col min="100" max="101" width="6.42578125" style="31" customWidth="1"/>
    <col min="102" max="102" width="4.5703125" style="31" customWidth="1"/>
    <col min="103" max="103" width="5.7109375" style="31" customWidth="1"/>
    <col min="104" max="104" width="5.7109375" style="28" customWidth="1"/>
    <col min="105" max="105" width="4.85546875" style="31" customWidth="1"/>
    <col min="106" max="107" width="5.5703125" style="31" customWidth="1"/>
    <col min="108" max="108" width="4.85546875" style="31" customWidth="1"/>
    <col min="109" max="110" width="3.28515625" style="20" customWidth="1"/>
    <col min="111" max="111" width="23.85546875" style="20" customWidth="1"/>
    <col min="112" max="112" width="3" style="20" customWidth="1"/>
    <col min="113" max="113" width="6.5703125" style="20" customWidth="1"/>
    <col min="114" max="114" width="6.5703125" style="31" customWidth="1"/>
    <col min="115" max="115" width="5.28515625" style="20" customWidth="1"/>
    <col min="116" max="116" width="6.140625" style="20" customWidth="1"/>
    <col min="117" max="117" width="6.140625" style="31" customWidth="1"/>
    <col min="118" max="118" width="5.5703125" style="20" customWidth="1"/>
    <col min="119" max="120" width="8.5703125" style="31" customWidth="1"/>
    <col min="121" max="121" width="8" style="31" customWidth="1"/>
    <col min="122" max="123" width="7.28515625" style="31" customWidth="1"/>
    <col min="124" max="124" width="7" style="31" customWidth="1"/>
    <col min="125" max="125" width="4.85546875" style="20" customWidth="1"/>
    <col min="126" max="126" width="4.85546875" style="31" customWidth="1"/>
    <col min="127" max="127" width="4.42578125" style="20" customWidth="1"/>
    <col min="128" max="128" width="3.5703125" style="28" customWidth="1"/>
    <col min="129" max="129" width="5.7109375" style="20" customWidth="1"/>
    <col min="130" max="131" width="5.7109375" style="31" customWidth="1"/>
    <col min="132" max="133" width="5.5703125" style="31" customWidth="1"/>
    <col min="134" max="134" width="4.85546875" style="31" customWidth="1"/>
    <col min="135" max="137" width="5.28515625" style="31" customWidth="1"/>
    <col min="138" max="139" width="7" style="31" customWidth="1"/>
    <col min="140" max="140" width="6.7109375" style="31" customWidth="1"/>
    <col min="141" max="142" width="6.85546875" style="31" customWidth="1"/>
    <col min="143" max="143" width="6.28515625" style="31" customWidth="1"/>
    <col min="144" max="146" width="4.85546875" style="31" customWidth="1"/>
    <col min="147" max="147" width="3.5703125" style="28" customWidth="1"/>
    <col min="148" max="148" width="3.5703125" style="20" customWidth="1"/>
    <col min="149" max="149" width="3.140625" style="20" customWidth="1"/>
    <col min="150" max="150" width="23.7109375" style="20" customWidth="1"/>
    <col min="151" max="151" width="3.7109375" style="20" customWidth="1"/>
    <col min="152" max="152" width="5.28515625" style="20" customWidth="1"/>
    <col min="153" max="153" width="5.28515625" style="31" customWidth="1"/>
    <col min="154" max="154" width="4.7109375" style="31" customWidth="1"/>
    <col min="155" max="156" width="5.42578125" style="31" customWidth="1"/>
    <col min="157" max="157" width="4" style="31" customWidth="1"/>
    <col min="158" max="159" width="5" style="31" customWidth="1"/>
    <col min="160" max="160" width="4.5703125" style="31" customWidth="1"/>
    <col min="161" max="162" width="4.85546875" style="31" customWidth="1"/>
    <col min="163" max="163" width="4.5703125" style="31" customWidth="1"/>
    <col min="164" max="165" width="4.85546875" style="31" customWidth="1"/>
    <col min="166" max="166" width="4.28515625" style="31" customWidth="1"/>
    <col min="167" max="168" width="5.5703125" style="31" customWidth="1"/>
    <col min="169" max="169" width="4.28515625" style="28" customWidth="1"/>
    <col min="170" max="171" width="4.85546875" style="31" customWidth="1"/>
    <col min="172" max="172" width="4" style="99" customWidth="1"/>
    <col min="173" max="173" width="4" style="131" customWidth="1"/>
    <col min="174" max="174" width="3.140625" style="20" customWidth="1"/>
    <col min="175" max="175" width="24.140625" style="20" customWidth="1"/>
    <col min="176" max="176" width="3.7109375" style="20" customWidth="1"/>
    <col min="177" max="177" width="9.5703125" style="31" customWidth="1"/>
    <col min="178" max="178" width="7.85546875" style="31" customWidth="1"/>
    <col min="179" max="179" width="9.85546875" style="20" customWidth="1"/>
    <col min="180" max="180" width="9" style="20" customWidth="1"/>
    <col min="181" max="181" width="8.42578125" style="20" customWidth="1"/>
    <col min="182" max="182" width="7.85546875" style="31" customWidth="1"/>
    <col min="183" max="183" width="7" style="31" customWidth="1"/>
    <col min="184" max="184" width="5.85546875" style="31" customWidth="1"/>
    <col min="185" max="185" width="9.5703125" style="24" customWidth="1"/>
    <col min="186" max="186" width="9.28515625" style="31" customWidth="1"/>
    <col min="187" max="187" width="7.85546875" style="31" customWidth="1"/>
    <col min="188" max="188" width="8.28515625" style="31" customWidth="1"/>
    <col min="189" max="189" width="6" style="31" customWidth="1"/>
    <col min="190" max="190" width="8.140625" style="31" customWidth="1"/>
    <col min="191" max="16384" width="9.140625" style="20"/>
  </cols>
  <sheetData>
    <row r="1" spans="1:198" s="24" customFormat="1">
      <c r="A1" s="26" t="s">
        <v>302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 t="s">
        <v>117</v>
      </c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 t="s">
        <v>357</v>
      </c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8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 t="s">
        <v>244</v>
      </c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8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8"/>
      <c r="ER1" s="26"/>
      <c r="ES1" s="26" t="s">
        <v>118</v>
      </c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8"/>
      <c r="FN1" s="26"/>
      <c r="FO1" s="26"/>
      <c r="FP1" s="129"/>
      <c r="FQ1" s="55"/>
      <c r="FR1" s="26" t="s">
        <v>507</v>
      </c>
      <c r="FS1" s="129"/>
      <c r="FT1" s="129"/>
      <c r="FU1" s="26"/>
      <c r="FV1" s="26"/>
      <c r="FW1" s="129"/>
      <c r="FX1" s="129"/>
      <c r="FY1" s="129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</row>
    <row r="2" spans="1:198" s="31" customFormat="1" ht="10.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9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158"/>
      <c r="FQ2" s="184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18"/>
      <c r="GD2" s="29"/>
      <c r="GE2" s="29"/>
      <c r="GF2" s="29"/>
      <c r="GG2" s="29"/>
      <c r="GH2" s="29"/>
      <c r="GI2" s="28"/>
      <c r="GJ2" s="28"/>
      <c r="GK2" s="28"/>
      <c r="GL2" s="28"/>
      <c r="GM2" s="28"/>
      <c r="GN2" s="28"/>
      <c r="GO2" s="28"/>
      <c r="GP2" s="28"/>
    </row>
    <row r="3" spans="1:198" s="29" customFormat="1" ht="12.75" customHeight="1">
      <c r="A3" s="629" t="s">
        <v>18</v>
      </c>
      <c r="B3" s="629" t="s">
        <v>105</v>
      </c>
      <c r="C3" s="629" t="s">
        <v>20</v>
      </c>
      <c r="D3" s="629" t="s">
        <v>311</v>
      </c>
      <c r="E3" s="629"/>
      <c r="F3" s="629"/>
      <c r="G3" s="629"/>
      <c r="H3" s="629"/>
      <c r="I3" s="629"/>
      <c r="J3" s="629" t="s">
        <v>535</v>
      </c>
      <c r="K3" s="629"/>
      <c r="L3" s="629"/>
      <c r="M3" s="630" t="s">
        <v>285</v>
      </c>
      <c r="N3" s="629"/>
      <c r="O3" s="631"/>
      <c r="P3" s="629" t="s">
        <v>162</v>
      </c>
      <c r="Q3" s="629"/>
      <c r="R3" s="629"/>
      <c r="S3" s="629" t="s">
        <v>70</v>
      </c>
      <c r="T3" s="629"/>
      <c r="U3" s="629"/>
      <c r="V3" s="629"/>
      <c r="W3" s="629"/>
      <c r="X3" s="629"/>
      <c r="Y3" s="629" t="s">
        <v>55</v>
      </c>
      <c r="Z3" s="629"/>
      <c r="AA3" s="629"/>
      <c r="AB3" s="629" t="s">
        <v>413</v>
      </c>
      <c r="AC3" s="629"/>
      <c r="AD3" s="629"/>
      <c r="AF3" s="629" t="s">
        <v>18</v>
      </c>
      <c r="AG3" s="629" t="s">
        <v>19</v>
      </c>
      <c r="AH3" s="629" t="s">
        <v>20</v>
      </c>
      <c r="AI3" s="629" t="s">
        <v>164</v>
      </c>
      <c r="AJ3" s="629"/>
      <c r="AK3" s="629"/>
      <c r="AL3" s="629"/>
      <c r="AM3" s="629"/>
      <c r="AN3" s="629"/>
      <c r="AO3" s="629" t="s">
        <v>284</v>
      </c>
      <c r="AP3" s="629"/>
      <c r="AQ3" s="629"/>
      <c r="AR3" s="629"/>
      <c r="AS3" s="629"/>
      <c r="AT3" s="629"/>
      <c r="AU3" s="629"/>
      <c r="AV3" s="629"/>
      <c r="AW3" s="629"/>
      <c r="AY3" s="629" t="s">
        <v>18</v>
      </c>
      <c r="AZ3" s="629" t="s">
        <v>105</v>
      </c>
      <c r="BA3" s="629" t="s">
        <v>20</v>
      </c>
      <c r="BB3" s="629" t="s">
        <v>356</v>
      </c>
      <c r="BC3" s="629"/>
      <c r="BD3" s="629"/>
      <c r="BE3" s="629"/>
      <c r="BF3" s="629"/>
      <c r="BG3" s="629"/>
      <c r="BH3" s="629" t="s">
        <v>178</v>
      </c>
      <c r="BI3" s="629"/>
      <c r="BJ3" s="629"/>
      <c r="BK3" s="629" t="s">
        <v>358</v>
      </c>
      <c r="BL3" s="629"/>
      <c r="BM3" s="629"/>
      <c r="BN3" s="629"/>
      <c r="BO3" s="629"/>
      <c r="BP3" s="629"/>
      <c r="BQ3" s="629" t="s">
        <v>163</v>
      </c>
      <c r="BR3" s="629"/>
      <c r="BS3" s="629"/>
      <c r="BT3" s="629" t="s">
        <v>49</v>
      </c>
      <c r="BU3" s="629" t="s">
        <v>359</v>
      </c>
      <c r="BV3" s="645"/>
      <c r="BW3" s="645"/>
      <c r="BX3" s="645"/>
      <c r="BY3" s="645"/>
      <c r="BZ3" s="645"/>
      <c r="CA3" s="645"/>
      <c r="CB3" s="645"/>
      <c r="CC3" s="645"/>
      <c r="CD3" s="645"/>
      <c r="CE3" s="645"/>
      <c r="CF3" s="645"/>
      <c r="CG3" s="645"/>
      <c r="CH3" s="645"/>
      <c r="CI3" s="645"/>
      <c r="CJ3" s="645"/>
      <c r="CK3" s="645"/>
      <c r="CL3" s="645"/>
      <c r="CM3" s="645"/>
      <c r="CN3" s="645"/>
      <c r="CO3" s="645"/>
      <c r="CP3" s="645"/>
      <c r="CQ3" s="645"/>
      <c r="CR3" s="645"/>
      <c r="CS3" s="645"/>
      <c r="CT3" s="645"/>
      <c r="CU3" s="645"/>
      <c r="CV3" s="645"/>
      <c r="CW3" s="645"/>
      <c r="CX3" s="645"/>
      <c r="CY3" s="645"/>
      <c r="CZ3" s="645"/>
      <c r="DA3" s="645"/>
      <c r="DB3" s="645"/>
      <c r="DC3" s="645"/>
      <c r="DD3" s="645"/>
      <c r="DF3" s="629" t="s">
        <v>18</v>
      </c>
      <c r="DG3" s="629" t="s">
        <v>105</v>
      </c>
      <c r="DH3" s="629" t="s">
        <v>20</v>
      </c>
      <c r="DI3" s="629" t="s">
        <v>247</v>
      </c>
      <c r="DJ3" s="629"/>
      <c r="DK3" s="629"/>
      <c r="DL3" s="630" t="s">
        <v>287</v>
      </c>
      <c r="DM3" s="629"/>
      <c r="DN3" s="631"/>
      <c r="DO3" s="629" t="s">
        <v>400</v>
      </c>
      <c r="DP3" s="629"/>
      <c r="DQ3" s="629"/>
      <c r="DR3" s="638" t="s">
        <v>329</v>
      </c>
      <c r="DS3" s="638"/>
      <c r="DT3" s="639"/>
      <c r="DU3" s="629" t="s">
        <v>286</v>
      </c>
      <c r="DV3" s="629"/>
      <c r="DW3" s="629"/>
      <c r="DX3" s="629" t="s">
        <v>49</v>
      </c>
      <c r="DY3" s="629" t="s">
        <v>258</v>
      </c>
      <c r="DZ3" s="629"/>
      <c r="EA3" s="629"/>
      <c r="EB3" s="630" t="s">
        <v>348</v>
      </c>
      <c r="EC3" s="629"/>
      <c r="ED3" s="631"/>
      <c r="EE3" s="632" t="s">
        <v>343</v>
      </c>
      <c r="EF3" s="638"/>
      <c r="EG3" s="639"/>
      <c r="EH3" s="629" t="s">
        <v>259</v>
      </c>
      <c r="EI3" s="629"/>
      <c r="EJ3" s="629"/>
      <c r="EK3" s="630" t="s">
        <v>329</v>
      </c>
      <c r="EL3" s="629"/>
      <c r="EM3" s="631"/>
      <c r="EN3" s="629" t="s">
        <v>161</v>
      </c>
      <c r="EO3" s="629"/>
      <c r="EP3" s="629"/>
      <c r="EQ3" s="630" t="s">
        <v>49</v>
      </c>
      <c r="ER3" s="422"/>
      <c r="ES3" s="629" t="s">
        <v>18</v>
      </c>
      <c r="ET3" s="629" t="s">
        <v>105</v>
      </c>
      <c r="EU3" s="629" t="s">
        <v>20</v>
      </c>
      <c r="EV3" s="629" t="s">
        <v>154</v>
      </c>
      <c r="EW3" s="629"/>
      <c r="EX3" s="629"/>
      <c r="EY3" s="629" t="s">
        <v>70</v>
      </c>
      <c r="EZ3" s="629"/>
      <c r="FA3" s="629"/>
      <c r="FB3" s="629"/>
      <c r="FC3" s="629"/>
      <c r="FD3" s="629"/>
      <c r="FE3" s="629"/>
      <c r="FF3" s="629"/>
      <c r="FG3" s="629"/>
      <c r="FH3" s="629"/>
      <c r="FI3" s="629"/>
      <c r="FJ3" s="629"/>
      <c r="FK3" s="632" t="s">
        <v>288</v>
      </c>
      <c r="FL3" s="639"/>
      <c r="FM3" s="629" t="s">
        <v>49</v>
      </c>
      <c r="FN3" s="629" t="s">
        <v>236</v>
      </c>
      <c r="FO3" s="629"/>
      <c r="FP3" s="629"/>
      <c r="FQ3" s="422"/>
      <c r="FR3" s="629" t="s">
        <v>18</v>
      </c>
      <c r="FS3" s="629" t="s">
        <v>105</v>
      </c>
      <c r="FT3" s="629" t="s">
        <v>20</v>
      </c>
      <c r="FU3" s="645" t="s">
        <v>160</v>
      </c>
      <c r="FV3" s="629" t="s">
        <v>139</v>
      </c>
      <c r="FW3" s="630" t="s">
        <v>106</v>
      </c>
      <c r="FX3" s="629"/>
      <c r="FY3" s="629"/>
      <c r="FZ3" s="629"/>
      <c r="GA3" s="629"/>
      <c r="GB3" s="631"/>
      <c r="GC3" s="645" t="s">
        <v>107</v>
      </c>
      <c r="GD3" s="629" t="s">
        <v>418</v>
      </c>
      <c r="GE3" s="629"/>
      <c r="GF3" s="629"/>
      <c r="GG3" s="629"/>
      <c r="GH3" s="629"/>
    </row>
    <row r="4" spans="1:198" s="29" customFormat="1" ht="12.75" customHeight="1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30"/>
      <c r="N4" s="629"/>
      <c r="O4" s="631"/>
      <c r="P4" s="629"/>
      <c r="Q4" s="629"/>
      <c r="R4" s="629"/>
      <c r="S4" s="629"/>
      <c r="T4" s="629"/>
      <c r="U4" s="629"/>
      <c r="V4" s="629"/>
      <c r="W4" s="629"/>
      <c r="X4" s="629"/>
      <c r="Y4" s="629"/>
      <c r="Z4" s="629"/>
      <c r="AA4" s="629"/>
      <c r="AB4" s="629"/>
      <c r="AC4" s="629"/>
      <c r="AD4" s="629"/>
      <c r="AF4" s="629"/>
      <c r="AG4" s="629"/>
      <c r="AH4" s="629"/>
      <c r="AI4" s="629"/>
      <c r="AJ4" s="629"/>
      <c r="AK4" s="629"/>
      <c r="AL4" s="629"/>
      <c r="AM4" s="629"/>
      <c r="AN4" s="629"/>
      <c r="AO4" s="629"/>
      <c r="AP4" s="629"/>
      <c r="AQ4" s="629"/>
      <c r="AR4" s="629"/>
      <c r="AS4" s="629"/>
      <c r="AT4" s="629"/>
      <c r="AU4" s="629"/>
      <c r="AV4" s="629"/>
      <c r="AW4" s="629"/>
      <c r="AY4" s="629"/>
      <c r="AZ4" s="629"/>
      <c r="BA4" s="629"/>
      <c r="BB4" s="629"/>
      <c r="BC4" s="629"/>
      <c r="BD4" s="629"/>
      <c r="BE4" s="629"/>
      <c r="BF4" s="629"/>
      <c r="BG4" s="629"/>
      <c r="BH4" s="629"/>
      <c r="BI4" s="629"/>
      <c r="BJ4" s="629"/>
      <c r="BK4" s="629"/>
      <c r="BL4" s="629"/>
      <c r="BM4" s="629"/>
      <c r="BN4" s="629"/>
      <c r="BO4" s="629"/>
      <c r="BP4" s="629"/>
      <c r="BQ4" s="629"/>
      <c r="BR4" s="629"/>
      <c r="BS4" s="629"/>
      <c r="BT4" s="629"/>
      <c r="BU4" s="629" t="s">
        <v>325</v>
      </c>
      <c r="BV4" s="629"/>
      <c r="BW4" s="629"/>
      <c r="BX4" s="629"/>
      <c r="BY4" s="629"/>
      <c r="BZ4" s="629"/>
      <c r="CA4" s="629"/>
      <c r="CB4" s="629"/>
      <c r="CC4" s="629"/>
      <c r="CD4" s="629"/>
      <c r="CE4" s="629"/>
      <c r="CF4" s="629"/>
      <c r="CG4" s="629" t="s">
        <v>326</v>
      </c>
      <c r="CH4" s="629"/>
      <c r="CI4" s="629"/>
      <c r="CJ4" s="629"/>
      <c r="CK4" s="629"/>
      <c r="CL4" s="629"/>
      <c r="CM4" s="629"/>
      <c r="CN4" s="629"/>
      <c r="CO4" s="629"/>
      <c r="CP4" s="629"/>
      <c r="CQ4" s="629"/>
      <c r="CR4" s="629"/>
      <c r="CS4" s="629"/>
      <c r="CT4" s="629"/>
      <c r="CU4" s="629"/>
      <c r="CV4" s="629"/>
      <c r="CW4" s="629"/>
      <c r="CX4" s="629"/>
      <c r="CY4" s="629"/>
      <c r="CZ4" s="629"/>
      <c r="DA4" s="629"/>
      <c r="DB4" s="629"/>
      <c r="DC4" s="629"/>
      <c r="DD4" s="629"/>
      <c r="DF4" s="629"/>
      <c r="DG4" s="629"/>
      <c r="DH4" s="629"/>
      <c r="DI4" s="629"/>
      <c r="DJ4" s="629"/>
      <c r="DK4" s="629"/>
      <c r="DL4" s="630"/>
      <c r="DM4" s="629"/>
      <c r="DN4" s="631"/>
      <c r="DO4" s="629"/>
      <c r="DP4" s="629"/>
      <c r="DQ4" s="629"/>
      <c r="DR4" s="640"/>
      <c r="DS4" s="640"/>
      <c r="DT4" s="641"/>
      <c r="DU4" s="629"/>
      <c r="DV4" s="629"/>
      <c r="DW4" s="629"/>
      <c r="DX4" s="629"/>
      <c r="DY4" s="629"/>
      <c r="DZ4" s="629"/>
      <c r="EA4" s="629"/>
      <c r="EB4" s="630"/>
      <c r="EC4" s="629"/>
      <c r="ED4" s="631"/>
      <c r="EE4" s="633"/>
      <c r="EF4" s="640"/>
      <c r="EG4" s="641"/>
      <c r="EH4" s="629"/>
      <c r="EI4" s="629"/>
      <c r="EJ4" s="629"/>
      <c r="EK4" s="630"/>
      <c r="EL4" s="629"/>
      <c r="EM4" s="631"/>
      <c r="EN4" s="629"/>
      <c r="EO4" s="629"/>
      <c r="EP4" s="629"/>
      <c r="EQ4" s="630"/>
      <c r="ER4" s="422"/>
      <c r="ES4" s="629"/>
      <c r="ET4" s="629"/>
      <c r="EU4" s="629"/>
      <c r="EV4" s="629"/>
      <c r="EW4" s="629"/>
      <c r="EX4" s="629"/>
      <c r="EY4" s="629" t="s">
        <v>204</v>
      </c>
      <c r="EZ4" s="629"/>
      <c r="FA4" s="629"/>
      <c r="FB4" s="629" t="s">
        <v>205</v>
      </c>
      <c r="FC4" s="629"/>
      <c r="FD4" s="629"/>
      <c r="FE4" s="629" t="s">
        <v>350</v>
      </c>
      <c r="FF4" s="629"/>
      <c r="FG4" s="629"/>
      <c r="FH4" s="629"/>
      <c r="FI4" s="629"/>
      <c r="FJ4" s="629"/>
      <c r="FK4" s="633"/>
      <c r="FL4" s="641"/>
      <c r="FM4" s="629"/>
      <c r="FN4" s="629"/>
      <c r="FO4" s="629"/>
      <c r="FP4" s="629"/>
      <c r="FQ4" s="422"/>
      <c r="FR4" s="629"/>
      <c r="FS4" s="629"/>
      <c r="FT4" s="629"/>
      <c r="FU4" s="645"/>
      <c r="FV4" s="629"/>
      <c r="FW4" s="629" t="s">
        <v>219</v>
      </c>
      <c r="FX4" s="629" t="s">
        <v>223</v>
      </c>
      <c r="FY4" s="629" t="s">
        <v>222</v>
      </c>
      <c r="FZ4" s="635" t="s">
        <v>351</v>
      </c>
      <c r="GA4" s="629" t="s">
        <v>221</v>
      </c>
      <c r="GB4" s="631" t="s">
        <v>386</v>
      </c>
      <c r="GC4" s="645"/>
      <c r="GD4" s="635" t="s">
        <v>419</v>
      </c>
      <c r="GE4" s="635" t="s">
        <v>425</v>
      </c>
      <c r="GF4" s="629" t="s">
        <v>421</v>
      </c>
      <c r="GG4" s="629" t="s">
        <v>330</v>
      </c>
      <c r="GH4" s="629" t="s">
        <v>426</v>
      </c>
    </row>
    <row r="5" spans="1:198" s="29" customFormat="1" ht="24.75" customHeight="1">
      <c r="A5" s="629"/>
      <c r="B5" s="629"/>
      <c r="C5" s="629"/>
      <c r="D5" s="629"/>
      <c r="E5" s="629"/>
      <c r="F5" s="629"/>
      <c r="G5" s="629"/>
      <c r="H5" s="629"/>
      <c r="I5" s="629"/>
      <c r="J5" s="629"/>
      <c r="K5" s="629"/>
      <c r="L5" s="629"/>
      <c r="M5" s="630"/>
      <c r="N5" s="629"/>
      <c r="O5" s="631"/>
      <c r="P5" s="629"/>
      <c r="Q5" s="629"/>
      <c r="R5" s="629"/>
      <c r="S5" s="629" t="s">
        <v>228</v>
      </c>
      <c r="T5" s="629"/>
      <c r="U5" s="629"/>
      <c r="V5" s="629" t="s">
        <v>227</v>
      </c>
      <c r="W5" s="629"/>
      <c r="X5" s="629"/>
      <c r="Y5" s="629"/>
      <c r="Z5" s="629"/>
      <c r="AA5" s="629"/>
      <c r="AB5" s="629"/>
      <c r="AC5" s="629"/>
      <c r="AD5" s="629"/>
      <c r="AF5" s="629"/>
      <c r="AG5" s="629"/>
      <c r="AH5" s="629"/>
      <c r="AI5" s="637" t="s">
        <v>467</v>
      </c>
      <c r="AJ5" s="637"/>
      <c r="AK5" s="637"/>
      <c r="AL5" s="637" t="s">
        <v>499</v>
      </c>
      <c r="AM5" s="637"/>
      <c r="AN5" s="637"/>
      <c r="AO5" s="637" t="s">
        <v>467</v>
      </c>
      <c r="AP5" s="637"/>
      <c r="AQ5" s="637"/>
      <c r="AR5" s="637" t="s">
        <v>499</v>
      </c>
      <c r="AS5" s="637"/>
      <c r="AT5" s="637"/>
      <c r="AU5" s="629" t="s">
        <v>500</v>
      </c>
      <c r="AV5" s="629"/>
      <c r="AW5" s="629"/>
      <c r="AY5" s="629"/>
      <c r="AZ5" s="629"/>
      <c r="BA5" s="629"/>
      <c r="BB5" s="629"/>
      <c r="BC5" s="629"/>
      <c r="BD5" s="629"/>
      <c r="BE5" s="629"/>
      <c r="BF5" s="629"/>
      <c r="BG5" s="629"/>
      <c r="BH5" s="629"/>
      <c r="BI5" s="629"/>
      <c r="BJ5" s="629"/>
      <c r="BK5" s="629"/>
      <c r="BL5" s="629"/>
      <c r="BM5" s="629"/>
      <c r="BN5" s="629"/>
      <c r="BO5" s="629"/>
      <c r="BP5" s="629"/>
      <c r="BQ5" s="629"/>
      <c r="BR5" s="629"/>
      <c r="BS5" s="629"/>
      <c r="BT5" s="629"/>
      <c r="BU5" s="629" t="s">
        <v>304</v>
      </c>
      <c r="BV5" s="629"/>
      <c r="BW5" s="629"/>
      <c r="BX5" s="629"/>
      <c r="BY5" s="629"/>
      <c r="BZ5" s="629"/>
      <c r="CA5" s="629" t="s">
        <v>303</v>
      </c>
      <c r="CB5" s="629"/>
      <c r="CC5" s="629"/>
      <c r="CD5" s="629"/>
      <c r="CE5" s="629"/>
      <c r="CF5" s="629"/>
      <c r="CG5" s="629" t="s">
        <v>306</v>
      </c>
      <c r="CH5" s="629"/>
      <c r="CI5" s="629"/>
      <c r="CJ5" s="629"/>
      <c r="CK5" s="629"/>
      <c r="CL5" s="629"/>
      <c r="CM5" s="629" t="s">
        <v>327</v>
      </c>
      <c r="CN5" s="629"/>
      <c r="CO5" s="629"/>
      <c r="CP5" s="629"/>
      <c r="CQ5" s="629"/>
      <c r="CR5" s="629"/>
      <c r="CS5" s="629" t="s">
        <v>305</v>
      </c>
      <c r="CT5" s="629"/>
      <c r="CU5" s="629"/>
      <c r="CV5" s="629"/>
      <c r="CW5" s="629"/>
      <c r="CX5" s="629"/>
      <c r="CY5" s="629" t="s">
        <v>328</v>
      </c>
      <c r="CZ5" s="629"/>
      <c r="DA5" s="629"/>
      <c r="DB5" s="629"/>
      <c r="DC5" s="629"/>
      <c r="DD5" s="629"/>
      <c r="DF5" s="629"/>
      <c r="DG5" s="629"/>
      <c r="DH5" s="629"/>
      <c r="DI5" s="629"/>
      <c r="DJ5" s="629"/>
      <c r="DK5" s="629"/>
      <c r="DL5" s="630"/>
      <c r="DM5" s="629"/>
      <c r="DN5" s="631"/>
      <c r="DO5" s="629"/>
      <c r="DP5" s="629"/>
      <c r="DQ5" s="629"/>
      <c r="DR5" s="640"/>
      <c r="DS5" s="640"/>
      <c r="DT5" s="641"/>
      <c r="DU5" s="629"/>
      <c r="DV5" s="629"/>
      <c r="DW5" s="629"/>
      <c r="DX5" s="629"/>
      <c r="DY5" s="629"/>
      <c r="DZ5" s="629"/>
      <c r="EA5" s="629"/>
      <c r="EB5" s="630"/>
      <c r="EC5" s="629"/>
      <c r="ED5" s="631"/>
      <c r="EE5" s="633"/>
      <c r="EF5" s="640"/>
      <c r="EG5" s="641"/>
      <c r="EH5" s="629"/>
      <c r="EI5" s="629"/>
      <c r="EJ5" s="629"/>
      <c r="EK5" s="630"/>
      <c r="EL5" s="629"/>
      <c r="EM5" s="631"/>
      <c r="EN5" s="629"/>
      <c r="EO5" s="629"/>
      <c r="EP5" s="629"/>
      <c r="EQ5" s="630"/>
      <c r="ER5" s="422"/>
      <c r="ES5" s="629"/>
      <c r="ET5" s="629"/>
      <c r="EU5" s="629"/>
      <c r="EV5" s="629"/>
      <c r="EW5" s="629"/>
      <c r="EX5" s="629"/>
      <c r="EY5" s="629"/>
      <c r="EZ5" s="629"/>
      <c r="FA5" s="629"/>
      <c r="FB5" s="629"/>
      <c r="FC5" s="629"/>
      <c r="FD5" s="629"/>
      <c r="FE5" s="629"/>
      <c r="FF5" s="629"/>
      <c r="FG5" s="629"/>
      <c r="FH5" s="629"/>
      <c r="FI5" s="629"/>
      <c r="FJ5" s="629"/>
      <c r="FK5" s="633"/>
      <c r="FL5" s="641"/>
      <c r="FM5" s="629"/>
      <c r="FN5" s="629"/>
      <c r="FO5" s="629"/>
      <c r="FP5" s="629"/>
      <c r="FQ5" s="422"/>
      <c r="FR5" s="629"/>
      <c r="FS5" s="629"/>
      <c r="FT5" s="629"/>
      <c r="FU5" s="645"/>
      <c r="FV5" s="629"/>
      <c r="FW5" s="629"/>
      <c r="FX5" s="629"/>
      <c r="FY5" s="629"/>
      <c r="FZ5" s="636"/>
      <c r="GA5" s="629"/>
      <c r="GB5" s="631"/>
      <c r="GC5" s="645"/>
      <c r="GD5" s="636"/>
      <c r="GE5" s="636"/>
      <c r="GF5" s="629"/>
      <c r="GG5" s="629"/>
      <c r="GH5" s="629"/>
    </row>
    <row r="6" spans="1:198" s="29" customFormat="1" ht="62.25" customHeight="1">
      <c r="A6" s="629"/>
      <c r="B6" s="629"/>
      <c r="C6" s="629"/>
      <c r="D6" s="629">
        <v>2020</v>
      </c>
      <c r="E6" s="629"/>
      <c r="F6" s="629"/>
      <c r="G6" s="629">
        <v>2021</v>
      </c>
      <c r="H6" s="629"/>
      <c r="I6" s="629"/>
      <c r="J6" s="629"/>
      <c r="K6" s="629"/>
      <c r="L6" s="629"/>
      <c r="M6" s="630"/>
      <c r="N6" s="629"/>
      <c r="O6" s="631"/>
      <c r="P6" s="629"/>
      <c r="Q6" s="629"/>
      <c r="R6" s="629"/>
      <c r="S6" s="629"/>
      <c r="T6" s="629"/>
      <c r="U6" s="629"/>
      <c r="V6" s="629"/>
      <c r="W6" s="629"/>
      <c r="X6" s="629"/>
      <c r="Y6" s="629"/>
      <c r="Z6" s="629"/>
      <c r="AA6" s="629"/>
      <c r="AB6" s="629"/>
      <c r="AC6" s="629"/>
      <c r="AD6" s="629"/>
      <c r="AF6" s="629"/>
      <c r="AG6" s="629"/>
      <c r="AH6" s="629"/>
      <c r="AI6" s="629"/>
      <c r="AJ6" s="629"/>
      <c r="AK6" s="629"/>
      <c r="AL6" s="629"/>
      <c r="AM6" s="629"/>
      <c r="AN6" s="629"/>
      <c r="AO6" s="629"/>
      <c r="AP6" s="629"/>
      <c r="AQ6" s="629"/>
      <c r="AR6" s="629"/>
      <c r="AS6" s="629"/>
      <c r="AT6" s="629"/>
      <c r="AU6" s="629"/>
      <c r="AV6" s="629"/>
      <c r="AW6" s="629"/>
      <c r="AY6" s="629"/>
      <c r="AZ6" s="629"/>
      <c r="BA6" s="629"/>
      <c r="BB6" s="629" t="s">
        <v>45</v>
      </c>
      <c r="BC6" s="646"/>
      <c r="BD6" s="646"/>
      <c r="BE6" s="629" t="s">
        <v>273</v>
      </c>
      <c r="BF6" s="646"/>
      <c r="BG6" s="646"/>
      <c r="BH6" s="629"/>
      <c r="BI6" s="629"/>
      <c r="BJ6" s="629"/>
      <c r="BK6" s="629" t="s">
        <v>45</v>
      </c>
      <c r="BL6" s="646"/>
      <c r="BM6" s="646"/>
      <c r="BN6" s="629" t="s">
        <v>273</v>
      </c>
      <c r="BO6" s="646"/>
      <c r="BP6" s="646"/>
      <c r="BQ6" s="629"/>
      <c r="BR6" s="629"/>
      <c r="BS6" s="629"/>
      <c r="BT6" s="629"/>
      <c r="BU6" s="629" t="s">
        <v>45</v>
      </c>
      <c r="BV6" s="646"/>
      <c r="BW6" s="646"/>
      <c r="BX6" s="629" t="s">
        <v>273</v>
      </c>
      <c r="BY6" s="646"/>
      <c r="BZ6" s="646"/>
      <c r="CA6" s="629" t="s">
        <v>45</v>
      </c>
      <c r="CB6" s="646"/>
      <c r="CC6" s="646"/>
      <c r="CD6" s="629" t="s">
        <v>273</v>
      </c>
      <c r="CE6" s="646"/>
      <c r="CF6" s="646"/>
      <c r="CG6" s="629" t="s">
        <v>45</v>
      </c>
      <c r="CH6" s="646"/>
      <c r="CI6" s="646"/>
      <c r="CJ6" s="629" t="s">
        <v>273</v>
      </c>
      <c r="CK6" s="646"/>
      <c r="CL6" s="646"/>
      <c r="CM6" s="629" t="s">
        <v>45</v>
      </c>
      <c r="CN6" s="646"/>
      <c r="CO6" s="646"/>
      <c r="CP6" s="629" t="s">
        <v>273</v>
      </c>
      <c r="CQ6" s="646"/>
      <c r="CR6" s="646"/>
      <c r="CS6" s="629" t="s">
        <v>45</v>
      </c>
      <c r="CT6" s="646"/>
      <c r="CU6" s="646"/>
      <c r="CV6" s="629" t="s">
        <v>273</v>
      </c>
      <c r="CW6" s="646"/>
      <c r="CX6" s="646"/>
      <c r="CY6" s="629" t="s">
        <v>45</v>
      </c>
      <c r="CZ6" s="646"/>
      <c r="DA6" s="646"/>
      <c r="DB6" s="629" t="s">
        <v>273</v>
      </c>
      <c r="DC6" s="646"/>
      <c r="DD6" s="646"/>
      <c r="DF6" s="629"/>
      <c r="DG6" s="629"/>
      <c r="DH6" s="629"/>
      <c r="DI6" s="629"/>
      <c r="DJ6" s="629"/>
      <c r="DK6" s="629"/>
      <c r="DL6" s="630"/>
      <c r="DM6" s="629"/>
      <c r="DN6" s="631"/>
      <c r="DO6" s="629"/>
      <c r="DP6" s="629"/>
      <c r="DQ6" s="629"/>
      <c r="DR6" s="642"/>
      <c r="DS6" s="642"/>
      <c r="DT6" s="643"/>
      <c r="DU6" s="629"/>
      <c r="DV6" s="629"/>
      <c r="DW6" s="629"/>
      <c r="DX6" s="629"/>
      <c r="DY6" s="629"/>
      <c r="DZ6" s="629"/>
      <c r="EA6" s="629"/>
      <c r="EB6" s="630"/>
      <c r="EC6" s="629"/>
      <c r="ED6" s="631"/>
      <c r="EE6" s="634"/>
      <c r="EF6" s="642"/>
      <c r="EG6" s="643"/>
      <c r="EH6" s="629"/>
      <c r="EI6" s="629"/>
      <c r="EJ6" s="629"/>
      <c r="EK6" s="630"/>
      <c r="EL6" s="629"/>
      <c r="EM6" s="631"/>
      <c r="EN6" s="629"/>
      <c r="EO6" s="629"/>
      <c r="EP6" s="629"/>
      <c r="EQ6" s="630"/>
      <c r="ER6" s="422"/>
      <c r="ES6" s="629"/>
      <c r="ET6" s="629"/>
      <c r="EU6" s="629"/>
      <c r="EV6" s="629"/>
      <c r="EW6" s="629"/>
      <c r="EX6" s="629"/>
      <c r="EY6" s="629"/>
      <c r="EZ6" s="629"/>
      <c r="FA6" s="629"/>
      <c r="FB6" s="629"/>
      <c r="FC6" s="629"/>
      <c r="FD6" s="629"/>
      <c r="FE6" s="629" t="s">
        <v>203</v>
      </c>
      <c r="FF6" s="629"/>
      <c r="FG6" s="629"/>
      <c r="FH6" s="629" t="s">
        <v>202</v>
      </c>
      <c r="FI6" s="629"/>
      <c r="FJ6" s="629"/>
      <c r="FK6" s="633"/>
      <c r="FL6" s="641"/>
      <c r="FM6" s="629"/>
      <c r="FN6" s="629"/>
      <c r="FO6" s="629"/>
      <c r="FP6" s="629"/>
      <c r="FQ6" s="422"/>
      <c r="FR6" s="629"/>
      <c r="FS6" s="629"/>
      <c r="FT6" s="629"/>
      <c r="FU6" s="645"/>
      <c r="FV6" s="629"/>
      <c r="FW6" s="629"/>
      <c r="FX6" s="629"/>
      <c r="FY6" s="629"/>
      <c r="FZ6" s="636"/>
      <c r="GA6" s="629"/>
      <c r="GB6" s="631"/>
      <c r="GC6" s="645"/>
      <c r="GD6" s="636"/>
      <c r="GE6" s="636"/>
      <c r="GF6" s="629"/>
      <c r="GG6" s="629"/>
      <c r="GH6" s="629"/>
    </row>
    <row r="7" spans="1:198" s="29" customFormat="1" ht="27" customHeight="1">
      <c r="A7" s="629"/>
      <c r="B7" s="629"/>
      <c r="C7" s="629"/>
      <c r="D7" s="421" t="s">
        <v>45</v>
      </c>
      <c r="E7" s="421" t="s">
        <v>46</v>
      </c>
      <c r="F7" s="421" t="s">
        <v>47</v>
      </c>
      <c r="G7" s="421" t="s">
        <v>45</v>
      </c>
      <c r="H7" s="421" t="s">
        <v>46</v>
      </c>
      <c r="I7" s="421" t="s">
        <v>47</v>
      </c>
      <c r="J7" s="421">
        <v>2020</v>
      </c>
      <c r="K7" s="421">
        <v>2021</v>
      </c>
      <c r="L7" s="421" t="s">
        <v>48</v>
      </c>
      <c r="M7" s="421">
        <v>2020</v>
      </c>
      <c r="N7" s="421">
        <v>2021</v>
      </c>
      <c r="O7" s="419" t="s">
        <v>48</v>
      </c>
      <c r="P7" s="421">
        <v>2020</v>
      </c>
      <c r="Q7" s="421">
        <v>2021</v>
      </c>
      <c r="R7" s="421" t="s">
        <v>48</v>
      </c>
      <c r="S7" s="421">
        <v>2020</v>
      </c>
      <c r="T7" s="421">
        <v>2021</v>
      </c>
      <c r="U7" s="421" t="s">
        <v>48</v>
      </c>
      <c r="V7" s="421">
        <v>2020</v>
      </c>
      <c r="W7" s="421">
        <v>2021</v>
      </c>
      <c r="X7" s="421" t="s">
        <v>48</v>
      </c>
      <c r="Y7" s="421">
        <v>2020</v>
      </c>
      <c r="Z7" s="421">
        <v>2021</v>
      </c>
      <c r="AA7" s="421" t="s">
        <v>48</v>
      </c>
      <c r="AB7" s="421">
        <v>2020</v>
      </c>
      <c r="AC7" s="421">
        <v>2021</v>
      </c>
      <c r="AD7" s="421" t="s">
        <v>48</v>
      </c>
      <c r="AF7" s="629"/>
      <c r="AG7" s="629"/>
      <c r="AH7" s="629"/>
      <c r="AI7" s="421" t="s">
        <v>45</v>
      </c>
      <c r="AJ7" s="421" t="s">
        <v>46</v>
      </c>
      <c r="AK7" s="421" t="s">
        <v>47</v>
      </c>
      <c r="AL7" s="420" t="s">
        <v>45</v>
      </c>
      <c r="AM7" s="421" t="s">
        <v>46</v>
      </c>
      <c r="AN7" s="419" t="s">
        <v>47</v>
      </c>
      <c r="AO7" s="421" t="s">
        <v>45</v>
      </c>
      <c r="AP7" s="421" t="s">
        <v>46</v>
      </c>
      <c r="AQ7" s="421" t="s">
        <v>47</v>
      </c>
      <c r="AR7" s="420" t="s">
        <v>45</v>
      </c>
      <c r="AS7" s="421" t="s">
        <v>46</v>
      </c>
      <c r="AT7" s="419" t="s">
        <v>47</v>
      </c>
      <c r="AU7" s="421" t="s">
        <v>45</v>
      </c>
      <c r="AV7" s="421" t="s">
        <v>46</v>
      </c>
      <c r="AW7" s="421" t="s">
        <v>47</v>
      </c>
      <c r="AY7" s="629"/>
      <c r="AZ7" s="629"/>
      <c r="BA7" s="629"/>
      <c r="BB7" s="421">
        <v>2020</v>
      </c>
      <c r="BC7" s="421">
        <v>2021</v>
      </c>
      <c r="BD7" s="421" t="s">
        <v>48</v>
      </c>
      <c r="BE7" s="421">
        <v>2020</v>
      </c>
      <c r="BF7" s="421">
        <v>2021</v>
      </c>
      <c r="BG7" s="421" t="s">
        <v>48</v>
      </c>
      <c r="BH7" s="421">
        <v>2020</v>
      </c>
      <c r="BI7" s="421">
        <v>2021</v>
      </c>
      <c r="BJ7" s="419" t="s">
        <v>48</v>
      </c>
      <c r="BK7" s="421">
        <v>2020</v>
      </c>
      <c r="BL7" s="421">
        <v>2021</v>
      </c>
      <c r="BM7" s="421" t="s">
        <v>48</v>
      </c>
      <c r="BN7" s="421">
        <v>2020</v>
      </c>
      <c r="BO7" s="421">
        <v>2021</v>
      </c>
      <c r="BP7" s="421" t="s">
        <v>48</v>
      </c>
      <c r="BQ7" s="421">
        <v>2020</v>
      </c>
      <c r="BR7" s="421">
        <v>2021</v>
      </c>
      <c r="BS7" s="421" t="s">
        <v>48</v>
      </c>
      <c r="BT7" s="629"/>
      <c r="BU7" s="421">
        <v>2020</v>
      </c>
      <c r="BV7" s="421">
        <v>2021</v>
      </c>
      <c r="BW7" s="419" t="s">
        <v>48</v>
      </c>
      <c r="BX7" s="421">
        <v>2020</v>
      </c>
      <c r="BY7" s="421">
        <v>2021</v>
      </c>
      <c r="BZ7" s="421" t="s">
        <v>48</v>
      </c>
      <c r="CA7" s="421">
        <v>2020</v>
      </c>
      <c r="CB7" s="421">
        <v>2021</v>
      </c>
      <c r="CC7" s="421" t="s">
        <v>48</v>
      </c>
      <c r="CD7" s="421">
        <v>2020</v>
      </c>
      <c r="CE7" s="421">
        <v>2021</v>
      </c>
      <c r="CF7" s="421" t="s">
        <v>48</v>
      </c>
      <c r="CG7" s="421">
        <v>2020</v>
      </c>
      <c r="CH7" s="421">
        <v>2021</v>
      </c>
      <c r="CI7" s="421" t="s">
        <v>48</v>
      </c>
      <c r="CJ7" s="421">
        <v>2020</v>
      </c>
      <c r="CK7" s="421">
        <v>2021</v>
      </c>
      <c r="CL7" s="421" t="s">
        <v>48</v>
      </c>
      <c r="CM7" s="421">
        <v>2020</v>
      </c>
      <c r="CN7" s="421">
        <v>2021</v>
      </c>
      <c r="CO7" s="421" t="s">
        <v>48</v>
      </c>
      <c r="CP7" s="421">
        <v>2020</v>
      </c>
      <c r="CQ7" s="421">
        <v>2021</v>
      </c>
      <c r="CR7" s="421" t="s">
        <v>48</v>
      </c>
      <c r="CS7" s="421">
        <v>2020</v>
      </c>
      <c r="CT7" s="421">
        <v>2021</v>
      </c>
      <c r="CU7" s="419" t="s">
        <v>48</v>
      </c>
      <c r="CV7" s="421">
        <v>2020</v>
      </c>
      <c r="CW7" s="421">
        <v>2021</v>
      </c>
      <c r="CX7" s="421" t="s">
        <v>48</v>
      </c>
      <c r="CY7" s="421">
        <v>2020</v>
      </c>
      <c r="CZ7" s="421">
        <v>2021</v>
      </c>
      <c r="DA7" s="421" t="s">
        <v>48</v>
      </c>
      <c r="DB7" s="421">
        <v>2020</v>
      </c>
      <c r="DC7" s="421">
        <v>2021</v>
      </c>
      <c r="DD7" s="421" t="s">
        <v>48</v>
      </c>
      <c r="DF7" s="629"/>
      <c r="DG7" s="629"/>
      <c r="DH7" s="629"/>
      <c r="DI7" s="421">
        <v>2020</v>
      </c>
      <c r="DJ7" s="421">
        <v>2021</v>
      </c>
      <c r="DK7" s="421" t="s">
        <v>48</v>
      </c>
      <c r="DL7" s="421">
        <v>2020</v>
      </c>
      <c r="DM7" s="421">
        <v>2021</v>
      </c>
      <c r="DN7" s="419" t="s">
        <v>48</v>
      </c>
      <c r="DO7" s="421">
        <v>2020</v>
      </c>
      <c r="DP7" s="421">
        <v>2021</v>
      </c>
      <c r="DQ7" s="421" t="s">
        <v>48</v>
      </c>
      <c r="DR7" s="421">
        <v>2020</v>
      </c>
      <c r="DS7" s="421">
        <v>2021</v>
      </c>
      <c r="DT7" s="421" t="s">
        <v>48</v>
      </c>
      <c r="DU7" s="421">
        <v>2020</v>
      </c>
      <c r="DV7" s="421">
        <v>2021</v>
      </c>
      <c r="DW7" s="421" t="s">
        <v>48</v>
      </c>
      <c r="DX7" s="629"/>
      <c r="DY7" s="421">
        <v>2020</v>
      </c>
      <c r="DZ7" s="421">
        <v>2021</v>
      </c>
      <c r="EA7" s="421" t="s">
        <v>48</v>
      </c>
      <c r="EB7" s="421">
        <v>2020</v>
      </c>
      <c r="EC7" s="421">
        <v>2021</v>
      </c>
      <c r="ED7" s="419" t="s">
        <v>48</v>
      </c>
      <c r="EE7" s="421">
        <v>2020</v>
      </c>
      <c r="EF7" s="421">
        <v>2021</v>
      </c>
      <c r="EG7" s="419" t="s">
        <v>48</v>
      </c>
      <c r="EH7" s="421">
        <v>2020</v>
      </c>
      <c r="EI7" s="421">
        <v>2021</v>
      </c>
      <c r="EJ7" s="421" t="s">
        <v>48</v>
      </c>
      <c r="EK7" s="421">
        <v>2020</v>
      </c>
      <c r="EL7" s="421">
        <v>2021</v>
      </c>
      <c r="EM7" s="419" t="s">
        <v>48</v>
      </c>
      <c r="EN7" s="421">
        <v>2020</v>
      </c>
      <c r="EO7" s="421">
        <v>2021</v>
      </c>
      <c r="EP7" s="421" t="s">
        <v>48</v>
      </c>
      <c r="EQ7" s="630"/>
      <c r="ER7" s="422"/>
      <c r="ES7" s="629"/>
      <c r="ET7" s="629"/>
      <c r="EU7" s="629"/>
      <c r="EV7" s="421">
        <v>2020</v>
      </c>
      <c r="EW7" s="421">
        <v>2021</v>
      </c>
      <c r="EX7" s="421" t="s">
        <v>48</v>
      </c>
      <c r="EY7" s="421">
        <v>2020</v>
      </c>
      <c r="EZ7" s="421">
        <v>2021</v>
      </c>
      <c r="FA7" s="421" t="s">
        <v>48</v>
      </c>
      <c r="FB7" s="421">
        <v>2020</v>
      </c>
      <c r="FC7" s="421">
        <v>2021</v>
      </c>
      <c r="FD7" s="421" t="s">
        <v>48</v>
      </c>
      <c r="FE7" s="421">
        <v>2020</v>
      </c>
      <c r="FF7" s="421">
        <v>2021</v>
      </c>
      <c r="FG7" s="421" t="s">
        <v>48</v>
      </c>
      <c r="FH7" s="421">
        <v>2020</v>
      </c>
      <c r="FI7" s="421">
        <v>2021</v>
      </c>
      <c r="FJ7" s="421" t="s">
        <v>48</v>
      </c>
      <c r="FK7" s="421">
        <v>2020</v>
      </c>
      <c r="FL7" s="421">
        <v>2021</v>
      </c>
      <c r="FM7" s="629"/>
      <c r="FN7" s="421">
        <v>2020</v>
      </c>
      <c r="FO7" s="421">
        <v>2021</v>
      </c>
      <c r="FP7" s="421" t="s">
        <v>48</v>
      </c>
      <c r="FQ7" s="422"/>
      <c r="FR7" s="629"/>
      <c r="FS7" s="629"/>
      <c r="FT7" s="629"/>
      <c r="FU7" s="645"/>
      <c r="FV7" s="629"/>
      <c r="FW7" s="629"/>
      <c r="FX7" s="629"/>
      <c r="FY7" s="629"/>
      <c r="FZ7" s="637"/>
      <c r="GA7" s="629"/>
      <c r="GB7" s="631"/>
      <c r="GC7" s="645"/>
      <c r="GD7" s="637"/>
      <c r="GE7" s="637"/>
      <c r="GF7" s="629"/>
      <c r="GG7" s="629"/>
      <c r="GH7" s="629"/>
    </row>
    <row r="8" spans="1:198" s="34" customFormat="1" ht="11.25">
      <c r="A8" s="204"/>
      <c r="B8" s="204"/>
      <c r="C8" s="204">
        <v>1</v>
      </c>
      <c r="D8" s="204">
        <v>2</v>
      </c>
      <c r="E8" s="204">
        <v>3</v>
      </c>
      <c r="F8" s="204">
        <v>4</v>
      </c>
      <c r="G8" s="204">
        <v>5</v>
      </c>
      <c r="H8" s="204">
        <v>6</v>
      </c>
      <c r="I8" s="204">
        <v>7</v>
      </c>
      <c r="J8" s="204">
        <v>8</v>
      </c>
      <c r="K8" s="204">
        <v>9</v>
      </c>
      <c r="L8" s="204">
        <v>10</v>
      </c>
      <c r="M8" s="204">
        <v>11</v>
      </c>
      <c r="N8" s="204">
        <v>12</v>
      </c>
      <c r="O8" s="204">
        <v>13</v>
      </c>
      <c r="P8" s="204">
        <v>14</v>
      </c>
      <c r="Q8" s="204">
        <v>15</v>
      </c>
      <c r="R8" s="204">
        <v>16</v>
      </c>
      <c r="S8" s="204">
        <v>17</v>
      </c>
      <c r="T8" s="204">
        <v>18</v>
      </c>
      <c r="U8" s="204">
        <v>19</v>
      </c>
      <c r="V8" s="204">
        <v>20</v>
      </c>
      <c r="W8" s="204">
        <v>21</v>
      </c>
      <c r="X8" s="204">
        <v>22</v>
      </c>
      <c r="Y8" s="204">
        <v>23</v>
      </c>
      <c r="Z8" s="204">
        <v>24</v>
      </c>
      <c r="AA8" s="204">
        <v>25</v>
      </c>
      <c r="AB8" s="204">
        <v>26</v>
      </c>
      <c r="AC8" s="204">
        <v>27</v>
      </c>
      <c r="AD8" s="204">
        <v>28</v>
      </c>
      <c r="AF8" s="204"/>
      <c r="AG8" s="204"/>
      <c r="AH8" s="204">
        <v>1</v>
      </c>
      <c r="AI8" s="204">
        <v>2</v>
      </c>
      <c r="AJ8" s="204">
        <v>3</v>
      </c>
      <c r="AK8" s="204">
        <v>4</v>
      </c>
      <c r="AL8" s="204">
        <v>5</v>
      </c>
      <c r="AM8" s="204">
        <v>6</v>
      </c>
      <c r="AN8" s="204">
        <v>7</v>
      </c>
      <c r="AO8" s="204">
        <v>8</v>
      </c>
      <c r="AP8" s="204">
        <v>9</v>
      </c>
      <c r="AQ8" s="204">
        <v>10</v>
      </c>
      <c r="AR8" s="204">
        <v>11</v>
      </c>
      <c r="AS8" s="204">
        <v>12</v>
      </c>
      <c r="AT8" s="204">
        <v>13</v>
      </c>
      <c r="AU8" s="204">
        <v>14</v>
      </c>
      <c r="AV8" s="204">
        <v>15</v>
      </c>
      <c r="AW8" s="204">
        <v>16</v>
      </c>
      <c r="AY8" s="204"/>
      <c r="AZ8" s="204"/>
      <c r="BA8" s="204">
        <v>1</v>
      </c>
      <c r="BB8" s="204">
        <v>2</v>
      </c>
      <c r="BC8" s="204">
        <v>3</v>
      </c>
      <c r="BD8" s="204">
        <v>4</v>
      </c>
      <c r="BE8" s="204">
        <v>5</v>
      </c>
      <c r="BF8" s="204">
        <v>6</v>
      </c>
      <c r="BG8" s="204">
        <v>7</v>
      </c>
      <c r="BH8" s="204">
        <v>8</v>
      </c>
      <c r="BI8" s="204">
        <v>9</v>
      </c>
      <c r="BJ8" s="204">
        <v>10</v>
      </c>
      <c r="BK8" s="204">
        <v>11</v>
      </c>
      <c r="BL8" s="204">
        <v>12</v>
      </c>
      <c r="BM8" s="204">
        <v>13</v>
      </c>
      <c r="BN8" s="204">
        <v>14</v>
      </c>
      <c r="BO8" s="204">
        <v>15</v>
      </c>
      <c r="BP8" s="204">
        <v>16</v>
      </c>
      <c r="BQ8" s="204">
        <v>17</v>
      </c>
      <c r="BR8" s="204">
        <v>18</v>
      </c>
      <c r="BS8" s="204">
        <v>19</v>
      </c>
      <c r="BT8" s="204">
        <v>20</v>
      </c>
      <c r="BU8" s="204">
        <v>21</v>
      </c>
      <c r="BV8" s="204">
        <v>22</v>
      </c>
      <c r="BW8" s="204">
        <v>23</v>
      </c>
      <c r="BX8" s="204">
        <v>24</v>
      </c>
      <c r="BY8" s="204">
        <v>25</v>
      </c>
      <c r="BZ8" s="204">
        <v>26</v>
      </c>
      <c r="CA8" s="204">
        <v>27</v>
      </c>
      <c r="CB8" s="204">
        <v>28</v>
      </c>
      <c r="CC8" s="204">
        <v>29</v>
      </c>
      <c r="CD8" s="204">
        <v>30</v>
      </c>
      <c r="CE8" s="204">
        <v>31</v>
      </c>
      <c r="CF8" s="204">
        <v>32</v>
      </c>
      <c r="CG8" s="204">
        <v>33</v>
      </c>
      <c r="CH8" s="204">
        <v>34</v>
      </c>
      <c r="CI8" s="204">
        <v>35</v>
      </c>
      <c r="CJ8" s="204">
        <v>36</v>
      </c>
      <c r="CK8" s="204">
        <v>37</v>
      </c>
      <c r="CL8" s="204">
        <v>38</v>
      </c>
      <c r="CM8" s="204">
        <v>39</v>
      </c>
      <c r="CN8" s="204">
        <v>40</v>
      </c>
      <c r="CO8" s="204">
        <v>41</v>
      </c>
      <c r="CP8" s="204">
        <v>42</v>
      </c>
      <c r="CQ8" s="204">
        <v>43</v>
      </c>
      <c r="CR8" s="204">
        <v>44</v>
      </c>
      <c r="CS8" s="204">
        <v>45</v>
      </c>
      <c r="CT8" s="204">
        <v>46</v>
      </c>
      <c r="CU8" s="204">
        <v>47</v>
      </c>
      <c r="CV8" s="204">
        <v>48</v>
      </c>
      <c r="CW8" s="204">
        <v>49</v>
      </c>
      <c r="CX8" s="204">
        <v>50</v>
      </c>
      <c r="CY8" s="204">
        <v>51</v>
      </c>
      <c r="CZ8" s="204">
        <v>52</v>
      </c>
      <c r="DA8" s="204">
        <v>53</v>
      </c>
      <c r="DB8" s="204">
        <v>54</v>
      </c>
      <c r="DC8" s="204">
        <v>55</v>
      </c>
      <c r="DD8" s="204">
        <v>56</v>
      </c>
      <c r="DF8" s="204"/>
      <c r="DG8" s="204"/>
      <c r="DH8" s="204">
        <v>1</v>
      </c>
      <c r="DI8" s="204">
        <v>2</v>
      </c>
      <c r="DJ8" s="204">
        <v>3</v>
      </c>
      <c r="DK8" s="204">
        <v>4</v>
      </c>
      <c r="DL8" s="204">
        <v>5</v>
      </c>
      <c r="DM8" s="204">
        <v>6</v>
      </c>
      <c r="DN8" s="204">
        <v>7</v>
      </c>
      <c r="DO8" s="204">
        <v>8</v>
      </c>
      <c r="DP8" s="204">
        <v>9</v>
      </c>
      <c r="DQ8" s="204">
        <v>10</v>
      </c>
      <c r="DR8" s="204">
        <v>11</v>
      </c>
      <c r="DS8" s="204">
        <v>12</v>
      </c>
      <c r="DT8" s="204">
        <v>13</v>
      </c>
      <c r="DU8" s="204">
        <v>14</v>
      </c>
      <c r="DV8" s="204">
        <v>15</v>
      </c>
      <c r="DW8" s="204">
        <v>16</v>
      </c>
      <c r="DX8" s="204">
        <v>17</v>
      </c>
      <c r="DY8" s="204">
        <v>18</v>
      </c>
      <c r="DZ8" s="204">
        <v>19</v>
      </c>
      <c r="EA8" s="204">
        <v>20</v>
      </c>
      <c r="EB8" s="204">
        <v>21</v>
      </c>
      <c r="EC8" s="204">
        <v>22</v>
      </c>
      <c r="ED8" s="204">
        <v>23</v>
      </c>
      <c r="EE8" s="204">
        <v>24</v>
      </c>
      <c r="EF8" s="204">
        <v>25</v>
      </c>
      <c r="EG8" s="204">
        <v>26</v>
      </c>
      <c r="EH8" s="204">
        <v>27</v>
      </c>
      <c r="EI8" s="204">
        <v>28</v>
      </c>
      <c r="EJ8" s="204">
        <v>29</v>
      </c>
      <c r="EK8" s="204">
        <v>30</v>
      </c>
      <c r="EL8" s="204">
        <v>31</v>
      </c>
      <c r="EM8" s="204">
        <v>32</v>
      </c>
      <c r="EN8" s="204">
        <v>33</v>
      </c>
      <c r="EO8" s="204">
        <v>34</v>
      </c>
      <c r="EP8" s="204">
        <v>35</v>
      </c>
      <c r="EQ8" s="204">
        <v>36</v>
      </c>
      <c r="ER8" s="33"/>
      <c r="ES8" s="204"/>
      <c r="ET8" s="204"/>
      <c r="EU8" s="204">
        <v>1</v>
      </c>
      <c r="EV8" s="204">
        <v>2</v>
      </c>
      <c r="EW8" s="204">
        <v>3</v>
      </c>
      <c r="EX8" s="204">
        <v>4</v>
      </c>
      <c r="EY8" s="204">
        <v>5</v>
      </c>
      <c r="EZ8" s="204">
        <v>6</v>
      </c>
      <c r="FA8" s="204">
        <v>7</v>
      </c>
      <c r="FB8" s="204">
        <v>8</v>
      </c>
      <c r="FC8" s="204">
        <v>9</v>
      </c>
      <c r="FD8" s="204">
        <v>10</v>
      </c>
      <c r="FE8" s="204">
        <v>11</v>
      </c>
      <c r="FF8" s="204">
        <v>12</v>
      </c>
      <c r="FG8" s="204">
        <v>13</v>
      </c>
      <c r="FH8" s="204">
        <v>14</v>
      </c>
      <c r="FI8" s="204">
        <v>15</v>
      </c>
      <c r="FJ8" s="204">
        <v>16</v>
      </c>
      <c r="FK8" s="204">
        <v>17</v>
      </c>
      <c r="FL8" s="204">
        <v>18</v>
      </c>
      <c r="FM8" s="204">
        <v>19</v>
      </c>
      <c r="FN8" s="204">
        <v>20</v>
      </c>
      <c r="FO8" s="204">
        <v>21</v>
      </c>
      <c r="FP8" s="204">
        <v>22</v>
      </c>
      <c r="FQ8" s="33"/>
      <c r="FR8" s="204"/>
      <c r="FS8" s="204"/>
      <c r="FT8" s="204">
        <v>1</v>
      </c>
      <c r="FU8" s="204">
        <v>2</v>
      </c>
      <c r="FV8" s="204">
        <v>3</v>
      </c>
      <c r="FW8" s="204">
        <v>4</v>
      </c>
      <c r="FX8" s="204">
        <v>5</v>
      </c>
      <c r="FY8" s="204">
        <v>6</v>
      </c>
      <c r="FZ8" s="204">
        <v>7</v>
      </c>
      <c r="GA8" s="204">
        <v>8</v>
      </c>
      <c r="GB8" s="204">
        <v>9</v>
      </c>
      <c r="GC8" s="204">
        <v>10</v>
      </c>
      <c r="GD8" s="204">
        <v>11</v>
      </c>
      <c r="GE8" s="204">
        <v>12</v>
      </c>
      <c r="GF8" s="204">
        <v>13</v>
      </c>
      <c r="GG8" s="204">
        <v>14</v>
      </c>
      <c r="GH8" s="204">
        <v>15</v>
      </c>
    </row>
    <row r="9" spans="1:198" s="31" customFormat="1">
      <c r="A9" s="35">
        <v>1</v>
      </c>
      <c r="B9" s="35" t="s">
        <v>2</v>
      </c>
      <c r="C9" s="94" t="s">
        <v>21</v>
      </c>
      <c r="D9" s="57">
        <f>E9+F9</f>
        <v>8</v>
      </c>
      <c r="E9" s="35"/>
      <c r="F9" s="35">
        <v>8</v>
      </c>
      <c r="G9" s="57">
        <f t="shared" ref="G9:G28" si="0">H9+I9</f>
        <v>8</v>
      </c>
      <c r="H9" s="35"/>
      <c r="I9" s="35">
        <v>8</v>
      </c>
      <c r="J9" s="35">
        <v>895</v>
      </c>
      <c r="K9" s="35">
        <v>875</v>
      </c>
      <c r="L9" s="57">
        <f>K9-J9</f>
        <v>-20</v>
      </c>
      <c r="M9" s="58">
        <f>ROUND(J9/D9,0)</f>
        <v>112</v>
      </c>
      <c r="N9" s="58">
        <f>ROUND(K9/G9,0)</f>
        <v>109</v>
      </c>
      <c r="O9" s="57">
        <f t="shared" ref="O9:O29" si="1">N9-M9</f>
        <v>-3</v>
      </c>
      <c r="P9" s="35">
        <v>8</v>
      </c>
      <c r="Q9" s="35">
        <v>8</v>
      </c>
      <c r="R9" s="57">
        <f t="shared" ref="R9:R35" si="2">Q9-P9</f>
        <v>0</v>
      </c>
      <c r="S9" s="35">
        <v>1</v>
      </c>
      <c r="T9" s="35">
        <v>1</v>
      </c>
      <c r="U9" s="57">
        <f t="shared" ref="U9:U35" si="3">T9-S9</f>
        <v>0</v>
      </c>
      <c r="V9" s="35"/>
      <c r="W9" s="35"/>
      <c r="X9" s="57">
        <f t="shared" ref="X9:X35" si="4">W9-V9</f>
        <v>0</v>
      </c>
      <c r="Y9" s="176">
        <f>ROUND((S9+V9)/P9*100,1)</f>
        <v>12.5</v>
      </c>
      <c r="Z9" s="176">
        <f>ROUND((T9+W9)/Q9*100,1)</f>
        <v>12.5</v>
      </c>
      <c r="AA9" s="176">
        <f t="shared" ref="AA9:AA35" si="5">Z9-Y9</f>
        <v>0</v>
      </c>
      <c r="AB9" s="57"/>
      <c r="AC9" s="57"/>
      <c r="AD9" s="57">
        <f>AC9-AB9</f>
        <v>0</v>
      </c>
      <c r="AE9" s="28"/>
      <c r="AF9" s="35">
        <v>1</v>
      </c>
      <c r="AG9" s="35" t="s">
        <v>2</v>
      </c>
      <c r="AH9" s="94" t="s">
        <v>21</v>
      </c>
      <c r="AI9" s="176">
        <f>AJ9+AK9</f>
        <v>7.7</v>
      </c>
      <c r="AJ9" s="108"/>
      <c r="AK9" s="37">
        <v>7.7</v>
      </c>
      <c r="AL9" s="176">
        <f>AM9+AN9</f>
        <v>7.7</v>
      </c>
      <c r="AM9" s="108"/>
      <c r="AN9" s="37">
        <v>7.7</v>
      </c>
      <c r="AO9" s="461">
        <f t="shared" ref="AO9:AO29" si="6">ROUND(AI9/D9,2)</f>
        <v>0.96</v>
      </c>
      <c r="AP9" s="51">
        <v>0</v>
      </c>
      <c r="AQ9" s="461">
        <f t="shared" ref="AQ9:AQ29" si="7">ROUND(AK9/F9,2)</f>
        <v>0.96</v>
      </c>
      <c r="AR9" s="461">
        <f t="shared" ref="AR9:AR29" si="8">ROUND(AL9/G9,2)</f>
        <v>0.96</v>
      </c>
      <c r="AS9" s="51">
        <v>0</v>
      </c>
      <c r="AT9" s="461">
        <f t="shared" ref="AT9:AT29" si="9">ROUND(AN9/I9,2)</f>
        <v>0.96</v>
      </c>
      <c r="AU9" s="461">
        <f>AR9-AO9</f>
        <v>0</v>
      </c>
      <c r="AV9" s="461">
        <f>AS9-AP9</f>
        <v>0</v>
      </c>
      <c r="AW9" s="461">
        <f>AT9-AQ9</f>
        <v>0</v>
      </c>
      <c r="AX9" s="28"/>
      <c r="AY9" s="35">
        <v>1</v>
      </c>
      <c r="AZ9" s="35" t="s">
        <v>2</v>
      </c>
      <c r="BA9" s="94" t="s">
        <v>21</v>
      </c>
      <c r="BB9" s="35">
        <v>74</v>
      </c>
      <c r="BC9" s="35">
        <v>65</v>
      </c>
      <c r="BD9" s="57">
        <f>BC9-BB9</f>
        <v>-9</v>
      </c>
      <c r="BE9" s="57">
        <v>74</v>
      </c>
      <c r="BF9" s="57">
        <v>65</v>
      </c>
      <c r="BG9" s="57">
        <f t="shared" ref="BG9:BG35" si="10">BF9-BE9</f>
        <v>-9</v>
      </c>
      <c r="BH9" s="58">
        <f t="shared" ref="BH9:BH29" si="11">ROUND(BB9/D9,0)</f>
        <v>9</v>
      </c>
      <c r="BI9" s="58">
        <f t="shared" ref="BI9:BI29" si="12">ROUND(BC9/G9,0)</f>
        <v>8</v>
      </c>
      <c r="BJ9" s="57">
        <f t="shared" ref="BJ9" si="13">BI9-BH9</f>
        <v>-1</v>
      </c>
      <c r="BK9" s="35">
        <v>1227</v>
      </c>
      <c r="BL9" s="35">
        <v>802</v>
      </c>
      <c r="BM9" s="57">
        <f>BL9-BK9</f>
        <v>-425</v>
      </c>
      <c r="BN9" s="57">
        <v>1227</v>
      </c>
      <c r="BO9" s="57">
        <v>802</v>
      </c>
      <c r="BP9" s="57">
        <f>BO9-BN9</f>
        <v>-425</v>
      </c>
      <c r="BQ9" s="58">
        <f>ROUND(BK9/BB9,0)</f>
        <v>17</v>
      </c>
      <c r="BR9" s="58">
        <f>ROUND(BL9/BC9,0)</f>
        <v>12</v>
      </c>
      <c r="BS9" s="58">
        <f>BR9-BQ9</f>
        <v>-5</v>
      </c>
      <c r="BT9" s="121">
        <v>8</v>
      </c>
      <c r="BU9" s="90">
        <v>27</v>
      </c>
      <c r="BV9" s="90">
        <v>24</v>
      </c>
      <c r="BW9" s="57">
        <f t="shared" ref="BW9:BW35" si="14">BV9-BU9</f>
        <v>-3</v>
      </c>
      <c r="BX9" s="57">
        <v>27</v>
      </c>
      <c r="BY9" s="57">
        <v>24</v>
      </c>
      <c r="BZ9" s="57">
        <f t="shared" ref="BZ9:BZ35" si="15">BY9-BX9</f>
        <v>-3</v>
      </c>
      <c r="CA9" s="57">
        <v>338</v>
      </c>
      <c r="CB9" s="57">
        <v>354</v>
      </c>
      <c r="CC9" s="57">
        <f>CB9-CA9</f>
        <v>16</v>
      </c>
      <c r="CD9" s="57">
        <v>338</v>
      </c>
      <c r="CE9" s="57">
        <v>354</v>
      </c>
      <c r="CF9" s="57">
        <f t="shared" ref="CF9:CF35" si="16">CE9-CD9</f>
        <v>16</v>
      </c>
      <c r="CG9" s="35">
        <v>43</v>
      </c>
      <c r="CH9" s="35">
        <v>44</v>
      </c>
      <c r="CI9" s="57">
        <f t="shared" ref="CI9:CI35" si="17">CH9-CG9</f>
        <v>1</v>
      </c>
      <c r="CJ9" s="57">
        <v>43</v>
      </c>
      <c r="CK9" s="57">
        <v>44</v>
      </c>
      <c r="CL9" s="57">
        <f t="shared" ref="CL9:CL35" si="18">CK9-CJ9</f>
        <v>1</v>
      </c>
      <c r="CM9" s="57">
        <v>18</v>
      </c>
      <c r="CN9" s="57">
        <v>17</v>
      </c>
      <c r="CO9" s="57">
        <f t="shared" ref="CO9:CO35" si="19">CN9-CM9</f>
        <v>-1</v>
      </c>
      <c r="CP9" s="57">
        <v>18</v>
      </c>
      <c r="CQ9" s="57">
        <v>17</v>
      </c>
      <c r="CR9" s="57">
        <f t="shared" ref="CR9:CR35" si="20">CQ9-CP9</f>
        <v>-1</v>
      </c>
      <c r="CS9" s="35">
        <v>651</v>
      </c>
      <c r="CT9" s="35">
        <v>521</v>
      </c>
      <c r="CU9" s="57">
        <f t="shared" ref="CU9:CU35" si="21">CT9-CS9</f>
        <v>-130</v>
      </c>
      <c r="CV9" s="57">
        <v>651</v>
      </c>
      <c r="CW9" s="57">
        <v>521</v>
      </c>
      <c r="CX9" s="57">
        <f t="shared" ref="CX9:CX35" si="22">CW9-CV9</f>
        <v>-130</v>
      </c>
      <c r="CY9" s="90">
        <v>226</v>
      </c>
      <c r="CZ9" s="57">
        <v>273</v>
      </c>
      <c r="DA9" s="57">
        <f t="shared" ref="DA9:DA35" si="23">CZ9-CY9</f>
        <v>47</v>
      </c>
      <c r="DB9" s="57">
        <v>226</v>
      </c>
      <c r="DC9" s="57">
        <v>273</v>
      </c>
      <c r="DD9" s="57">
        <f t="shared" ref="DD9:DD35" si="24">DC9-DB9</f>
        <v>47</v>
      </c>
      <c r="DE9" s="28"/>
      <c r="DF9" s="35">
        <v>1</v>
      </c>
      <c r="DG9" s="35" t="s">
        <v>2</v>
      </c>
      <c r="DH9" s="94" t="s">
        <v>21</v>
      </c>
      <c r="DI9" s="35">
        <v>515</v>
      </c>
      <c r="DJ9" s="35">
        <v>749</v>
      </c>
      <c r="DK9" s="57">
        <f>DJ9-DI9</f>
        <v>234</v>
      </c>
      <c r="DL9" s="90">
        <v>149</v>
      </c>
      <c r="DM9" s="90">
        <v>240</v>
      </c>
      <c r="DN9" s="57">
        <f t="shared" ref="DN9:DN35" si="25">DM9-DL9</f>
        <v>91</v>
      </c>
      <c r="DO9" s="57">
        <v>20362</v>
      </c>
      <c r="DP9" s="57">
        <v>12857</v>
      </c>
      <c r="DQ9" s="57">
        <f>DP9-DO9</f>
        <v>-7505</v>
      </c>
      <c r="DR9" s="57">
        <v>8036</v>
      </c>
      <c r="DS9" s="57">
        <v>4109</v>
      </c>
      <c r="DT9" s="57">
        <f>DS9-DR9</f>
        <v>-3927</v>
      </c>
      <c r="DU9" s="58">
        <f t="shared" ref="DU9:DU29" si="26">ROUND(DI9/D9,0)</f>
        <v>64</v>
      </c>
      <c r="DV9" s="58">
        <f t="shared" ref="DV9:DV29" si="27">ROUND(DJ9/G9,0)</f>
        <v>94</v>
      </c>
      <c r="DW9" s="58">
        <f>DV9-DU9</f>
        <v>30</v>
      </c>
      <c r="DX9" s="121">
        <v>9</v>
      </c>
      <c r="DY9" s="35">
        <v>109</v>
      </c>
      <c r="DZ9" s="35">
        <v>31</v>
      </c>
      <c r="EA9" s="57">
        <f>DZ9-DY9</f>
        <v>-78</v>
      </c>
      <c r="EB9" s="90">
        <v>27</v>
      </c>
      <c r="EC9" s="90">
        <v>3</v>
      </c>
      <c r="ED9" s="57">
        <f>EC9-EB9</f>
        <v>-24</v>
      </c>
      <c r="EE9" s="176">
        <f>ROUND(DY9/DI9*100,1)</f>
        <v>21.2</v>
      </c>
      <c r="EF9" s="176">
        <f>ROUND(DZ9/DJ9*100,1)</f>
        <v>4.0999999999999996</v>
      </c>
      <c r="EG9" s="176">
        <f>EF9-EE9</f>
        <v>-17.100000000000001</v>
      </c>
      <c r="EH9" s="35">
        <v>5000</v>
      </c>
      <c r="EI9" s="35">
        <v>2236</v>
      </c>
      <c r="EJ9" s="57">
        <f t="shared" ref="EJ9:EJ35" si="28">EI9-EH9</f>
        <v>-2764</v>
      </c>
      <c r="EK9" s="90">
        <v>1110</v>
      </c>
      <c r="EL9" s="90">
        <v>153</v>
      </c>
      <c r="EM9" s="57">
        <f t="shared" ref="EM9:EM35" si="29">EL9-EK9</f>
        <v>-957</v>
      </c>
      <c r="EN9" s="58">
        <f>ROUND(EH9/DY9,0)</f>
        <v>46</v>
      </c>
      <c r="EO9" s="58">
        <f>ROUND(EI9/DZ9,0)</f>
        <v>72</v>
      </c>
      <c r="EP9" s="58">
        <f>EO9-EN9</f>
        <v>26</v>
      </c>
      <c r="EQ9" s="121">
        <v>4</v>
      </c>
      <c r="ER9" s="30"/>
      <c r="ES9" s="35">
        <v>1</v>
      </c>
      <c r="ET9" s="35" t="s">
        <v>2</v>
      </c>
      <c r="EU9" s="94" t="s">
        <v>21</v>
      </c>
      <c r="EV9" s="90">
        <v>58</v>
      </c>
      <c r="EW9" s="90">
        <v>59</v>
      </c>
      <c r="EX9" s="57">
        <f>EW9-EV9</f>
        <v>1</v>
      </c>
      <c r="EY9" s="90">
        <v>58</v>
      </c>
      <c r="EZ9" s="90">
        <v>59</v>
      </c>
      <c r="FA9" s="57">
        <f t="shared" ref="FA9:FA35" si="30">EZ9-EY9</f>
        <v>1</v>
      </c>
      <c r="FB9" s="90">
        <v>32</v>
      </c>
      <c r="FC9" s="90">
        <v>32</v>
      </c>
      <c r="FD9" s="57">
        <f t="shared" ref="FD9:FD35" si="31">FC9-FB9</f>
        <v>0</v>
      </c>
      <c r="FE9" s="90">
        <v>7</v>
      </c>
      <c r="FF9" s="90">
        <v>8</v>
      </c>
      <c r="FG9" s="57">
        <f>FF9-FE9</f>
        <v>1</v>
      </c>
      <c r="FH9" s="90">
        <v>25</v>
      </c>
      <c r="FI9" s="90">
        <v>20</v>
      </c>
      <c r="FJ9" s="57">
        <f t="shared" ref="FJ9:FJ35" si="32">FI9-FH9</f>
        <v>-5</v>
      </c>
      <c r="FK9" s="176">
        <f>ROUND((FE9+FH9)/FB9*100,1)</f>
        <v>100</v>
      </c>
      <c r="FL9" s="176">
        <f>ROUND((FF9+FI9)/FC9*100,1)</f>
        <v>87.5</v>
      </c>
      <c r="FM9" s="121">
        <v>4</v>
      </c>
      <c r="FN9" s="58">
        <f t="shared" ref="FN9:FN29" si="33">ROUND(FB9/D9,0)</f>
        <v>4</v>
      </c>
      <c r="FO9" s="58">
        <f t="shared" ref="FO9:FO29" si="34">ROUND(FC9/G9,0)</f>
        <v>4</v>
      </c>
      <c r="FP9" s="57">
        <f t="shared" ref="FP9" si="35">FO9-FN9</f>
        <v>0</v>
      </c>
      <c r="FQ9" s="174"/>
      <c r="FR9" s="35">
        <v>1</v>
      </c>
      <c r="FS9" s="35" t="s">
        <v>2</v>
      </c>
      <c r="FT9" s="94" t="s">
        <v>21</v>
      </c>
      <c r="FU9" s="462">
        <f>FW9+FX9+FY9+GA9</f>
        <v>49393</v>
      </c>
      <c r="FV9" s="400">
        <f t="shared" ref="FV9:FV35" si="36">ROUND(FU9/G9,0)</f>
        <v>6174</v>
      </c>
      <c r="FW9" s="106">
        <v>29914</v>
      </c>
      <c r="FX9" s="106">
        <v>17507</v>
      </c>
      <c r="FY9" s="106">
        <v>1759</v>
      </c>
      <c r="FZ9" s="371"/>
      <c r="GA9" s="106">
        <v>213</v>
      </c>
      <c r="GB9" s="176">
        <f>ROUND((FW9+FX9)/FU9*100,1)</f>
        <v>96</v>
      </c>
      <c r="GC9" s="297">
        <v>49247</v>
      </c>
      <c r="GD9" s="106">
        <v>41288</v>
      </c>
      <c r="GE9" s="371"/>
      <c r="GF9" s="106">
        <v>569</v>
      </c>
      <c r="GG9" s="371"/>
      <c r="GH9" s="106">
        <v>332</v>
      </c>
      <c r="GI9" s="28"/>
      <c r="GJ9" s="28"/>
      <c r="GK9" s="28"/>
      <c r="GL9" s="28"/>
      <c r="GM9" s="28"/>
      <c r="GN9" s="28"/>
      <c r="GO9" s="28"/>
      <c r="GP9" s="28"/>
    </row>
    <row r="10" spans="1:198" s="31" customFormat="1" ht="13.5" customHeight="1">
      <c r="A10" s="35">
        <v>2</v>
      </c>
      <c r="B10" s="35" t="s">
        <v>210</v>
      </c>
      <c r="C10" s="94" t="s">
        <v>22</v>
      </c>
      <c r="D10" s="57">
        <f t="shared" ref="D10:D33" si="37">E10+F10</f>
        <v>16</v>
      </c>
      <c r="E10" s="35">
        <v>1</v>
      </c>
      <c r="F10" s="88">
        <v>15</v>
      </c>
      <c r="G10" s="57">
        <f t="shared" si="0"/>
        <v>16</v>
      </c>
      <c r="H10" s="35">
        <v>1</v>
      </c>
      <c r="I10" s="88">
        <v>15</v>
      </c>
      <c r="J10" s="35">
        <v>1475</v>
      </c>
      <c r="K10" s="35">
        <v>1501</v>
      </c>
      <c r="L10" s="57">
        <f t="shared" ref="L10:L35" si="38">K10-J10</f>
        <v>26</v>
      </c>
      <c r="M10" s="58">
        <f t="shared" ref="M10:M29" si="39">ROUND(J10/D10,0)</f>
        <v>92</v>
      </c>
      <c r="N10" s="58">
        <f t="shared" ref="N10:N29" si="40">ROUND(K10/G10,0)</f>
        <v>94</v>
      </c>
      <c r="O10" s="57">
        <f t="shared" si="1"/>
        <v>2</v>
      </c>
      <c r="P10" s="35">
        <v>20</v>
      </c>
      <c r="Q10" s="35">
        <v>20</v>
      </c>
      <c r="R10" s="57">
        <f t="shared" si="2"/>
        <v>0</v>
      </c>
      <c r="S10" s="35">
        <v>12</v>
      </c>
      <c r="T10" s="35">
        <v>12</v>
      </c>
      <c r="U10" s="57">
        <f t="shared" si="3"/>
        <v>0</v>
      </c>
      <c r="V10" s="35"/>
      <c r="W10" s="35"/>
      <c r="X10" s="57">
        <f t="shared" si="4"/>
        <v>0</v>
      </c>
      <c r="Y10" s="176">
        <f t="shared" ref="Y10:Y35" si="41">ROUND((S10+V10)/P10*100,1)</f>
        <v>60</v>
      </c>
      <c r="Z10" s="176">
        <f t="shared" ref="Z10:Z35" si="42">ROUND((T10+W10)/Q10*100,1)</f>
        <v>60</v>
      </c>
      <c r="AA10" s="176">
        <f t="shared" si="5"/>
        <v>0</v>
      </c>
      <c r="AB10" s="57">
        <v>1</v>
      </c>
      <c r="AC10" s="57">
        <v>1</v>
      </c>
      <c r="AD10" s="57">
        <f t="shared" ref="AD10:AD35" si="43">AC10-AB10</f>
        <v>0</v>
      </c>
      <c r="AE10" s="28"/>
      <c r="AF10" s="35">
        <v>2</v>
      </c>
      <c r="AG10" s="35" t="s">
        <v>210</v>
      </c>
      <c r="AH10" s="94" t="s">
        <v>22</v>
      </c>
      <c r="AI10" s="176">
        <f t="shared" ref="AI10:AI28" si="44">AJ10+AK10</f>
        <v>33.4</v>
      </c>
      <c r="AJ10" s="37">
        <v>24.4</v>
      </c>
      <c r="AK10" s="37">
        <v>9</v>
      </c>
      <c r="AL10" s="176">
        <f t="shared" ref="AL10:AL28" si="45">AM10+AN10</f>
        <v>33.4</v>
      </c>
      <c r="AM10" s="37">
        <v>24.4</v>
      </c>
      <c r="AN10" s="37">
        <v>9</v>
      </c>
      <c r="AO10" s="461">
        <f t="shared" si="6"/>
        <v>2.09</v>
      </c>
      <c r="AP10" s="461">
        <f t="shared" ref="AP10:AP29" si="46">ROUND(AJ10/E10,2)</f>
        <v>24.4</v>
      </c>
      <c r="AQ10" s="461">
        <f t="shared" si="7"/>
        <v>0.6</v>
      </c>
      <c r="AR10" s="461">
        <f t="shared" si="8"/>
        <v>2.09</v>
      </c>
      <c r="AS10" s="461">
        <f t="shared" ref="AS10:AS29" si="47">ROUND(AM10/H10,2)</f>
        <v>24.4</v>
      </c>
      <c r="AT10" s="461">
        <f t="shared" si="9"/>
        <v>0.6</v>
      </c>
      <c r="AU10" s="461">
        <f t="shared" ref="AU10:AU29" si="48">AR10-AO10</f>
        <v>0</v>
      </c>
      <c r="AV10" s="461">
        <f t="shared" ref="AV10:AV29" si="49">AS10-AP10</f>
        <v>0</v>
      </c>
      <c r="AW10" s="461">
        <f t="shared" ref="AW10:AW29" si="50">AT10-AQ10</f>
        <v>0</v>
      </c>
      <c r="AX10" s="28"/>
      <c r="AY10" s="35">
        <v>2</v>
      </c>
      <c r="AZ10" s="35" t="s">
        <v>210</v>
      </c>
      <c r="BA10" s="94" t="s">
        <v>22</v>
      </c>
      <c r="BB10" s="35">
        <v>89</v>
      </c>
      <c r="BC10" s="35">
        <v>92</v>
      </c>
      <c r="BD10" s="57">
        <f t="shared" ref="BD10:BD35" si="51">BC10-BB10</f>
        <v>3</v>
      </c>
      <c r="BE10" s="57">
        <v>55</v>
      </c>
      <c r="BF10" s="57">
        <v>60</v>
      </c>
      <c r="BG10" s="57">
        <f t="shared" si="10"/>
        <v>5</v>
      </c>
      <c r="BH10" s="58">
        <f t="shared" si="11"/>
        <v>6</v>
      </c>
      <c r="BI10" s="58">
        <f t="shared" si="12"/>
        <v>6</v>
      </c>
      <c r="BJ10" s="57">
        <f t="shared" ref="BJ10:BJ29" si="52">BI10-BH10</f>
        <v>0</v>
      </c>
      <c r="BK10" s="35">
        <v>1667</v>
      </c>
      <c r="BL10" s="35">
        <v>1667</v>
      </c>
      <c r="BM10" s="57">
        <f t="shared" ref="BM10:BM35" si="53">BL10-BK10</f>
        <v>0</v>
      </c>
      <c r="BN10" s="57">
        <v>770</v>
      </c>
      <c r="BO10" s="57">
        <v>806</v>
      </c>
      <c r="BP10" s="57">
        <f t="shared" ref="BP10:BP35" si="54">BO10-BN10</f>
        <v>36</v>
      </c>
      <c r="BQ10" s="58">
        <f t="shared" ref="BQ10:BQ29" si="55">ROUND(BK10/BB10,0)</f>
        <v>19</v>
      </c>
      <c r="BR10" s="58">
        <f t="shared" ref="BR10:BR29" si="56">ROUND(BL10/BC10,0)</f>
        <v>18</v>
      </c>
      <c r="BS10" s="58">
        <f t="shared" ref="BS10:BS29" si="57">BR10-BQ10</f>
        <v>-1</v>
      </c>
      <c r="BT10" s="121">
        <v>4</v>
      </c>
      <c r="BU10" s="35">
        <v>38</v>
      </c>
      <c r="BV10" s="35">
        <v>45</v>
      </c>
      <c r="BW10" s="57">
        <f t="shared" si="14"/>
        <v>7</v>
      </c>
      <c r="BX10" s="57">
        <v>25</v>
      </c>
      <c r="BY10" s="57">
        <v>30</v>
      </c>
      <c r="BZ10" s="57">
        <f t="shared" si="15"/>
        <v>5</v>
      </c>
      <c r="CA10" s="90">
        <v>713</v>
      </c>
      <c r="CB10" s="90">
        <v>852</v>
      </c>
      <c r="CC10" s="57">
        <f t="shared" ref="CC10:CC35" si="58">CB10-CA10</f>
        <v>139</v>
      </c>
      <c r="CD10" s="57">
        <v>337</v>
      </c>
      <c r="CE10" s="57">
        <v>370</v>
      </c>
      <c r="CF10" s="57">
        <f t="shared" si="16"/>
        <v>33</v>
      </c>
      <c r="CG10" s="35">
        <v>47</v>
      </c>
      <c r="CH10" s="35">
        <v>51</v>
      </c>
      <c r="CI10" s="57">
        <f t="shared" si="17"/>
        <v>4</v>
      </c>
      <c r="CJ10" s="57">
        <v>26</v>
      </c>
      <c r="CK10" s="57">
        <v>28</v>
      </c>
      <c r="CL10" s="57">
        <f t="shared" si="18"/>
        <v>2</v>
      </c>
      <c r="CM10" s="57">
        <v>20</v>
      </c>
      <c r="CN10" s="57">
        <v>25</v>
      </c>
      <c r="CO10" s="57">
        <f t="shared" si="19"/>
        <v>5</v>
      </c>
      <c r="CP10" s="57">
        <v>9</v>
      </c>
      <c r="CQ10" s="57">
        <v>12</v>
      </c>
      <c r="CR10" s="57">
        <f t="shared" si="20"/>
        <v>3</v>
      </c>
      <c r="CS10" s="35">
        <v>798</v>
      </c>
      <c r="CT10" s="35">
        <v>865</v>
      </c>
      <c r="CU10" s="57">
        <f t="shared" si="21"/>
        <v>67</v>
      </c>
      <c r="CV10" s="57">
        <v>333</v>
      </c>
      <c r="CW10" s="57">
        <v>311</v>
      </c>
      <c r="CX10" s="57">
        <f t="shared" si="22"/>
        <v>-22</v>
      </c>
      <c r="CY10" s="90">
        <v>449</v>
      </c>
      <c r="CZ10" s="90">
        <v>552</v>
      </c>
      <c r="DA10" s="57">
        <f t="shared" si="23"/>
        <v>103</v>
      </c>
      <c r="DB10" s="57">
        <v>143</v>
      </c>
      <c r="DC10" s="57">
        <v>148</v>
      </c>
      <c r="DD10" s="57">
        <f t="shared" si="24"/>
        <v>5</v>
      </c>
      <c r="DE10" s="28"/>
      <c r="DF10" s="35">
        <v>2</v>
      </c>
      <c r="DG10" s="35" t="s">
        <v>210</v>
      </c>
      <c r="DH10" s="94" t="s">
        <v>22</v>
      </c>
      <c r="DI10" s="35">
        <v>870</v>
      </c>
      <c r="DJ10" s="35">
        <v>1805</v>
      </c>
      <c r="DK10" s="57">
        <f t="shared" ref="DK10:DK35" si="59">DJ10-DI10</f>
        <v>935</v>
      </c>
      <c r="DL10" s="90">
        <v>331</v>
      </c>
      <c r="DM10" s="90">
        <v>887</v>
      </c>
      <c r="DN10" s="57">
        <f t="shared" si="25"/>
        <v>556</v>
      </c>
      <c r="DO10" s="57">
        <v>47363</v>
      </c>
      <c r="DP10" s="57">
        <v>94958</v>
      </c>
      <c r="DQ10" s="57">
        <f t="shared" ref="DQ10:DQ35" si="60">DP10-DO10</f>
        <v>47595</v>
      </c>
      <c r="DR10" s="57">
        <v>13137</v>
      </c>
      <c r="DS10" s="57">
        <v>21597</v>
      </c>
      <c r="DT10" s="57">
        <f t="shared" ref="DT10:DT35" si="61">DS10-DR10</f>
        <v>8460</v>
      </c>
      <c r="DU10" s="58">
        <f t="shared" si="26"/>
        <v>54</v>
      </c>
      <c r="DV10" s="58">
        <f t="shared" si="27"/>
        <v>113</v>
      </c>
      <c r="DW10" s="58">
        <f t="shared" ref="DW10:DW29" si="62">DV10-DU10</f>
        <v>59</v>
      </c>
      <c r="DX10" s="121">
        <v>6</v>
      </c>
      <c r="DY10" s="35">
        <v>301</v>
      </c>
      <c r="DZ10" s="35">
        <v>607</v>
      </c>
      <c r="EA10" s="57">
        <f t="shared" ref="EA10:EA35" si="63">DZ10-DY10</f>
        <v>306</v>
      </c>
      <c r="EB10" s="90">
        <v>108</v>
      </c>
      <c r="EC10" s="90">
        <v>280</v>
      </c>
      <c r="ED10" s="57">
        <f t="shared" ref="ED10:ED35" si="64">EC10-EB10</f>
        <v>172</v>
      </c>
      <c r="EE10" s="176">
        <f t="shared" ref="EE10:EE35" si="65">ROUND(DY10/DI10*100,1)</f>
        <v>34.6</v>
      </c>
      <c r="EF10" s="176">
        <f t="shared" ref="EF10:EF35" si="66">ROUND(DZ10/DJ10*100,1)</f>
        <v>33.6</v>
      </c>
      <c r="EG10" s="176">
        <f t="shared" ref="EG10:EG34" si="67">EF10-EE10</f>
        <v>-1</v>
      </c>
      <c r="EH10" s="35">
        <v>15925</v>
      </c>
      <c r="EI10" s="35">
        <v>46493</v>
      </c>
      <c r="EJ10" s="57">
        <f t="shared" si="28"/>
        <v>30568</v>
      </c>
      <c r="EK10" s="90">
        <v>2581</v>
      </c>
      <c r="EL10" s="90">
        <v>9396</v>
      </c>
      <c r="EM10" s="57">
        <f t="shared" si="29"/>
        <v>6815</v>
      </c>
      <c r="EN10" s="58">
        <f t="shared" ref="EN10:EN35" si="68">ROUND(EH10/DY10,0)</f>
        <v>53</v>
      </c>
      <c r="EO10" s="58">
        <f t="shared" ref="EN10:EO35" si="69">ROUND(EI10/DZ10,0)</f>
        <v>77</v>
      </c>
      <c r="EP10" s="58">
        <f t="shared" ref="EP10:EP35" si="70">EO10-EN10</f>
        <v>24</v>
      </c>
      <c r="EQ10" s="121">
        <v>3</v>
      </c>
      <c r="ER10" s="30"/>
      <c r="ES10" s="35">
        <v>2</v>
      </c>
      <c r="ET10" s="35" t="s">
        <v>210</v>
      </c>
      <c r="EU10" s="94" t="s">
        <v>22</v>
      </c>
      <c r="EV10" s="90">
        <v>113</v>
      </c>
      <c r="EW10" s="90">
        <v>113</v>
      </c>
      <c r="EX10" s="57">
        <f t="shared" ref="EX10:EX35" si="71">EW10-EV10</f>
        <v>0</v>
      </c>
      <c r="EY10" s="90">
        <v>105</v>
      </c>
      <c r="EZ10" s="90">
        <v>113</v>
      </c>
      <c r="FA10" s="57">
        <f t="shared" si="30"/>
        <v>8</v>
      </c>
      <c r="FB10" s="90">
        <v>70</v>
      </c>
      <c r="FC10" s="90">
        <v>68</v>
      </c>
      <c r="FD10" s="57">
        <f t="shared" si="31"/>
        <v>-2</v>
      </c>
      <c r="FE10" s="90">
        <v>11</v>
      </c>
      <c r="FF10" s="90">
        <v>8</v>
      </c>
      <c r="FG10" s="57">
        <f t="shared" ref="FG10:FG35" si="72">FF10-FE10</f>
        <v>-3</v>
      </c>
      <c r="FH10" s="90">
        <v>13</v>
      </c>
      <c r="FI10" s="90">
        <v>21</v>
      </c>
      <c r="FJ10" s="57">
        <f t="shared" si="32"/>
        <v>8</v>
      </c>
      <c r="FK10" s="176">
        <f t="shared" ref="FK10:FK35" si="73">ROUND((FE10+FH10)/FB10*100,1)</f>
        <v>34.299999999999997</v>
      </c>
      <c r="FL10" s="176">
        <f t="shared" ref="FL10:FL35" si="74">ROUND((FF10+FI10)/FC10*100,1)</f>
        <v>42.6</v>
      </c>
      <c r="FM10" s="121">
        <v>19</v>
      </c>
      <c r="FN10" s="58">
        <f t="shared" si="33"/>
        <v>4</v>
      </c>
      <c r="FO10" s="58">
        <f t="shared" si="34"/>
        <v>4</v>
      </c>
      <c r="FP10" s="57">
        <f t="shared" ref="FP10:FP29" si="75">FO10-FN10</f>
        <v>0</v>
      </c>
      <c r="FQ10" s="174"/>
      <c r="FR10" s="35">
        <v>2</v>
      </c>
      <c r="FS10" s="35" t="s">
        <v>210</v>
      </c>
      <c r="FT10" s="94" t="s">
        <v>22</v>
      </c>
      <c r="FU10" s="462">
        <f t="shared" ref="FU10:FU33" si="76">FW10+FX10+FY10+GA10</f>
        <v>76712.700000000012</v>
      </c>
      <c r="FV10" s="400">
        <f t="shared" si="36"/>
        <v>4795</v>
      </c>
      <c r="FW10" s="106">
        <v>51561</v>
      </c>
      <c r="FX10" s="106">
        <v>16602.099999999999</v>
      </c>
      <c r="FY10" s="106">
        <v>8549.6</v>
      </c>
      <c r="FZ10" s="106">
        <v>5016</v>
      </c>
      <c r="GA10" s="370"/>
      <c r="GB10" s="176">
        <f t="shared" ref="GB10:GB35" si="77">ROUND((FW10+FX10)/FU10*100,1)</f>
        <v>88.9</v>
      </c>
      <c r="GC10" s="297">
        <v>92631.9</v>
      </c>
      <c r="GD10" s="106">
        <v>41428</v>
      </c>
      <c r="GE10" s="106">
        <v>9432.5</v>
      </c>
      <c r="GF10" s="106">
        <v>5540.2</v>
      </c>
      <c r="GG10" s="371"/>
      <c r="GH10" s="371">
        <v>3143.9</v>
      </c>
      <c r="GI10" s="28"/>
      <c r="GJ10" s="28"/>
      <c r="GK10" s="28"/>
      <c r="GL10" s="28"/>
      <c r="GM10" s="28"/>
      <c r="GN10" s="28"/>
      <c r="GO10" s="28"/>
      <c r="GP10" s="28"/>
    </row>
    <row r="11" spans="1:198" s="31" customFormat="1">
      <c r="A11" s="35">
        <v>3</v>
      </c>
      <c r="B11" s="35" t="s">
        <v>3</v>
      </c>
      <c r="C11" s="94" t="s">
        <v>23</v>
      </c>
      <c r="D11" s="57">
        <f t="shared" si="37"/>
        <v>18</v>
      </c>
      <c r="E11" s="35"/>
      <c r="F11" s="35">
        <v>18</v>
      </c>
      <c r="G11" s="57">
        <f t="shared" si="0"/>
        <v>18</v>
      </c>
      <c r="H11" s="35"/>
      <c r="I11" s="35">
        <v>18</v>
      </c>
      <c r="J11" s="35">
        <v>1040</v>
      </c>
      <c r="K11" s="35">
        <v>720</v>
      </c>
      <c r="L11" s="57">
        <f t="shared" si="38"/>
        <v>-320</v>
      </c>
      <c r="M11" s="58">
        <f t="shared" si="39"/>
        <v>58</v>
      </c>
      <c r="N11" s="58">
        <f t="shared" si="40"/>
        <v>40</v>
      </c>
      <c r="O11" s="57">
        <f t="shared" si="1"/>
        <v>-18</v>
      </c>
      <c r="P11" s="35">
        <v>18</v>
      </c>
      <c r="Q11" s="35">
        <v>17</v>
      </c>
      <c r="R11" s="57">
        <f t="shared" si="2"/>
        <v>-1</v>
      </c>
      <c r="S11" s="35">
        <v>3</v>
      </c>
      <c r="T11" s="35">
        <v>4</v>
      </c>
      <c r="U11" s="57">
        <f t="shared" si="3"/>
        <v>1</v>
      </c>
      <c r="V11" s="35">
        <v>2</v>
      </c>
      <c r="W11" s="35"/>
      <c r="X11" s="57">
        <f t="shared" si="4"/>
        <v>-2</v>
      </c>
      <c r="Y11" s="176">
        <f t="shared" si="41"/>
        <v>27.8</v>
      </c>
      <c r="Z11" s="176">
        <f t="shared" si="42"/>
        <v>23.5</v>
      </c>
      <c r="AA11" s="176">
        <f t="shared" si="5"/>
        <v>-4.3000000000000007</v>
      </c>
      <c r="AB11" s="57"/>
      <c r="AC11" s="57"/>
      <c r="AD11" s="57">
        <f t="shared" si="43"/>
        <v>0</v>
      </c>
      <c r="AE11" s="28"/>
      <c r="AF11" s="35">
        <v>3</v>
      </c>
      <c r="AG11" s="35" t="s">
        <v>3</v>
      </c>
      <c r="AH11" s="94" t="s">
        <v>23</v>
      </c>
      <c r="AI11" s="176">
        <f t="shared" si="44"/>
        <v>11.7</v>
      </c>
      <c r="AJ11" s="37"/>
      <c r="AK11" s="37">
        <v>11.7</v>
      </c>
      <c r="AL11" s="176">
        <f t="shared" si="45"/>
        <v>11.6</v>
      </c>
      <c r="AM11" s="37"/>
      <c r="AN11" s="37">
        <v>11.6</v>
      </c>
      <c r="AO11" s="461">
        <f t="shared" si="6"/>
        <v>0.65</v>
      </c>
      <c r="AP11" s="51">
        <v>0</v>
      </c>
      <c r="AQ11" s="461">
        <f t="shared" si="7"/>
        <v>0.65</v>
      </c>
      <c r="AR11" s="461">
        <f t="shared" si="8"/>
        <v>0.64</v>
      </c>
      <c r="AS11" s="51">
        <v>0</v>
      </c>
      <c r="AT11" s="461">
        <f t="shared" si="9"/>
        <v>0.64</v>
      </c>
      <c r="AU11" s="461">
        <f t="shared" si="48"/>
        <v>-1.0000000000000009E-2</v>
      </c>
      <c r="AV11" s="461">
        <f t="shared" si="49"/>
        <v>0</v>
      </c>
      <c r="AW11" s="461">
        <f t="shared" si="50"/>
        <v>-1.0000000000000009E-2</v>
      </c>
      <c r="AX11" s="28"/>
      <c r="AY11" s="35">
        <v>3</v>
      </c>
      <c r="AZ11" s="35" t="s">
        <v>3</v>
      </c>
      <c r="BA11" s="94" t="s">
        <v>23</v>
      </c>
      <c r="BB11" s="35">
        <v>49</v>
      </c>
      <c r="BC11" s="35">
        <v>53</v>
      </c>
      <c r="BD11" s="57">
        <f t="shared" si="51"/>
        <v>4</v>
      </c>
      <c r="BE11" s="57">
        <v>49</v>
      </c>
      <c r="BF11" s="57">
        <v>53</v>
      </c>
      <c r="BG11" s="57">
        <f t="shared" si="10"/>
        <v>4</v>
      </c>
      <c r="BH11" s="58">
        <f t="shared" si="11"/>
        <v>3</v>
      </c>
      <c r="BI11" s="58">
        <f t="shared" si="12"/>
        <v>3</v>
      </c>
      <c r="BJ11" s="57">
        <f t="shared" si="52"/>
        <v>0</v>
      </c>
      <c r="BK11" s="35">
        <v>648</v>
      </c>
      <c r="BL11" s="35">
        <v>617</v>
      </c>
      <c r="BM11" s="57">
        <f t="shared" si="53"/>
        <v>-31</v>
      </c>
      <c r="BN11" s="57">
        <v>648</v>
      </c>
      <c r="BO11" s="57">
        <v>617</v>
      </c>
      <c r="BP11" s="57">
        <f t="shared" si="54"/>
        <v>-31</v>
      </c>
      <c r="BQ11" s="58">
        <f t="shared" si="55"/>
        <v>13</v>
      </c>
      <c r="BR11" s="58">
        <f t="shared" si="56"/>
        <v>12</v>
      </c>
      <c r="BS11" s="58">
        <f t="shared" si="57"/>
        <v>-1</v>
      </c>
      <c r="BT11" s="121">
        <v>8</v>
      </c>
      <c r="BU11" s="90">
        <v>24</v>
      </c>
      <c r="BV11" s="90">
        <v>23</v>
      </c>
      <c r="BW11" s="57">
        <f t="shared" si="14"/>
        <v>-1</v>
      </c>
      <c r="BX11" s="57">
        <v>24</v>
      </c>
      <c r="BY11" s="57">
        <v>23</v>
      </c>
      <c r="BZ11" s="57">
        <f t="shared" si="15"/>
        <v>-1</v>
      </c>
      <c r="CA11" s="90">
        <v>358</v>
      </c>
      <c r="CB11" s="90">
        <v>293</v>
      </c>
      <c r="CC11" s="57">
        <f t="shared" si="58"/>
        <v>-65</v>
      </c>
      <c r="CD11" s="57">
        <v>358</v>
      </c>
      <c r="CE11" s="57">
        <v>293</v>
      </c>
      <c r="CF11" s="57">
        <f t="shared" si="16"/>
        <v>-65</v>
      </c>
      <c r="CG11" s="35">
        <v>28</v>
      </c>
      <c r="CH11" s="35">
        <v>27</v>
      </c>
      <c r="CI11" s="57">
        <f t="shared" si="17"/>
        <v>-1</v>
      </c>
      <c r="CJ11" s="57">
        <v>28</v>
      </c>
      <c r="CK11" s="57">
        <v>27</v>
      </c>
      <c r="CL11" s="57">
        <f t="shared" si="18"/>
        <v>-1</v>
      </c>
      <c r="CM11" s="57">
        <v>15</v>
      </c>
      <c r="CN11" s="57">
        <v>16</v>
      </c>
      <c r="CO11" s="57">
        <f t="shared" si="19"/>
        <v>1</v>
      </c>
      <c r="CP11" s="57">
        <v>15</v>
      </c>
      <c r="CQ11" s="57">
        <v>16</v>
      </c>
      <c r="CR11" s="57">
        <f t="shared" si="20"/>
        <v>1</v>
      </c>
      <c r="CS11" s="35">
        <v>427</v>
      </c>
      <c r="CT11" s="35">
        <v>337</v>
      </c>
      <c r="CU11" s="57">
        <f t="shared" si="21"/>
        <v>-90</v>
      </c>
      <c r="CV11" s="57">
        <v>427</v>
      </c>
      <c r="CW11" s="57">
        <v>337</v>
      </c>
      <c r="CX11" s="57">
        <f t="shared" si="22"/>
        <v>-90</v>
      </c>
      <c r="CY11" s="90">
        <v>278</v>
      </c>
      <c r="CZ11" s="90">
        <v>230</v>
      </c>
      <c r="DA11" s="57">
        <f t="shared" si="23"/>
        <v>-48</v>
      </c>
      <c r="DB11" s="57">
        <v>278</v>
      </c>
      <c r="DC11" s="57">
        <v>230</v>
      </c>
      <c r="DD11" s="57">
        <f t="shared" si="24"/>
        <v>-48</v>
      </c>
      <c r="DE11" s="28"/>
      <c r="DF11" s="35">
        <v>3</v>
      </c>
      <c r="DG11" s="35" t="s">
        <v>3</v>
      </c>
      <c r="DH11" s="94" t="s">
        <v>23</v>
      </c>
      <c r="DI11" s="35">
        <v>1034</v>
      </c>
      <c r="DJ11" s="35">
        <v>1603</v>
      </c>
      <c r="DK11" s="57">
        <f t="shared" si="59"/>
        <v>569</v>
      </c>
      <c r="DL11" s="90">
        <v>537</v>
      </c>
      <c r="DM11" s="90">
        <v>1051</v>
      </c>
      <c r="DN11" s="57">
        <f t="shared" si="25"/>
        <v>514</v>
      </c>
      <c r="DO11" s="90">
        <v>21089</v>
      </c>
      <c r="DP11" s="90">
        <v>27280</v>
      </c>
      <c r="DQ11" s="57">
        <f t="shared" si="60"/>
        <v>6191</v>
      </c>
      <c r="DR11" s="90">
        <v>8099</v>
      </c>
      <c r="DS11" s="90">
        <v>13317</v>
      </c>
      <c r="DT11" s="57">
        <f t="shared" si="61"/>
        <v>5218</v>
      </c>
      <c r="DU11" s="58">
        <f t="shared" si="26"/>
        <v>57</v>
      </c>
      <c r="DV11" s="58">
        <f t="shared" si="27"/>
        <v>89</v>
      </c>
      <c r="DW11" s="58">
        <f t="shared" si="62"/>
        <v>32</v>
      </c>
      <c r="DX11" s="121">
        <v>10</v>
      </c>
      <c r="DY11" s="35">
        <v>95</v>
      </c>
      <c r="DZ11" s="35">
        <v>30</v>
      </c>
      <c r="EA11" s="57">
        <f t="shared" si="63"/>
        <v>-65</v>
      </c>
      <c r="EB11" s="90">
        <v>24</v>
      </c>
      <c r="EC11" s="90">
        <v>5</v>
      </c>
      <c r="ED11" s="57">
        <f t="shared" si="64"/>
        <v>-19</v>
      </c>
      <c r="EE11" s="176">
        <f t="shared" si="65"/>
        <v>9.1999999999999993</v>
      </c>
      <c r="EF11" s="176">
        <f t="shared" si="66"/>
        <v>1.9</v>
      </c>
      <c r="EG11" s="176">
        <f t="shared" si="67"/>
        <v>-7.2999999999999989</v>
      </c>
      <c r="EH11" s="35">
        <v>2296</v>
      </c>
      <c r="EI11" s="35">
        <v>725</v>
      </c>
      <c r="EJ11" s="57">
        <f t="shared" si="28"/>
        <v>-1571</v>
      </c>
      <c r="EK11" s="90">
        <v>385</v>
      </c>
      <c r="EL11" s="90">
        <v>47</v>
      </c>
      <c r="EM11" s="57">
        <f t="shared" si="29"/>
        <v>-338</v>
      </c>
      <c r="EN11" s="58">
        <f t="shared" si="68"/>
        <v>24</v>
      </c>
      <c r="EO11" s="58">
        <f t="shared" si="69"/>
        <v>24</v>
      </c>
      <c r="EP11" s="58">
        <f t="shared" si="70"/>
        <v>0</v>
      </c>
      <c r="EQ11" s="121">
        <v>11</v>
      </c>
      <c r="ER11" s="30"/>
      <c r="ES11" s="35">
        <v>3</v>
      </c>
      <c r="ET11" s="35" t="s">
        <v>3</v>
      </c>
      <c r="EU11" s="94" t="s">
        <v>23</v>
      </c>
      <c r="EV11" s="90">
        <v>54</v>
      </c>
      <c r="EW11" s="90">
        <v>53</v>
      </c>
      <c r="EX11" s="57">
        <f t="shared" si="71"/>
        <v>-1</v>
      </c>
      <c r="EY11" s="90">
        <v>51</v>
      </c>
      <c r="EZ11" s="90">
        <v>52</v>
      </c>
      <c r="FA11" s="57">
        <f t="shared" si="30"/>
        <v>1</v>
      </c>
      <c r="FB11" s="90">
        <v>29</v>
      </c>
      <c r="FC11" s="90">
        <v>29</v>
      </c>
      <c r="FD11" s="57">
        <f t="shared" si="31"/>
        <v>0</v>
      </c>
      <c r="FE11" s="90">
        <v>6</v>
      </c>
      <c r="FF11" s="90">
        <v>6</v>
      </c>
      <c r="FG11" s="57">
        <f t="shared" si="72"/>
        <v>0</v>
      </c>
      <c r="FH11" s="90">
        <v>11</v>
      </c>
      <c r="FI11" s="90">
        <v>14</v>
      </c>
      <c r="FJ11" s="57">
        <f t="shared" si="32"/>
        <v>3</v>
      </c>
      <c r="FK11" s="176">
        <f t="shared" si="73"/>
        <v>58.6</v>
      </c>
      <c r="FL11" s="176">
        <f t="shared" si="74"/>
        <v>69</v>
      </c>
      <c r="FM11" s="121">
        <v>13</v>
      </c>
      <c r="FN11" s="58">
        <f t="shared" si="33"/>
        <v>2</v>
      </c>
      <c r="FO11" s="58">
        <f t="shared" si="34"/>
        <v>2</v>
      </c>
      <c r="FP11" s="57">
        <f t="shared" si="75"/>
        <v>0</v>
      </c>
      <c r="FQ11" s="174"/>
      <c r="FR11" s="35">
        <v>3</v>
      </c>
      <c r="FS11" s="35" t="s">
        <v>3</v>
      </c>
      <c r="FT11" s="94" t="s">
        <v>23</v>
      </c>
      <c r="FU11" s="462">
        <f t="shared" si="76"/>
        <v>27236</v>
      </c>
      <c r="FV11" s="400">
        <f t="shared" si="36"/>
        <v>1513</v>
      </c>
      <c r="FW11" s="106">
        <v>17194</v>
      </c>
      <c r="FX11" s="106">
        <v>9684</v>
      </c>
      <c r="FY11" s="106">
        <v>358</v>
      </c>
      <c r="FZ11" s="106"/>
      <c r="GA11" s="106"/>
      <c r="GB11" s="176">
        <f t="shared" si="77"/>
        <v>98.7</v>
      </c>
      <c r="GC11" s="297">
        <v>27246</v>
      </c>
      <c r="GD11" s="106">
        <v>16872</v>
      </c>
      <c r="GE11" s="106"/>
      <c r="GF11" s="106">
        <v>524</v>
      </c>
      <c r="GG11" s="106"/>
      <c r="GH11" s="106">
        <v>1318</v>
      </c>
      <c r="GI11" s="28"/>
      <c r="GJ11" s="28"/>
      <c r="GK11" s="28"/>
      <c r="GL11" s="28"/>
      <c r="GM11" s="28"/>
      <c r="GN11" s="28"/>
      <c r="GO11" s="28"/>
      <c r="GP11" s="28"/>
    </row>
    <row r="12" spans="1:198" s="31" customFormat="1">
      <c r="A12" s="35">
        <v>4</v>
      </c>
      <c r="B12" s="35" t="s">
        <v>4</v>
      </c>
      <c r="C12" s="94" t="s">
        <v>24</v>
      </c>
      <c r="D12" s="57">
        <f t="shared" si="37"/>
        <v>10</v>
      </c>
      <c r="E12" s="35">
        <v>2</v>
      </c>
      <c r="F12" s="89">
        <v>8</v>
      </c>
      <c r="G12" s="57">
        <f t="shared" si="0"/>
        <v>9</v>
      </c>
      <c r="H12" s="35">
        <v>2</v>
      </c>
      <c r="I12" s="88">
        <v>7</v>
      </c>
      <c r="J12" s="35">
        <v>902</v>
      </c>
      <c r="K12" s="35">
        <v>812</v>
      </c>
      <c r="L12" s="57">
        <f t="shared" si="38"/>
        <v>-90</v>
      </c>
      <c r="M12" s="58">
        <f t="shared" si="39"/>
        <v>90</v>
      </c>
      <c r="N12" s="58">
        <f t="shared" si="40"/>
        <v>90</v>
      </c>
      <c r="O12" s="57">
        <f t="shared" si="1"/>
        <v>0</v>
      </c>
      <c r="P12" s="35">
        <v>10</v>
      </c>
      <c r="Q12" s="35">
        <v>9</v>
      </c>
      <c r="R12" s="57">
        <f t="shared" si="2"/>
        <v>-1</v>
      </c>
      <c r="S12" s="35">
        <v>1</v>
      </c>
      <c r="T12" s="35">
        <v>2</v>
      </c>
      <c r="U12" s="57">
        <f t="shared" si="3"/>
        <v>1</v>
      </c>
      <c r="V12" s="35"/>
      <c r="W12" s="35"/>
      <c r="X12" s="57">
        <f t="shared" si="4"/>
        <v>0</v>
      </c>
      <c r="Y12" s="176">
        <f t="shared" si="41"/>
        <v>10</v>
      </c>
      <c r="Z12" s="176">
        <f t="shared" si="42"/>
        <v>22.2</v>
      </c>
      <c r="AA12" s="176">
        <f t="shared" si="5"/>
        <v>12.2</v>
      </c>
      <c r="AB12" s="57"/>
      <c r="AC12" s="57"/>
      <c r="AD12" s="57">
        <f t="shared" si="43"/>
        <v>0</v>
      </c>
      <c r="AE12" s="28"/>
      <c r="AF12" s="35">
        <v>4</v>
      </c>
      <c r="AG12" s="35" t="s">
        <v>4</v>
      </c>
      <c r="AH12" s="94" t="s">
        <v>24</v>
      </c>
      <c r="AI12" s="176">
        <f t="shared" si="44"/>
        <v>15.8</v>
      </c>
      <c r="AJ12" s="37">
        <v>8.4</v>
      </c>
      <c r="AK12" s="37">
        <v>7.4</v>
      </c>
      <c r="AL12" s="176">
        <f t="shared" si="45"/>
        <v>15.700000000000001</v>
      </c>
      <c r="AM12" s="37">
        <v>8.3000000000000007</v>
      </c>
      <c r="AN12" s="37">
        <v>7.4</v>
      </c>
      <c r="AO12" s="461">
        <f t="shared" si="6"/>
        <v>1.58</v>
      </c>
      <c r="AP12" s="461">
        <f t="shared" si="46"/>
        <v>4.2</v>
      </c>
      <c r="AQ12" s="461">
        <f t="shared" si="7"/>
        <v>0.93</v>
      </c>
      <c r="AR12" s="461">
        <f t="shared" si="8"/>
        <v>1.74</v>
      </c>
      <c r="AS12" s="461">
        <f t="shared" si="47"/>
        <v>4.1500000000000004</v>
      </c>
      <c r="AT12" s="461">
        <f t="shared" si="9"/>
        <v>1.06</v>
      </c>
      <c r="AU12" s="461">
        <f t="shared" si="48"/>
        <v>0.15999999999999992</v>
      </c>
      <c r="AV12" s="461">
        <f t="shared" si="49"/>
        <v>-4.9999999999999822E-2</v>
      </c>
      <c r="AW12" s="461">
        <f t="shared" si="50"/>
        <v>0.13</v>
      </c>
      <c r="AX12" s="28"/>
      <c r="AY12" s="35">
        <v>4</v>
      </c>
      <c r="AZ12" s="35" t="s">
        <v>4</v>
      </c>
      <c r="BA12" s="94" t="s">
        <v>24</v>
      </c>
      <c r="BB12" s="35">
        <v>38</v>
      </c>
      <c r="BC12" s="35">
        <v>36</v>
      </c>
      <c r="BD12" s="57">
        <f t="shared" si="51"/>
        <v>-2</v>
      </c>
      <c r="BE12" s="57">
        <v>23</v>
      </c>
      <c r="BF12" s="57">
        <v>22</v>
      </c>
      <c r="BG12" s="57">
        <f t="shared" si="10"/>
        <v>-1</v>
      </c>
      <c r="BH12" s="58">
        <f t="shared" si="11"/>
        <v>4</v>
      </c>
      <c r="BI12" s="58">
        <f t="shared" si="12"/>
        <v>4</v>
      </c>
      <c r="BJ12" s="57">
        <f t="shared" si="52"/>
        <v>0</v>
      </c>
      <c r="BK12" s="35">
        <v>629</v>
      </c>
      <c r="BL12" s="35">
        <v>587</v>
      </c>
      <c r="BM12" s="57">
        <f t="shared" si="53"/>
        <v>-42</v>
      </c>
      <c r="BN12" s="57">
        <v>286</v>
      </c>
      <c r="BO12" s="57">
        <v>283</v>
      </c>
      <c r="BP12" s="57">
        <f t="shared" si="54"/>
        <v>-3</v>
      </c>
      <c r="BQ12" s="58">
        <f t="shared" si="55"/>
        <v>17</v>
      </c>
      <c r="BR12" s="58">
        <f t="shared" si="56"/>
        <v>16</v>
      </c>
      <c r="BS12" s="58">
        <f t="shared" si="57"/>
        <v>-1</v>
      </c>
      <c r="BT12" s="121">
        <v>5</v>
      </c>
      <c r="BU12" s="90">
        <v>18</v>
      </c>
      <c r="BV12" s="90">
        <v>18</v>
      </c>
      <c r="BW12" s="57">
        <f t="shared" si="14"/>
        <v>0</v>
      </c>
      <c r="BX12" s="57">
        <v>12</v>
      </c>
      <c r="BY12" s="57">
        <v>12</v>
      </c>
      <c r="BZ12" s="57">
        <f t="shared" si="15"/>
        <v>0</v>
      </c>
      <c r="CA12" s="90">
        <v>311</v>
      </c>
      <c r="CB12" s="90">
        <v>300</v>
      </c>
      <c r="CC12" s="57">
        <f t="shared" si="58"/>
        <v>-11</v>
      </c>
      <c r="CD12" s="57">
        <v>155</v>
      </c>
      <c r="CE12" s="57">
        <v>163</v>
      </c>
      <c r="CF12" s="57">
        <f t="shared" si="16"/>
        <v>8</v>
      </c>
      <c r="CG12" s="35">
        <v>38</v>
      </c>
      <c r="CH12" s="35">
        <v>36</v>
      </c>
      <c r="CI12" s="57">
        <f t="shared" si="17"/>
        <v>-2</v>
      </c>
      <c r="CJ12" s="57">
        <v>23</v>
      </c>
      <c r="CK12" s="57">
        <v>22</v>
      </c>
      <c r="CL12" s="57">
        <f t="shared" si="18"/>
        <v>-1</v>
      </c>
      <c r="CM12" s="57">
        <v>18</v>
      </c>
      <c r="CN12" s="57">
        <v>18</v>
      </c>
      <c r="CO12" s="57">
        <f t="shared" si="19"/>
        <v>0</v>
      </c>
      <c r="CP12" s="57">
        <v>12</v>
      </c>
      <c r="CQ12" s="57">
        <v>12</v>
      </c>
      <c r="CR12" s="57">
        <f t="shared" si="20"/>
        <v>0</v>
      </c>
      <c r="CS12" s="35">
        <v>629</v>
      </c>
      <c r="CT12" s="35">
        <v>587</v>
      </c>
      <c r="CU12" s="57">
        <f t="shared" si="21"/>
        <v>-42</v>
      </c>
      <c r="CV12" s="57">
        <v>286</v>
      </c>
      <c r="CW12" s="57">
        <v>283</v>
      </c>
      <c r="CX12" s="57">
        <f t="shared" si="22"/>
        <v>-3</v>
      </c>
      <c r="CY12" s="90">
        <v>311</v>
      </c>
      <c r="CZ12" s="90">
        <v>298</v>
      </c>
      <c r="DA12" s="57">
        <f t="shared" si="23"/>
        <v>-13</v>
      </c>
      <c r="DB12" s="57">
        <v>155</v>
      </c>
      <c r="DC12" s="57">
        <v>161</v>
      </c>
      <c r="DD12" s="57">
        <f t="shared" si="24"/>
        <v>6</v>
      </c>
      <c r="DE12" s="28"/>
      <c r="DF12" s="35">
        <v>4</v>
      </c>
      <c r="DG12" s="35" t="s">
        <v>4</v>
      </c>
      <c r="DH12" s="94" t="s">
        <v>24</v>
      </c>
      <c r="DI12" s="35">
        <v>575</v>
      </c>
      <c r="DJ12" s="35">
        <v>1170</v>
      </c>
      <c r="DK12" s="57">
        <f t="shared" si="59"/>
        <v>595</v>
      </c>
      <c r="DL12" s="90">
        <v>169</v>
      </c>
      <c r="DM12" s="90">
        <v>450</v>
      </c>
      <c r="DN12" s="57">
        <f t="shared" si="25"/>
        <v>281</v>
      </c>
      <c r="DO12" s="90">
        <v>21888</v>
      </c>
      <c r="DP12" s="90">
        <v>36707</v>
      </c>
      <c r="DQ12" s="57">
        <f t="shared" si="60"/>
        <v>14819</v>
      </c>
      <c r="DR12" s="90">
        <v>4964</v>
      </c>
      <c r="DS12" s="90">
        <v>12099</v>
      </c>
      <c r="DT12" s="57">
        <f t="shared" si="61"/>
        <v>7135</v>
      </c>
      <c r="DU12" s="58">
        <f t="shared" si="26"/>
        <v>58</v>
      </c>
      <c r="DV12" s="58">
        <f t="shared" si="27"/>
        <v>130</v>
      </c>
      <c r="DW12" s="58">
        <f t="shared" si="62"/>
        <v>72</v>
      </c>
      <c r="DX12" s="121">
        <v>5</v>
      </c>
      <c r="DY12" s="35">
        <v>201</v>
      </c>
      <c r="DZ12" s="35">
        <v>449</v>
      </c>
      <c r="EA12" s="57">
        <f t="shared" si="63"/>
        <v>248</v>
      </c>
      <c r="EB12" s="90">
        <v>45</v>
      </c>
      <c r="EC12" s="90">
        <v>162</v>
      </c>
      <c r="ED12" s="57">
        <f t="shared" si="64"/>
        <v>117</v>
      </c>
      <c r="EE12" s="176">
        <f t="shared" si="65"/>
        <v>35</v>
      </c>
      <c r="EF12" s="176">
        <f t="shared" si="66"/>
        <v>38.4</v>
      </c>
      <c r="EG12" s="176">
        <f t="shared" si="67"/>
        <v>3.3999999999999986</v>
      </c>
      <c r="EH12" s="35">
        <v>6019</v>
      </c>
      <c r="EI12" s="35">
        <v>11900</v>
      </c>
      <c r="EJ12" s="57">
        <f t="shared" si="28"/>
        <v>5881</v>
      </c>
      <c r="EK12" s="90">
        <v>1557</v>
      </c>
      <c r="EL12" s="90">
        <v>3720</v>
      </c>
      <c r="EM12" s="57">
        <f t="shared" si="29"/>
        <v>2163</v>
      </c>
      <c r="EN12" s="58">
        <f t="shared" si="68"/>
        <v>30</v>
      </c>
      <c r="EO12" s="58">
        <f t="shared" si="69"/>
        <v>27</v>
      </c>
      <c r="EP12" s="58">
        <f t="shared" si="70"/>
        <v>-3</v>
      </c>
      <c r="EQ12" s="121">
        <v>10</v>
      </c>
      <c r="ER12" s="30"/>
      <c r="ES12" s="35">
        <v>4</v>
      </c>
      <c r="ET12" s="35" t="s">
        <v>4</v>
      </c>
      <c r="EU12" s="94" t="s">
        <v>24</v>
      </c>
      <c r="EV12" s="90">
        <v>76</v>
      </c>
      <c r="EW12" s="90">
        <v>77</v>
      </c>
      <c r="EX12" s="57">
        <f t="shared" si="71"/>
        <v>1</v>
      </c>
      <c r="EY12" s="90">
        <v>76</v>
      </c>
      <c r="EZ12" s="90">
        <v>77</v>
      </c>
      <c r="FA12" s="57">
        <f t="shared" si="30"/>
        <v>1</v>
      </c>
      <c r="FB12" s="90">
        <v>44</v>
      </c>
      <c r="FC12" s="90">
        <v>45</v>
      </c>
      <c r="FD12" s="57">
        <f t="shared" si="31"/>
        <v>1</v>
      </c>
      <c r="FE12" s="90">
        <v>5</v>
      </c>
      <c r="FF12" s="90">
        <v>9</v>
      </c>
      <c r="FG12" s="57">
        <f t="shared" si="72"/>
        <v>4</v>
      </c>
      <c r="FH12" s="90">
        <v>24</v>
      </c>
      <c r="FI12" s="90">
        <v>27</v>
      </c>
      <c r="FJ12" s="57">
        <f t="shared" si="32"/>
        <v>3</v>
      </c>
      <c r="FK12" s="176">
        <f t="shared" si="73"/>
        <v>65.900000000000006</v>
      </c>
      <c r="FL12" s="176">
        <f t="shared" si="74"/>
        <v>80</v>
      </c>
      <c r="FM12" s="121">
        <v>7</v>
      </c>
      <c r="FN12" s="58">
        <f t="shared" si="33"/>
        <v>4</v>
      </c>
      <c r="FO12" s="58">
        <f t="shared" si="34"/>
        <v>5</v>
      </c>
      <c r="FP12" s="57">
        <f t="shared" si="75"/>
        <v>1</v>
      </c>
      <c r="FQ12" s="174"/>
      <c r="FR12" s="35">
        <v>4</v>
      </c>
      <c r="FS12" s="35" t="s">
        <v>4</v>
      </c>
      <c r="FT12" s="94" t="s">
        <v>24</v>
      </c>
      <c r="FU12" s="462">
        <f t="shared" si="76"/>
        <v>60831</v>
      </c>
      <c r="FV12" s="400">
        <f t="shared" si="36"/>
        <v>6759</v>
      </c>
      <c r="FW12" s="106">
        <v>57071</v>
      </c>
      <c r="FX12" s="375"/>
      <c r="FY12" s="106">
        <v>3752</v>
      </c>
      <c r="FZ12" s="106">
        <v>1517</v>
      </c>
      <c r="GA12" s="106">
        <v>8</v>
      </c>
      <c r="GB12" s="176">
        <f t="shared" si="77"/>
        <v>93.8</v>
      </c>
      <c r="GC12" s="297">
        <v>60831</v>
      </c>
      <c r="GD12" s="106">
        <v>43457</v>
      </c>
      <c r="GE12" s="106"/>
      <c r="GF12" s="106">
        <v>2739</v>
      </c>
      <c r="GG12" s="106"/>
      <c r="GH12" s="106">
        <v>842</v>
      </c>
      <c r="GI12" s="28"/>
      <c r="GJ12" s="28"/>
      <c r="GK12" s="28"/>
      <c r="GL12" s="28"/>
      <c r="GM12" s="28"/>
      <c r="GN12" s="28"/>
      <c r="GO12" s="28"/>
      <c r="GP12" s="28"/>
    </row>
    <row r="13" spans="1:198" s="31" customFormat="1">
      <c r="A13" s="35">
        <v>5</v>
      </c>
      <c r="B13" s="35" t="s">
        <v>5</v>
      </c>
      <c r="C13" s="94" t="s">
        <v>25</v>
      </c>
      <c r="D13" s="57">
        <f t="shared" si="37"/>
        <v>20</v>
      </c>
      <c r="E13" s="35"/>
      <c r="F13" s="35">
        <v>20</v>
      </c>
      <c r="G13" s="57">
        <f t="shared" si="0"/>
        <v>20</v>
      </c>
      <c r="H13" s="35"/>
      <c r="I13" s="35">
        <v>20</v>
      </c>
      <c r="J13" s="35">
        <v>1706</v>
      </c>
      <c r="K13" s="35">
        <v>1706</v>
      </c>
      <c r="L13" s="57">
        <f t="shared" si="38"/>
        <v>0</v>
      </c>
      <c r="M13" s="58">
        <f t="shared" si="39"/>
        <v>85</v>
      </c>
      <c r="N13" s="58">
        <f t="shared" si="40"/>
        <v>85</v>
      </c>
      <c r="O13" s="57">
        <f t="shared" si="1"/>
        <v>0</v>
      </c>
      <c r="P13" s="35">
        <v>20</v>
      </c>
      <c r="Q13" s="35">
        <v>20</v>
      </c>
      <c r="R13" s="57">
        <f t="shared" si="2"/>
        <v>0</v>
      </c>
      <c r="S13" s="35">
        <v>6</v>
      </c>
      <c r="T13" s="35">
        <v>9</v>
      </c>
      <c r="U13" s="57">
        <f t="shared" si="3"/>
        <v>3</v>
      </c>
      <c r="V13" s="35"/>
      <c r="W13" s="35"/>
      <c r="X13" s="57">
        <f t="shared" si="4"/>
        <v>0</v>
      </c>
      <c r="Y13" s="176">
        <f t="shared" si="41"/>
        <v>30</v>
      </c>
      <c r="Z13" s="176">
        <f t="shared" si="42"/>
        <v>45</v>
      </c>
      <c r="AA13" s="176">
        <f t="shared" si="5"/>
        <v>15</v>
      </c>
      <c r="AB13" s="57"/>
      <c r="AC13" s="57"/>
      <c r="AD13" s="57">
        <f t="shared" si="43"/>
        <v>0</v>
      </c>
      <c r="AE13" s="28"/>
      <c r="AF13" s="35">
        <v>5</v>
      </c>
      <c r="AG13" s="35" t="s">
        <v>5</v>
      </c>
      <c r="AH13" s="94" t="s">
        <v>25</v>
      </c>
      <c r="AI13" s="176">
        <f t="shared" si="44"/>
        <v>11.2</v>
      </c>
      <c r="AJ13" s="37"/>
      <c r="AK13" s="37">
        <v>11.2</v>
      </c>
      <c r="AL13" s="176">
        <f t="shared" si="45"/>
        <v>11.1</v>
      </c>
      <c r="AM13" s="37"/>
      <c r="AN13" s="37">
        <v>11.1</v>
      </c>
      <c r="AO13" s="461">
        <f t="shared" si="6"/>
        <v>0.56000000000000005</v>
      </c>
      <c r="AP13" s="51">
        <v>0</v>
      </c>
      <c r="AQ13" s="461">
        <f t="shared" si="7"/>
        <v>0.56000000000000005</v>
      </c>
      <c r="AR13" s="461">
        <f t="shared" si="8"/>
        <v>0.56000000000000005</v>
      </c>
      <c r="AS13" s="51">
        <v>0</v>
      </c>
      <c r="AT13" s="461">
        <f t="shared" si="9"/>
        <v>0.56000000000000005</v>
      </c>
      <c r="AU13" s="461">
        <f t="shared" si="48"/>
        <v>0</v>
      </c>
      <c r="AV13" s="461">
        <f t="shared" si="49"/>
        <v>0</v>
      </c>
      <c r="AW13" s="461">
        <f t="shared" si="50"/>
        <v>0</v>
      </c>
      <c r="AX13" s="28"/>
      <c r="AY13" s="35">
        <v>5</v>
      </c>
      <c r="AZ13" s="35" t="s">
        <v>5</v>
      </c>
      <c r="BA13" s="94" t="s">
        <v>25</v>
      </c>
      <c r="BB13" s="35">
        <v>111</v>
      </c>
      <c r="BC13" s="35">
        <v>112</v>
      </c>
      <c r="BD13" s="57">
        <f t="shared" si="51"/>
        <v>1</v>
      </c>
      <c r="BE13" s="57">
        <v>111</v>
      </c>
      <c r="BF13" s="57">
        <v>112</v>
      </c>
      <c r="BG13" s="57">
        <f t="shared" si="10"/>
        <v>1</v>
      </c>
      <c r="BH13" s="58">
        <f t="shared" si="11"/>
        <v>6</v>
      </c>
      <c r="BI13" s="58">
        <f t="shared" si="12"/>
        <v>6</v>
      </c>
      <c r="BJ13" s="57">
        <f t="shared" si="52"/>
        <v>0</v>
      </c>
      <c r="BK13" s="35">
        <v>1443</v>
      </c>
      <c r="BL13" s="35">
        <v>1363</v>
      </c>
      <c r="BM13" s="57">
        <f t="shared" si="53"/>
        <v>-80</v>
      </c>
      <c r="BN13" s="57">
        <v>1443</v>
      </c>
      <c r="BO13" s="57">
        <v>1363</v>
      </c>
      <c r="BP13" s="57">
        <f t="shared" si="54"/>
        <v>-80</v>
      </c>
      <c r="BQ13" s="58">
        <f t="shared" si="55"/>
        <v>13</v>
      </c>
      <c r="BR13" s="58">
        <f t="shared" si="56"/>
        <v>12</v>
      </c>
      <c r="BS13" s="58">
        <f t="shared" si="57"/>
        <v>-1</v>
      </c>
      <c r="BT13" s="121">
        <v>8</v>
      </c>
      <c r="BU13" s="90">
        <v>63</v>
      </c>
      <c r="BV13" s="90">
        <v>66</v>
      </c>
      <c r="BW13" s="57">
        <f t="shared" si="14"/>
        <v>3</v>
      </c>
      <c r="BX13" s="57">
        <v>63</v>
      </c>
      <c r="BY13" s="57">
        <v>66</v>
      </c>
      <c r="BZ13" s="57">
        <f t="shared" si="15"/>
        <v>3</v>
      </c>
      <c r="CA13" s="90">
        <v>834</v>
      </c>
      <c r="CB13" s="90">
        <v>748</v>
      </c>
      <c r="CC13" s="57">
        <f t="shared" si="58"/>
        <v>-86</v>
      </c>
      <c r="CD13" s="57">
        <v>834</v>
      </c>
      <c r="CE13" s="57">
        <v>748</v>
      </c>
      <c r="CF13" s="57">
        <f t="shared" si="16"/>
        <v>-86</v>
      </c>
      <c r="CG13" s="35">
        <v>86</v>
      </c>
      <c r="CH13" s="35">
        <v>87</v>
      </c>
      <c r="CI13" s="57">
        <f t="shared" si="17"/>
        <v>1</v>
      </c>
      <c r="CJ13" s="57">
        <v>86</v>
      </c>
      <c r="CK13" s="57">
        <v>87</v>
      </c>
      <c r="CL13" s="57">
        <f t="shared" si="18"/>
        <v>1</v>
      </c>
      <c r="CM13" s="57">
        <v>55</v>
      </c>
      <c r="CN13" s="57">
        <v>58</v>
      </c>
      <c r="CO13" s="57">
        <f t="shared" si="19"/>
        <v>3</v>
      </c>
      <c r="CP13" s="57">
        <v>55</v>
      </c>
      <c r="CQ13" s="57">
        <v>58</v>
      </c>
      <c r="CR13" s="57">
        <f t="shared" si="20"/>
        <v>3</v>
      </c>
      <c r="CS13" s="35">
        <v>1060</v>
      </c>
      <c r="CT13" s="35">
        <v>1033</v>
      </c>
      <c r="CU13" s="57">
        <f t="shared" si="21"/>
        <v>-27</v>
      </c>
      <c r="CV13" s="57">
        <v>1060</v>
      </c>
      <c r="CW13" s="57">
        <v>1033</v>
      </c>
      <c r="CX13" s="57">
        <f t="shared" si="22"/>
        <v>-27</v>
      </c>
      <c r="CY13" s="90">
        <v>706</v>
      </c>
      <c r="CZ13" s="90">
        <v>659</v>
      </c>
      <c r="DA13" s="57">
        <f t="shared" si="23"/>
        <v>-47</v>
      </c>
      <c r="DB13" s="57">
        <v>706</v>
      </c>
      <c r="DC13" s="57">
        <v>659</v>
      </c>
      <c r="DD13" s="57">
        <f t="shared" si="24"/>
        <v>-47</v>
      </c>
      <c r="DE13" s="28"/>
      <c r="DF13" s="35">
        <v>5</v>
      </c>
      <c r="DG13" s="35" t="s">
        <v>5</v>
      </c>
      <c r="DH13" s="94" t="s">
        <v>25</v>
      </c>
      <c r="DI13" s="35">
        <v>878</v>
      </c>
      <c r="DJ13" s="35">
        <v>1525</v>
      </c>
      <c r="DK13" s="57">
        <f t="shared" si="59"/>
        <v>647</v>
      </c>
      <c r="DL13" s="90">
        <v>335</v>
      </c>
      <c r="DM13" s="90">
        <v>643</v>
      </c>
      <c r="DN13" s="57">
        <f t="shared" si="25"/>
        <v>308</v>
      </c>
      <c r="DO13" s="90">
        <v>25191</v>
      </c>
      <c r="DP13" s="90">
        <v>46865</v>
      </c>
      <c r="DQ13" s="57">
        <f t="shared" si="60"/>
        <v>21674</v>
      </c>
      <c r="DR13" s="90">
        <v>7616</v>
      </c>
      <c r="DS13" s="90">
        <v>16029</v>
      </c>
      <c r="DT13" s="57">
        <f t="shared" si="61"/>
        <v>8413</v>
      </c>
      <c r="DU13" s="58">
        <f t="shared" si="26"/>
        <v>44</v>
      </c>
      <c r="DV13" s="58">
        <f t="shared" si="27"/>
        <v>76</v>
      </c>
      <c r="DW13" s="58">
        <f t="shared" si="62"/>
        <v>32</v>
      </c>
      <c r="DX13" s="121">
        <v>12</v>
      </c>
      <c r="DY13" s="35">
        <v>594</v>
      </c>
      <c r="DZ13" s="35">
        <v>469</v>
      </c>
      <c r="EA13" s="57">
        <f t="shared" si="63"/>
        <v>-125</v>
      </c>
      <c r="EB13" s="90">
        <v>178</v>
      </c>
      <c r="EC13" s="90">
        <v>99</v>
      </c>
      <c r="ED13" s="57">
        <f t="shared" si="64"/>
        <v>-79</v>
      </c>
      <c r="EE13" s="176">
        <f t="shared" si="65"/>
        <v>67.7</v>
      </c>
      <c r="EF13" s="176">
        <f t="shared" si="66"/>
        <v>30.8</v>
      </c>
      <c r="EG13" s="176">
        <f t="shared" si="67"/>
        <v>-36.900000000000006</v>
      </c>
      <c r="EH13" s="35">
        <v>11019</v>
      </c>
      <c r="EI13" s="35">
        <v>9024</v>
      </c>
      <c r="EJ13" s="57">
        <f t="shared" si="28"/>
        <v>-1995</v>
      </c>
      <c r="EK13" s="90">
        <v>2878</v>
      </c>
      <c r="EL13" s="90">
        <v>1606</v>
      </c>
      <c r="EM13" s="57">
        <f t="shared" si="29"/>
        <v>-1272</v>
      </c>
      <c r="EN13" s="58">
        <f t="shared" si="68"/>
        <v>19</v>
      </c>
      <c r="EO13" s="58">
        <f t="shared" si="69"/>
        <v>19</v>
      </c>
      <c r="EP13" s="58">
        <f t="shared" si="70"/>
        <v>0</v>
      </c>
      <c r="EQ13" s="121">
        <v>12</v>
      </c>
      <c r="ER13" s="30"/>
      <c r="ES13" s="35">
        <v>5</v>
      </c>
      <c r="ET13" s="35" t="s">
        <v>5</v>
      </c>
      <c r="EU13" s="94" t="s">
        <v>25</v>
      </c>
      <c r="EV13" s="90">
        <v>77</v>
      </c>
      <c r="EW13" s="90">
        <v>82</v>
      </c>
      <c r="EX13" s="57">
        <f t="shared" si="71"/>
        <v>5</v>
      </c>
      <c r="EY13" s="90">
        <v>77</v>
      </c>
      <c r="EZ13" s="90">
        <v>81</v>
      </c>
      <c r="FA13" s="57">
        <f t="shared" si="30"/>
        <v>4</v>
      </c>
      <c r="FB13" s="90">
        <v>53</v>
      </c>
      <c r="FC13" s="90">
        <v>57</v>
      </c>
      <c r="FD13" s="57">
        <f t="shared" si="31"/>
        <v>4</v>
      </c>
      <c r="FE13" s="90">
        <v>4</v>
      </c>
      <c r="FF13" s="90">
        <v>6</v>
      </c>
      <c r="FG13" s="57">
        <f t="shared" si="72"/>
        <v>2</v>
      </c>
      <c r="FH13" s="90">
        <v>17</v>
      </c>
      <c r="FI13" s="90">
        <v>17</v>
      </c>
      <c r="FJ13" s="57">
        <f t="shared" si="32"/>
        <v>0</v>
      </c>
      <c r="FK13" s="176">
        <f t="shared" si="73"/>
        <v>39.6</v>
      </c>
      <c r="FL13" s="176">
        <f t="shared" si="74"/>
        <v>40.4</v>
      </c>
      <c r="FM13" s="121">
        <v>20</v>
      </c>
      <c r="FN13" s="58">
        <f t="shared" si="33"/>
        <v>3</v>
      </c>
      <c r="FO13" s="58">
        <f t="shared" si="34"/>
        <v>3</v>
      </c>
      <c r="FP13" s="57">
        <f t="shared" si="75"/>
        <v>0</v>
      </c>
      <c r="FQ13" s="174"/>
      <c r="FR13" s="35">
        <v>5</v>
      </c>
      <c r="FS13" s="35" t="s">
        <v>5</v>
      </c>
      <c r="FT13" s="94" t="s">
        <v>25</v>
      </c>
      <c r="FU13" s="462">
        <f t="shared" si="76"/>
        <v>34260.799999999996</v>
      </c>
      <c r="FV13" s="400">
        <f t="shared" si="36"/>
        <v>1713</v>
      </c>
      <c r="FW13" s="106">
        <v>21379</v>
      </c>
      <c r="FX13" s="106">
        <v>12003.7</v>
      </c>
      <c r="FY13" s="106">
        <v>852.5</v>
      </c>
      <c r="FZ13" s="106">
        <v>170.8</v>
      </c>
      <c r="GA13" s="106">
        <v>25.6</v>
      </c>
      <c r="GB13" s="176">
        <f t="shared" si="77"/>
        <v>97.4</v>
      </c>
      <c r="GC13" s="297">
        <v>34260.800000000003</v>
      </c>
      <c r="GD13" s="106">
        <v>25479.8</v>
      </c>
      <c r="GE13" s="106"/>
      <c r="GF13" s="106">
        <v>3334.8</v>
      </c>
      <c r="GG13" s="106"/>
      <c r="GH13" s="106">
        <v>932.2</v>
      </c>
      <c r="GI13" s="28"/>
      <c r="GJ13" s="28"/>
      <c r="GK13" s="28"/>
      <c r="GL13" s="28"/>
      <c r="GM13" s="28"/>
      <c r="GN13" s="28"/>
      <c r="GO13" s="28"/>
      <c r="GP13" s="28"/>
    </row>
    <row r="14" spans="1:198" s="31" customFormat="1">
      <c r="A14" s="35">
        <v>6</v>
      </c>
      <c r="B14" s="35" t="s">
        <v>6</v>
      </c>
      <c r="C14" s="94" t="s">
        <v>26</v>
      </c>
      <c r="D14" s="57">
        <f t="shared" si="37"/>
        <v>18</v>
      </c>
      <c r="E14" s="35"/>
      <c r="F14" s="35">
        <v>18</v>
      </c>
      <c r="G14" s="57">
        <f t="shared" si="0"/>
        <v>18</v>
      </c>
      <c r="H14" s="35"/>
      <c r="I14" s="35">
        <v>18</v>
      </c>
      <c r="J14" s="35">
        <v>1941</v>
      </c>
      <c r="K14" s="35">
        <v>1781</v>
      </c>
      <c r="L14" s="57">
        <f t="shared" si="38"/>
        <v>-160</v>
      </c>
      <c r="M14" s="58">
        <f t="shared" si="39"/>
        <v>108</v>
      </c>
      <c r="N14" s="58">
        <f t="shared" si="40"/>
        <v>99</v>
      </c>
      <c r="O14" s="57">
        <f t="shared" si="1"/>
        <v>-9</v>
      </c>
      <c r="P14" s="35">
        <v>18</v>
      </c>
      <c r="Q14" s="35">
        <v>18</v>
      </c>
      <c r="R14" s="57">
        <f t="shared" si="2"/>
        <v>0</v>
      </c>
      <c r="S14" s="35">
        <v>2</v>
      </c>
      <c r="T14" s="35">
        <v>1</v>
      </c>
      <c r="U14" s="57">
        <f t="shared" si="3"/>
        <v>-1</v>
      </c>
      <c r="V14" s="35"/>
      <c r="W14" s="35"/>
      <c r="X14" s="57">
        <f t="shared" si="4"/>
        <v>0</v>
      </c>
      <c r="Y14" s="176">
        <f t="shared" si="41"/>
        <v>11.1</v>
      </c>
      <c r="Z14" s="176">
        <f t="shared" si="42"/>
        <v>5.6</v>
      </c>
      <c r="AA14" s="176">
        <f t="shared" si="5"/>
        <v>-5.5</v>
      </c>
      <c r="AB14" s="57"/>
      <c r="AC14" s="57"/>
      <c r="AD14" s="57">
        <f t="shared" si="43"/>
        <v>0</v>
      </c>
      <c r="AE14" s="28"/>
      <c r="AF14" s="35">
        <v>6</v>
      </c>
      <c r="AG14" s="35" t="s">
        <v>6</v>
      </c>
      <c r="AH14" s="94" t="s">
        <v>26</v>
      </c>
      <c r="AI14" s="176">
        <f t="shared" si="44"/>
        <v>18.8</v>
      </c>
      <c r="AJ14" s="37"/>
      <c r="AK14" s="37">
        <v>18.8</v>
      </c>
      <c r="AL14" s="176">
        <f t="shared" si="45"/>
        <v>18.7</v>
      </c>
      <c r="AM14" s="37"/>
      <c r="AN14" s="37">
        <v>18.7</v>
      </c>
      <c r="AO14" s="461">
        <f t="shared" si="6"/>
        <v>1.04</v>
      </c>
      <c r="AP14" s="51">
        <v>0</v>
      </c>
      <c r="AQ14" s="461">
        <f t="shared" si="7"/>
        <v>1.04</v>
      </c>
      <c r="AR14" s="461">
        <f t="shared" si="8"/>
        <v>1.04</v>
      </c>
      <c r="AS14" s="51">
        <v>0</v>
      </c>
      <c r="AT14" s="461">
        <f t="shared" si="9"/>
        <v>1.04</v>
      </c>
      <c r="AU14" s="461">
        <f t="shared" si="48"/>
        <v>0</v>
      </c>
      <c r="AV14" s="461">
        <f t="shared" si="49"/>
        <v>0</v>
      </c>
      <c r="AW14" s="461">
        <f t="shared" si="50"/>
        <v>0</v>
      </c>
      <c r="AX14" s="28"/>
      <c r="AY14" s="35">
        <v>6</v>
      </c>
      <c r="AZ14" s="35" t="s">
        <v>6</v>
      </c>
      <c r="BA14" s="94" t="s">
        <v>26</v>
      </c>
      <c r="BB14" s="35">
        <v>153</v>
      </c>
      <c r="BC14" s="35">
        <v>149</v>
      </c>
      <c r="BD14" s="57">
        <f t="shared" si="51"/>
        <v>-4</v>
      </c>
      <c r="BE14" s="57">
        <v>153</v>
      </c>
      <c r="BF14" s="57">
        <v>149</v>
      </c>
      <c r="BG14" s="57">
        <f t="shared" si="10"/>
        <v>-4</v>
      </c>
      <c r="BH14" s="58">
        <f t="shared" si="11"/>
        <v>9</v>
      </c>
      <c r="BI14" s="58">
        <f t="shared" si="12"/>
        <v>8</v>
      </c>
      <c r="BJ14" s="57">
        <f t="shared" si="52"/>
        <v>-1</v>
      </c>
      <c r="BK14" s="35">
        <v>3073</v>
      </c>
      <c r="BL14" s="35">
        <v>2935</v>
      </c>
      <c r="BM14" s="57">
        <f t="shared" si="53"/>
        <v>-138</v>
      </c>
      <c r="BN14" s="57">
        <v>3073</v>
      </c>
      <c r="BO14" s="57">
        <v>2935</v>
      </c>
      <c r="BP14" s="57">
        <f t="shared" si="54"/>
        <v>-138</v>
      </c>
      <c r="BQ14" s="58">
        <f t="shared" si="55"/>
        <v>20</v>
      </c>
      <c r="BR14" s="58">
        <f t="shared" si="56"/>
        <v>20</v>
      </c>
      <c r="BS14" s="58">
        <f t="shared" si="57"/>
        <v>0</v>
      </c>
      <c r="BT14" s="121">
        <v>3</v>
      </c>
      <c r="BU14" s="90">
        <v>72</v>
      </c>
      <c r="BV14" s="90">
        <v>72</v>
      </c>
      <c r="BW14" s="57">
        <f t="shared" si="14"/>
        <v>0</v>
      </c>
      <c r="BX14" s="57">
        <v>72</v>
      </c>
      <c r="BY14" s="57">
        <v>72</v>
      </c>
      <c r="BZ14" s="57">
        <f t="shared" si="15"/>
        <v>0</v>
      </c>
      <c r="CA14" s="90">
        <v>1525</v>
      </c>
      <c r="CB14" s="90">
        <v>1551</v>
      </c>
      <c r="CC14" s="57">
        <f t="shared" si="58"/>
        <v>26</v>
      </c>
      <c r="CD14" s="57">
        <v>1525</v>
      </c>
      <c r="CE14" s="57">
        <v>1551</v>
      </c>
      <c r="CF14" s="57">
        <f t="shared" si="16"/>
        <v>26</v>
      </c>
      <c r="CG14" s="35">
        <v>111</v>
      </c>
      <c r="CH14" s="35">
        <v>111</v>
      </c>
      <c r="CI14" s="57">
        <f t="shared" si="17"/>
        <v>0</v>
      </c>
      <c r="CJ14" s="57">
        <v>111</v>
      </c>
      <c r="CK14" s="57">
        <v>111</v>
      </c>
      <c r="CL14" s="57">
        <f t="shared" si="18"/>
        <v>0</v>
      </c>
      <c r="CM14" s="57">
        <v>60</v>
      </c>
      <c r="CN14" s="57">
        <v>60</v>
      </c>
      <c r="CO14" s="57">
        <f t="shared" si="19"/>
        <v>0</v>
      </c>
      <c r="CP14" s="57">
        <v>60</v>
      </c>
      <c r="CQ14" s="57">
        <v>60</v>
      </c>
      <c r="CR14" s="57">
        <f t="shared" si="20"/>
        <v>0</v>
      </c>
      <c r="CS14" s="35">
        <v>2104</v>
      </c>
      <c r="CT14" s="35">
        <v>2147</v>
      </c>
      <c r="CU14" s="57">
        <f t="shared" si="21"/>
        <v>43</v>
      </c>
      <c r="CV14" s="57">
        <v>2104</v>
      </c>
      <c r="CW14" s="57">
        <v>2147</v>
      </c>
      <c r="CX14" s="57">
        <f t="shared" si="22"/>
        <v>43</v>
      </c>
      <c r="CY14" s="90">
        <v>1271</v>
      </c>
      <c r="CZ14" s="90">
        <v>1298</v>
      </c>
      <c r="DA14" s="57">
        <f t="shared" si="23"/>
        <v>27</v>
      </c>
      <c r="DB14" s="57">
        <v>1271</v>
      </c>
      <c r="DC14" s="57">
        <v>1298</v>
      </c>
      <c r="DD14" s="57">
        <f t="shared" si="24"/>
        <v>27</v>
      </c>
      <c r="DE14" s="28"/>
      <c r="DF14" s="35">
        <v>6</v>
      </c>
      <c r="DG14" s="35" t="s">
        <v>6</v>
      </c>
      <c r="DH14" s="94" t="s">
        <v>26</v>
      </c>
      <c r="DI14" s="35">
        <v>1049</v>
      </c>
      <c r="DJ14" s="35">
        <v>977</v>
      </c>
      <c r="DK14" s="57">
        <f t="shared" si="59"/>
        <v>-72</v>
      </c>
      <c r="DL14" s="90">
        <v>353</v>
      </c>
      <c r="DM14" s="90">
        <v>515</v>
      </c>
      <c r="DN14" s="57">
        <f t="shared" si="25"/>
        <v>162</v>
      </c>
      <c r="DO14" s="90">
        <v>57169</v>
      </c>
      <c r="DP14" s="90">
        <v>46945</v>
      </c>
      <c r="DQ14" s="57">
        <f t="shared" si="60"/>
        <v>-10224</v>
      </c>
      <c r="DR14" s="90">
        <v>15582</v>
      </c>
      <c r="DS14" s="90">
        <v>17505</v>
      </c>
      <c r="DT14" s="57">
        <f t="shared" si="61"/>
        <v>1923</v>
      </c>
      <c r="DU14" s="58">
        <f t="shared" si="26"/>
        <v>58</v>
      </c>
      <c r="DV14" s="58">
        <f t="shared" si="27"/>
        <v>54</v>
      </c>
      <c r="DW14" s="58">
        <f t="shared" si="62"/>
        <v>-4</v>
      </c>
      <c r="DX14" s="121">
        <v>18</v>
      </c>
      <c r="DY14" s="35">
        <v>464</v>
      </c>
      <c r="DZ14" s="35">
        <v>125</v>
      </c>
      <c r="EA14" s="57">
        <f t="shared" si="63"/>
        <v>-339</v>
      </c>
      <c r="EB14" s="90">
        <v>149</v>
      </c>
      <c r="EC14" s="90">
        <v>79</v>
      </c>
      <c r="ED14" s="57">
        <f t="shared" si="64"/>
        <v>-70</v>
      </c>
      <c r="EE14" s="176">
        <f t="shared" si="65"/>
        <v>44.2</v>
      </c>
      <c r="EF14" s="176">
        <f t="shared" si="66"/>
        <v>12.8</v>
      </c>
      <c r="EG14" s="176">
        <f t="shared" si="67"/>
        <v>-31.400000000000002</v>
      </c>
      <c r="EH14" s="35">
        <v>11948</v>
      </c>
      <c r="EI14" s="35">
        <v>4477</v>
      </c>
      <c r="EJ14" s="57">
        <f t="shared" si="28"/>
        <v>-7471</v>
      </c>
      <c r="EK14" s="90">
        <v>2920</v>
      </c>
      <c r="EL14" s="90">
        <v>2370</v>
      </c>
      <c r="EM14" s="57">
        <f t="shared" si="29"/>
        <v>-550</v>
      </c>
      <c r="EN14" s="58">
        <f t="shared" si="68"/>
        <v>26</v>
      </c>
      <c r="EO14" s="58">
        <f t="shared" si="69"/>
        <v>36</v>
      </c>
      <c r="EP14" s="58">
        <f t="shared" si="70"/>
        <v>10</v>
      </c>
      <c r="EQ14" s="121">
        <v>9</v>
      </c>
      <c r="ER14" s="30"/>
      <c r="ES14" s="35">
        <v>6</v>
      </c>
      <c r="ET14" s="35" t="s">
        <v>6</v>
      </c>
      <c r="EU14" s="94" t="s">
        <v>26</v>
      </c>
      <c r="EV14" s="90">
        <v>108</v>
      </c>
      <c r="EW14" s="90">
        <v>107</v>
      </c>
      <c r="EX14" s="57">
        <f t="shared" si="71"/>
        <v>-1</v>
      </c>
      <c r="EY14" s="90">
        <v>108</v>
      </c>
      <c r="EZ14" s="90">
        <v>107</v>
      </c>
      <c r="FA14" s="57">
        <f t="shared" si="30"/>
        <v>-1</v>
      </c>
      <c r="FB14" s="90">
        <v>67</v>
      </c>
      <c r="FC14" s="90">
        <v>65</v>
      </c>
      <c r="FD14" s="57">
        <f t="shared" si="31"/>
        <v>-2</v>
      </c>
      <c r="FE14" s="90">
        <v>18</v>
      </c>
      <c r="FF14" s="90">
        <v>18</v>
      </c>
      <c r="FG14" s="57">
        <f t="shared" si="72"/>
        <v>0</v>
      </c>
      <c r="FH14" s="90">
        <v>45</v>
      </c>
      <c r="FI14" s="90">
        <v>47</v>
      </c>
      <c r="FJ14" s="57">
        <f t="shared" si="32"/>
        <v>2</v>
      </c>
      <c r="FK14" s="176">
        <f t="shared" si="73"/>
        <v>94</v>
      </c>
      <c r="FL14" s="176">
        <f t="shared" si="74"/>
        <v>100</v>
      </c>
      <c r="FM14" s="121">
        <v>1</v>
      </c>
      <c r="FN14" s="58">
        <f t="shared" si="33"/>
        <v>4</v>
      </c>
      <c r="FO14" s="58">
        <f t="shared" si="34"/>
        <v>4</v>
      </c>
      <c r="FP14" s="57">
        <f t="shared" si="75"/>
        <v>0</v>
      </c>
      <c r="FQ14" s="174"/>
      <c r="FR14" s="35">
        <v>6</v>
      </c>
      <c r="FS14" s="35" t="s">
        <v>6</v>
      </c>
      <c r="FT14" s="94" t="s">
        <v>26</v>
      </c>
      <c r="FU14" s="462">
        <f t="shared" si="76"/>
        <v>81748</v>
      </c>
      <c r="FV14" s="400">
        <f t="shared" si="36"/>
        <v>4542</v>
      </c>
      <c r="FW14" s="106">
        <v>56179</v>
      </c>
      <c r="FX14" s="106">
        <v>25312</v>
      </c>
      <c r="FY14" s="106">
        <v>243</v>
      </c>
      <c r="FZ14" s="106">
        <v>100</v>
      </c>
      <c r="GA14" s="106">
        <v>14</v>
      </c>
      <c r="GB14" s="176">
        <f t="shared" si="77"/>
        <v>99.7</v>
      </c>
      <c r="GC14" s="297">
        <v>80056</v>
      </c>
      <c r="GD14" s="106">
        <v>64033</v>
      </c>
      <c r="GE14" s="106">
        <v>42</v>
      </c>
      <c r="GF14" s="106">
        <v>721</v>
      </c>
      <c r="GG14" s="106"/>
      <c r="GH14" s="106">
        <v>279</v>
      </c>
      <c r="GI14" s="28"/>
      <c r="GJ14" s="28"/>
      <c r="GK14" s="28"/>
      <c r="GL14" s="28"/>
      <c r="GM14" s="28"/>
      <c r="GN14" s="28"/>
      <c r="GO14" s="28"/>
      <c r="GP14" s="28"/>
    </row>
    <row r="15" spans="1:198" s="31" customFormat="1">
      <c r="A15" s="35">
        <v>7</v>
      </c>
      <c r="B15" s="35" t="s">
        <v>7</v>
      </c>
      <c r="C15" s="94" t="s">
        <v>27</v>
      </c>
      <c r="D15" s="57">
        <f t="shared" si="37"/>
        <v>24</v>
      </c>
      <c r="E15" s="35"/>
      <c r="F15" s="35">
        <v>24</v>
      </c>
      <c r="G15" s="57">
        <f t="shared" si="0"/>
        <v>24</v>
      </c>
      <c r="H15" s="35"/>
      <c r="I15" s="35">
        <v>24</v>
      </c>
      <c r="J15" s="35">
        <v>2041</v>
      </c>
      <c r="K15" s="35">
        <v>2021</v>
      </c>
      <c r="L15" s="57">
        <f t="shared" si="38"/>
        <v>-20</v>
      </c>
      <c r="M15" s="58">
        <f t="shared" si="39"/>
        <v>85</v>
      </c>
      <c r="N15" s="58">
        <f t="shared" si="40"/>
        <v>84</v>
      </c>
      <c r="O15" s="57">
        <f t="shared" si="1"/>
        <v>-1</v>
      </c>
      <c r="P15" s="35">
        <v>24</v>
      </c>
      <c r="Q15" s="35">
        <v>24</v>
      </c>
      <c r="R15" s="57">
        <f t="shared" si="2"/>
        <v>0</v>
      </c>
      <c r="S15" s="35">
        <v>4</v>
      </c>
      <c r="T15" s="35">
        <v>2</v>
      </c>
      <c r="U15" s="57">
        <f t="shared" si="3"/>
        <v>-2</v>
      </c>
      <c r="V15" s="35"/>
      <c r="W15" s="35"/>
      <c r="X15" s="57">
        <f t="shared" si="4"/>
        <v>0</v>
      </c>
      <c r="Y15" s="176">
        <f t="shared" si="41"/>
        <v>16.7</v>
      </c>
      <c r="Z15" s="176">
        <f t="shared" si="42"/>
        <v>8.3000000000000007</v>
      </c>
      <c r="AA15" s="176">
        <f t="shared" si="5"/>
        <v>-8.3999999999999986</v>
      </c>
      <c r="AB15" s="57"/>
      <c r="AC15" s="57"/>
      <c r="AD15" s="57">
        <f t="shared" si="43"/>
        <v>0</v>
      </c>
      <c r="AE15" s="28"/>
      <c r="AF15" s="35">
        <v>7</v>
      </c>
      <c r="AG15" s="35" t="s">
        <v>7</v>
      </c>
      <c r="AH15" s="94" t="s">
        <v>27</v>
      </c>
      <c r="AI15" s="176">
        <f t="shared" si="44"/>
        <v>20.3</v>
      </c>
      <c r="AJ15" s="37"/>
      <c r="AK15" s="37">
        <v>20.3</v>
      </c>
      <c r="AL15" s="176">
        <f t="shared" si="45"/>
        <v>20.3</v>
      </c>
      <c r="AM15" s="37"/>
      <c r="AN15" s="37">
        <v>20.3</v>
      </c>
      <c r="AO15" s="461">
        <f t="shared" si="6"/>
        <v>0.85</v>
      </c>
      <c r="AP15" s="51">
        <v>0</v>
      </c>
      <c r="AQ15" s="461">
        <f t="shared" si="7"/>
        <v>0.85</v>
      </c>
      <c r="AR15" s="461">
        <f t="shared" si="8"/>
        <v>0.85</v>
      </c>
      <c r="AS15" s="51">
        <v>0</v>
      </c>
      <c r="AT15" s="461">
        <f t="shared" si="9"/>
        <v>0.85</v>
      </c>
      <c r="AU15" s="461">
        <f t="shared" si="48"/>
        <v>0</v>
      </c>
      <c r="AV15" s="461">
        <f t="shared" si="49"/>
        <v>0</v>
      </c>
      <c r="AW15" s="461">
        <f t="shared" si="50"/>
        <v>0</v>
      </c>
      <c r="AX15" s="28"/>
      <c r="AY15" s="35">
        <v>7</v>
      </c>
      <c r="AZ15" s="35" t="s">
        <v>7</v>
      </c>
      <c r="BA15" s="94" t="s">
        <v>27</v>
      </c>
      <c r="BB15" s="35">
        <v>102</v>
      </c>
      <c r="BC15" s="35">
        <v>109</v>
      </c>
      <c r="BD15" s="57">
        <f t="shared" si="51"/>
        <v>7</v>
      </c>
      <c r="BE15" s="57">
        <v>102</v>
      </c>
      <c r="BF15" s="57">
        <v>109</v>
      </c>
      <c r="BG15" s="57">
        <f t="shared" si="10"/>
        <v>7</v>
      </c>
      <c r="BH15" s="58">
        <f t="shared" si="11"/>
        <v>4</v>
      </c>
      <c r="BI15" s="58">
        <f t="shared" si="12"/>
        <v>5</v>
      </c>
      <c r="BJ15" s="57">
        <f t="shared" si="52"/>
        <v>1</v>
      </c>
      <c r="BK15" s="35">
        <v>1594</v>
      </c>
      <c r="BL15" s="35">
        <v>1617</v>
      </c>
      <c r="BM15" s="57">
        <f t="shared" si="53"/>
        <v>23</v>
      </c>
      <c r="BN15" s="57">
        <v>1594</v>
      </c>
      <c r="BO15" s="57">
        <v>1617</v>
      </c>
      <c r="BP15" s="57">
        <f t="shared" si="54"/>
        <v>23</v>
      </c>
      <c r="BQ15" s="58">
        <f t="shared" si="55"/>
        <v>16</v>
      </c>
      <c r="BR15" s="58">
        <f t="shared" si="56"/>
        <v>15</v>
      </c>
      <c r="BS15" s="58">
        <f t="shared" si="57"/>
        <v>-1</v>
      </c>
      <c r="BT15" s="121">
        <v>6</v>
      </c>
      <c r="BU15" s="90">
        <v>40</v>
      </c>
      <c r="BV15" s="90">
        <v>45</v>
      </c>
      <c r="BW15" s="57">
        <f t="shared" si="14"/>
        <v>5</v>
      </c>
      <c r="BX15" s="57">
        <v>40</v>
      </c>
      <c r="BY15" s="57">
        <v>45</v>
      </c>
      <c r="BZ15" s="57">
        <f t="shared" si="15"/>
        <v>5</v>
      </c>
      <c r="CA15" s="90">
        <v>554</v>
      </c>
      <c r="CB15" s="90">
        <v>596</v>
      </c>
      <c r="CC15" s="57">
        <f t="shared" si="58"/>
        <v>42</v>
      </c>
      <c r="CD15" s="57">
        <v>554</v>
      </c>
      <c r="CE15" s="57">
        <v>596</v>
      </c>
      <c r="CF15" s="57">
        <f t="shared" si="16"/>
        <v>42</v>
      </c>
      <c r="CG15" s="35">
        <v>61</v>
      </c>
      <c r="CH15" s="35">
        <v>65</v>
      </c>
      <c r="CI15" s="57">
        <f t="shared" si="17"/>
        <v>4</v>
      </c>
      <c r="CJ15" s="57">
        <v>61</v>
      </c>
      <c r="CK15" s="57">
        <v>65</v>
      </c>
      <c r="CL15" s="57">
        <f t="shared" si="18"/>
        <v>4</v>
      </c>
      <c r="CM15" s="57">
        <v>31</v>
      </c>
      <c r="CN15" s="57">
        <v>28</v>
      </c>
      <c r="CO15" s="57">
        <f t="shared" si="19"/>
        <v>-3</v>
      </c>
      <c r="CP15" s="57">
        <v>31</v>
      </c>
      <c r="CQ15" s="57">
        <v>28</v>
      </c>
      <c r="CR15" s="57">
        <f t="shared" si="20"/>
        <v>-3</v>
      </c>
      <c r="CS15" s="35">
        <v>862</v>
      </c>
      <c r="CT15" s="35">
        <v>892</v>
      </c>
      <c r="CU15" s="57">
        <f t="shared" si="21"/>
        <v>30</v>
      </c>
      <c r="CV15" s="57">
        <v>862</v>
      </c>
      <c r="CW15" s="57">
        <v>892</v>
      </c>
      <c r="CX15" s="57">
        <f t="shared" si="22"/>
        <v>30</v>
      </c>
      <c r="CY15" s="90">
        <v>461</v>
      </c>
      <c r="CZ15" s="90">
        <v>424</v>
      </c>
      <c r="DA15" s="57">
        <f t="shared" si="23"/>
        <v>-37</v>
      </c>
      <c r="DB15" s="57">
        <v>461</v>
      </c>
      <c r="DC15" s="57">
        <v>424</v>
      </c>
      <c r="DD15" s="57">
        <f t="shared" si="24"/>
        <v>-37</v>
      </c>
      <c r="DE15" s="28"/>
      <c r="DF15" s="35">
        <v>7</v>
      </c>
      <c r="DG15" s="35" t="s">
        <v>7</v>
      </c>
      <c r="DH15" s="94" t="s">
        <v>27</v>
      </c>
      <c r="DI15" s="35">
        <v>1374</v>
      </c>
      <c r="DJ15" s="35">
        <v>2134</v>
      </c>
      <c r="DK15" s="57">
        <f t="shared" si="59"/>
        <v>760</v>
      </c>
      <c r="DL15" s="90">
        <v>593</v>
      </c>
      <c r="DM15" s="90">
        <v>1113</v>
      </c>
      <c r="DN15" s="57">
        <f t="shared" si="25"/>
        <v>520</v>
      </c>
      <c r="DO15" s="90">
        <v>48405</v>
      </c>
      <c r="DP15" s="90">
        <v>45947</v>
      </c>
      <c r="DQ15" s="57">
        <f t="shared" si="60"/>
        <v>-2458</v>
      </c>
      <c r="DR15" s="90">
        <v>11489</v>
      </c>
      <c r="DS15" s="90">
        <v>17406</v>
      </c>
      <c r="DT15" s="57">
        <f t="shared" si="61"/>
        <v>5917</v>
      </c>
      <c r="DU15" s="58">
        <f t="shared" si="26"/>
        <v>57</v>
      </c>
      <c r="DV15" s="58">
        <f t="shared" si="27"/>
        <v>89</v>
      </c>
      <c r="DW15" s="58">
        <f t="shared" si="62"/>
        <v>32</v>
      </c>
      <c r="DX15" s="121">
        <v>10</v>
      </c>
      <c r="DY15" s="35">
        <v>361</v>
      </c>
      <c r="DZ15" s="35">
        <v>532</v>
      </c>
      <c r="EA15" s="57">
        <f t="shared" si="63"/>
        <v>171</v>
      </c>
      <c r="EB15" s="90">
        <v>101</v>
      </c>
      <c r="EC15" s="90">
        <v>179</v>
      </c>
      <c r="ED15" s="57">
        <f t="shared" si="64"/>
        <v>78</v>
      </c>
      <c r="EE15" s="176">
        <f t="shared" si="65"/>
        <v>26.3</v>
      </c>
      <c r="EF15" s="176">
        <f t="shared" si="66"/>
        <v>24.9</v>
      </c>
      <c r="EG15" s="176">
        <f t="shared" si="67"/>
        <v>-1.4000000000000021</v>
      </c>
      <c r="EH15" s="35">
        <v>6445</v>
      </c>
      <c r="EI15" s="35">
        <v>10222</v>
      </c>
      <c r="EJ15" s="57">
        <f t="shared" si="28"/>
        <v>3777</v>
      </c>
      <c r="EK15" s="90">
        <v>2123</v>
      </c>
      <c r="EL15" s="90">
        <v>4602</v>
      </c>
      <c r="EM15" s="57">
        <f t="shared" si="29"/>
        <v>2479</v>
      </c>
      <c r="EN15" s="58">
        <f t="shared" si="68"/>
        <v>18</v>
      </c>
      <c r="EO15" s="58">
        <f t="shared" si="69"/>
        <v>19</v>
      </c>
      <c r="EP15" s="58">
        <f t="shared" si="70"/>
        <v>1</v>
      </c>
      <c r="EQ15" s="121">
        <v>12</v>
      </c>
      <c r="ER15" s="30"/>
      <c r="ES15" s="35">
        <v>7</v>
      </c>
      <c r="ET15" s="35" t="s">
        <v>7</v>
      </c>
      <c r="EU15" s="94" t="s">
        <v>27</v>
      </c>
      <c r="EV15" s="90">
        <v>69</v>
      </c>
      <c r="EW15" s="90">
        <v>71</v>
      </c>
      <c r="EX15" s="57">
        <f t="shared" si="71"/>
        <v>2</v>
      </c>
      <c r="EY15" s="90">
        <v>68</v>
      </c>
      <c r="EZ15" s="90">
        <v>71</v>
      </c>
      <c r="FA15" s="57">
        <f t="shared" si="30"/>
        <v>3</v>
      </c>
      <c r="FB15" s="90">
        <v>47</v>
      </c>
      <c r="FC15" s="90">
        <v>46</v>
      </c>
      <c r="FD15" s="57">
        <f t="shared" si="31"/>
        <v>-1</v>
      </c>
      <c r="FE15" s="90">
        <v>5</v>
      </c>
      <c r="FF15" s="90">
        <v>5</v>
      </c>
      <c r="FG15" s="57">
        <f t="shared" si="72"/>
        <v>0</v>
      </c>
      <c r="FH15" s="90">
        <v>16</v>
      </c>
      <c r="FI15" s="90">
        <v>16</v>
      </c>
      <c r="FJ15" s="57">
        <f t="shared" si="32"/>
        <v>0</v>
      </c>
      <c r="FK15" s="176">
        <f t="shared" si="73"/>
        <v>44.7</v>
      </c>
      <c r="FL15" s="176">
        <f t="shared" si="74"/>
        <v>45.7</v>
      </c>
      <c r="FM15" s="121">
        <v>18</v>
      </c>
      <c r="FN15" s="58">
        <f t="shared" si="33"/>
        <v>2</v>
      </c>
      <c r="FO15" s="58">
        <f t="shared" si="34"/>
        <v>2</v>
      </c>
      <c r="FP15" s="57">
        <f t="shared" si="75"/>
        <v>0</v>
      </c>
      <c r="FQ15" s="174"/>
      <c r="FR15" s="35">
        <v>7</v>
      </c>
      <c r="FS15" s="35" t="s">
        <v>7</v>
      </c>
      <c r="FT15" s="94" t="s">
        <v>27</v>
      </c>
      <c r="FU15" s="462">
        <f t="shared" si="76"/>
        <v>43439.4</v>
      </c>
      <c r="FV15" s="400">
        <f t="shared" si="36"/>
        <v>1810</v>
      </c>
      <c r="FW15" s="106">
        <v>28017.9</v>
      </c>
      <c r="FX15" s="106">
        <v>13153.4</v>
      </c>
      <c r="FY15" s="106">
        <v>2268.1</v>
      </c>
      <c r="FZ15" s="106">
        <v>900</v>
      </c>
      <c r="GA15" s="106"/>
      <c r="GB15" s="176">
        <f t="shared" si="77"/>
        <v>94.8</v>
      </c>
      <c r="GC15" s="297">
        <v>41951.9</v>
      </c>
      <c r="GD15" s="106">
        <v>23928</v>
      </c>
      <c r="GE15" s="106">
        <v>1884.2</v>
      </c>
      <c r="GF15" s="106">
        <v>4520.8999999999996</v>
      </c>
      <c r="GG15" s="106"/>
      <c r="GH15" s="106"/>
      <c r="GI15" s="28"/>
      <c r="GJ15" s="28"/>
      <c r="GK15" s="28"/>
      <c r="GL15" s="28"/>
      <c r="GM15" s="28"/>
      <c r="GN15" s="28"/>
      <c r="GO15" s="28"/>
      <c r="GP15" s="28"/>
    </row>
    <row r="16" spans="1:198" s="31" customFormat="1">
      <c r="A16" s="35">
        <v>8</v>
      </c>
      <c r="B16" s="35" t="s">
        <v>211</v>
      </c>
      <c r="C16" s="94" t="s">
        <v>28</v>
      </c>
      <c r="D16" s="57">
        <f t="shared" si="37"/>
        <v>17</v>
      </c>
      <c r="E16" s="35">
        <v>2</v>
      </c>
      <c r="F16" s="88">
        <v>15</v>
      </c>
      <c r="G16" s="57">
        <f t="shared" si="0"/>
        <v>17</v>
      </c>
      <c r="H16" s="35">
        <v>2</v>
      </c>
      <c r="I16" s="88">
        <v>15</v>
      </c>
      <c r="J16" s="35">
        <v>1688</v>
      </c>
      <c r="K16" s="35">
        <v>1448</v>
      </c>
      <c r="L16" s="57">
        <f t="shared" si="38"/>
        <v>-240</v>
      </c>
      <c r="M16" s="58">
        <f t="shared" si="39"/>
        <v>99</v>
      </c>
      <c r="N16" s="58">
        <f t="shared" si="40"/>
        <v>85</v>
      </c>
      <c r="O16" s="57">
        <f t="shared" si="1"/>
        <v>-14</v>
      </c>
      <c r="P16" s="35">
        <v>17</v>
      </c>
      <c r="Q16" s="35">
        <v>17</v>
      </c>
      <c r="R16" s="57">
        <f t="shared" si="2"/>
        <v>0</v>
      </c>
      <c r="S16" s="35"/>
      <c r="T16" s="35"/>
      <c r="U16" s="57">
        <f t="shared" si="3"/>
        <v>0</v>
      </c>
      <c r="V16" s="35"/>
      <c r="W16" s="35"/>
      <c r="X16" s="57">
        <f t="shared" si="4"/>
        <v>0</v>
      </c>
      <c r="Y16" s="176">
        <f t="shared" si="41"/>
        <v>0</v>
      </c>
      <c r="Z16" s="176">
        <f t="shared" si="42"/>
        <v>0</v>
      </c>
      <c r="AA16" s="176">
        <f t="shared" si="5"/>
        <v>0</v>
      </c>
      <c r="AB16" s="57"/>
      <c r="AC16" s="57"/>
      <c r="AD16" s="57">
        <f t="shared" si="43"/>
        <v>0</v>
      </c>
      <c r="AE16" s="28"/>
      <c r="AF16" s="35">
        <v>8</v>
      </c>
      <c r="AG16" s="35" t="s">
        <v>211</v>
      </c>
      <c r="AH16" s="94" t="s">
        <v>28</v>
      </c>
      <c r="AI16" s="176">
        <f t="shared" si="44"/>
        <v>37.700000000000003</v>
      </c>
      <c r="AJ16" s="37">
        <v>22.9</v>
      </c>
      <c r="AK16" s="37">
        <v>14.8</v>
      </c>
      <c r="AL16" s="176">
        <f t="shared" si="45"/>
        <v>37.200000000000003</v>
      </c>
      <c r="AM16" s="37">
        <v>22.6</v>
      </c>
      <c r="AN16" s="37">
        <v>14.6</v>
      </c>
      <c r="AO16" s="461">
        <f t="shared" si="6"/>
        <v>2.2200000000000002</v>
      </c>
      <c r="AP16" s="461">
        <f t="shared" si="46"/>
        <v>11.45</v>
      </c>
      <c r="AQ16" s="461">
        <f t="shared" si="7"/>
        <v>0.99</v>
      </c>
      <c r="AR16" s="461">
        <f t="shared" si="8"/>
        <v>2.19</v>
      </c>
      <c r="AS16" s="461">
        <f t="shared" si="47"/>
        <v>11.3</v>
      </c>
      <c r="AT16" s="461">
        <f t="shared" si="9"/>
        <v>0.97</v>
      </c>
      <c r="AU16" s="461">
        <f t="shared" si="48"/>
        <v>-3.0000000000000249E-2</v>
      </c>
      <c r="AV16" s="461">
        <f t="shared" si="49"/>
        <v>-0.14999999999999858</v>
      </c>
      <c r="AW16" s="461">
        <f t="shared" si="50"/>
        <v>-2.0000000000000018E-2</v>
      </c>
      <c r="AX16" s="28"/>
      <c r="AY16" s="35">
        <v>8</v>
      </c>
      <c r="AZ16" s="35" t="s">
        <v>211</v>
      </c>
      <c r="BA16" s="94" t="s">
        <v>28</v>
      </c>
      <c r="BB16" s="35">
        <v>85</v>
      </c>
      <c r="BC16" s="35">
        <v>85</v>
      </c>
      <c r="BD16" s="57">
        <f t="shared" si="51"/>
        <v>0</v>
      </c>
      <c r="BE16" s="57">
        <v>62</v>
      </c>
      <c r="BF16" s="57">
        <v>62</v>
      </c>
      <c r="BG16" s="57">
        <f t="shared" si="10"/>
        <v>0</v>
      </c>
      <c r="BH16" s="58">
        <f t="shared" si="11"/>
        <v>5</v>
      </c>
      <c r="BI16" s="58">
        <f t="shared" si="12"/>
        <v>5</v>
      </c>
      <c r="BJ16" s="57">
        <f t="shared" si="52"/>
        <v>0</v>
      </c>
      <c r="BK16" s="35">
        <v>1271</v>
      </c>
      <c r="BL16" s="35">
        <v>1271</v>
      </c>
      <c r="BM16" s="57">
        <f t="shared" si="53"/>
        <v>0</v>
      </c>
      <c r="BN16" s="57">
        <v>849</v>
      </c>
      <c r="BO16" s="57">
        <v>831</v>
      </c>
      <c r="BP16" s="57">
        <f t="shared" si="54"/>
        <v>-18</v>
      </c>
      <c r="BQ16" s="58">
        <f t="shared" si="55"/>
        <v>15</v>
      </c>
      <c r="BR16" s="58">
        <f t="shared" si="56"/>
        <v>15</v>
      </c>
      <c r="BS16" s="58">
        <f t="shared" si="57"/>
        <v>0</v>
      </c>
      <c r="BT16" s="121">
        <v>6</v>
      </c>
      <c r="BU16" s="90">
        <v>39</v>
      </c>
      <c r="BV16" s="90">
        <v>37</v>
      </c>
      <c r="BW16" s="57">
        <f t="shared" si="14"/>
        <v>-2</v>
      </c>
      <c r="BX16" s="57">
        <v>31</v>
      </c>
      <c r="BY16" s="57">
        <v>31</v>
      </c>
      <c r="BZ16" s="57">
        <f t="shared" si="15"/>
        <v>0</v>
      </c>
      <c r="CA16" s="90">
        <v>674</v>
      </c>
      <c r="CB16" s="90">
        <v>659</v>
      </c>
      <c r="CC16" s="57">
        <f t="shared" si="58"/>
        <v>-15</v>
      </c>
      <c r="CD16" s="57">
        <v>480</v>
      </c>
      <c r="CE16" s="57">
        <v>479</v>
      </c>
      <c r="CF16" s="57">
        <f t="shared" si="16"/>
        <v>-1</v>
      </c>
      <c r="CG16" s="35">
        <v>58</v>
      </c>
      <c r="CH16" s="35">
        <v>59</v>
      </c>
      <c r="CI16" s="57">
        <f t="shared" si="17"/>
        <v>1</v>
      </c>
      <c r="CJ16" s="57">
        <v>43</v>
      </c>
      <c r="CK16" s="57">
        <v>44</v>
      </c>
      <c r="CL16" s="57">
        <f t="shared" si="18"/>
        <v>1</v>
      </c>
      <c r="CM16" s="57">
        <v>28</v>
      </c>
      <c r="CN16" s="57">
        <v>27</v>
      </c>
      <c r="CO16" s="57">
        <f t="shared" si="19"/>
        <v>-1</v>
      </c>
      <c r="CP16" s="57">
        <v>22</v>
      </c>
      <c r="CQ16" s="57">
        <v>22</v>
      </c>
      <c r="CR16" s="57">
        <f t="shared" si="20"/>
        <v>0</v>
      </c>
      <c r="CS16" s="35">
        <v>888</v>
      </c>
      <c r="CT16" s="35">
        <v>897</v>
      </c>
      <c r="CU16" s="57">
        <f t="shared" si="21"/>
        <v>9</v>
      </c>
      <c r="CV16" s="57">
        <v>587</v>
      </c>
      <c r="CW16" s="57">
        <v>595</v>
      </c>
      <c r="CX16" s="57">
        <f t="shared" si="22"/>
        <v>8</v>
      </c>
      <c r="CY16" s="90">
        <v>519</v>
      </c>
      <c r="CZ16" s="90">
        <v>525</v>
      </c>
      <c r="DA16" s="57">
        <f t="shared" si="23"/>
        <v>6</v>
      </c>
      <c r="DB16" s="57">
        <v>359</v>
      </c>
      <c r="DC16" s="57">
        <v>360</v>
      </c>
      <c r="DD16" s="57">
        <f t="shared" si="24"/>
        <v>1</v>
      </c>
      <c r="DE16" s="28"/>
      <c r="DF16" s="35">
        <v>8</v>
      </c>
      <c r="DG16" s="35" t="s">
        <v>211</v>
      </c>
      <c r="DH16" s="94" t="s">
        <v>28</v>
      </c>
      <c r="DI16" s="35">
        <v>487</v>
      </c>
      <c r="DJ16" s="35">
        <v>1359</v>
      </c>
      <c r="DK16" s="57">
        <f t="shared" si="59"/>
        <v>872</v>
      </c>
      <c r="DL16" s="90">
        <v>161</v>
      </c>
      <c r="DM16" s="90">
        <v>585</v>
      </c>
      <c r="DN16" s="57">
        <f t="shared" si="25"/>
        <v>424</v>
      </c>
      <c r="DO16" s="57">
        <v>60255</v>
      </c>
      <c r="DP16" s="57">
        <v>218830</v>
      </c>
      <c r="DQ16" s="57">
        <f t="shared" si="60"/>
        <v>158575</v>
      </c>
      <c r="DR16" s="57">
        <v>12202</v>
      </c>
      <c r="DS16" s="57">
        <v>55607</v>
      </c>
      <c r="DT16" s="57">
        <f t="shared" si="61"/>
        <v>43405</v>
      </c>
      <c r="DU16" s="58">
        <f t="shared" si="26"/>
        <v>29</v>
      </c>
      <c r="DV16" s="58">
        <f t="shared" si="27"/>
        <v>80</v>
      </c>
      <c r="DW16" s="58">
        <f t="shared" si="62"/>
        <v>51</v>
      </c>
      <c r="DX16" s="121">
        <v>11</v>
      </c>
      <c r="DY16" s="35">
        <v>139</v>
      </c>
      <c r="DZ16" s="35">
        <v>252</v>
      </c>
      <c r="EA16" s="57">
        <f t="shared" si="63"/>
        <v>113</v>
      </c>
      <c r="EB16" s="90">
        <v>26</v>
      </c>
      <c r="EC16" s="90">
        <v>143</v>
      </c>
      <c r="ED16" s="57">
        <f t="shared" si="64"/>
        <v>117</v>
      </c>
      <c r="EE16" s="176">
        <f t="shared" si="65"/>
        <v>28.5</v>
      </c>
      <c r="EF16" s="176">
        <f t="shared" si="66"/>
        <v>18.5</v>
      </c>
      <c r="EG16" s="176">
        <f t="shared" si="67"/>
        <v>-10</v>
      </c>
      <c r="EH16" s="35">
        <v>5435</v>
      </c>
      <c r="EI16" s="35">
        <v>9106</v>
      </c>
      <c r="EJ16" s="57">
        <f t="shared" si="28"/>
        <v>3671</v>
      </c>
      <c r="EK16" s="90">
        <v>855</v>
      </c>
      <c r="EL16" s="90">
        <v>4154</v>
      </c>
      <c r="EM16" s="57">
        <f t="shared" si="29"/>
        <v>3299</v>
      </c>
      <c r="EN16" s="58">
        <f t="shared" si="68"/>
        <v>39</v>
      </c>
      <c r="EO16" s="58">
        <f t="shared" si="69"/>
        <v>36</v>
      </c>
      <c r="EP16" s="58">
        <f t="shared" si="70"/>
        <v>-3</v>
      </c>
      <c r="EQ16" s="121">
        <v>9</v>
      </c>
      <c r="ER16" s="30"/>
      <c r="ES16" s="35">
        <v>8</v>
      </c>
      <c r="ET16" s="35" t="s">
        <v>211</v>
      </c>
      <c r="EU16" s="94" t="s">
        <v>28</v>
      </c>
      <c r="EV16" s="90">
        <v>162</v>
      </c>
      <c r="EW16" s="90">
        <v>163</v>
      </c>
      <c r="EX16" s="57">
        <f t="shared" si="71"/>
        <v>1</v>
      </c>
      <c r="EY16" s="90">
        <v>162</v>
      </c>
      <c r="EZ16" s="90">
        <v>163</v>
      </c>
      <c r="FA16" s="57">
        <f t="shared" si="30"/>
        <v>1</v>
      </c>
      <c r="FB16" s="90">
        <v>77</v>
      </c>
      <c r="FC16" s="90">
        <v>79</v>
      </c>
      <c r="FD16" s="57">
        <f t="shared" si="31"/>
        <v>2</v>
      </c>
      <c r="FE16" s="90">
        <v>11</v>
      </c>
      <c r="FF16" s="90">
        <v>11</v>
      </c>
      <c r="FG16" s="57">
        <f t="shared" si="72"/>
        <v>0</v>
      </c>
      <c r="FH16" s="90">
        <v>27</v>
      </c>
      <c r="FI16" s="90">
        <v>27</v>
      </c>
      <c r="FJ16" s="57">
        <f t="shared" si="32"/>
        <v>0</v>
      </c>
      <c r="FK16" s="176">
        <f t="shared" si="73"/>
        <v>49.4</v>
      </c>
      <c r="FL16" s="176">
        <f t="shared" si="74"/>
        <v>48.1</v>
      </c>
      <c r="FM16" s="121">
        <v>17</v>
      </c>
      <c r="FN16" s="58">
        <f t="shared" si="33"/>
        <v>5</v>
      </c>
      <c r="FO16" s="58">
        <f t="shared" si="34"/>
        <v>5</v>
      </c>
      <c r="FP16" s="57">
        <f t="shared" si="75"/>
        <v>0</v>
      </c>
      <c r="FQ16" s="174"/>
      <c r="FR16" s="35">
        <v>8</v>
      </c>
      <c r="FS16" s="35" t="s">
        <v>211</v>
      </c>
      <c r="FT16" s="94" t="s">
        <v>28</v>
      </c>
      <c r="FU16" s="462">
        <f t="shared" si="76"/>
        <v>104324.8</v>
      </c>
      <c r="FV16" s="400">
        <f t="shared" si="36"/>
        <v>6137</v>
      </c>
      <c r="FW16" s="106">
        <v>64180.2</v>
      </c>
      <c r="FX16" s="106">
        <v>37457.4</v>
      </c>
      <c r="FY16" s="106">
        <v>2581.1999999999998</v>
      </c>
      <c r="FZ16" s="106">
        <v>914</v>
      </c>
      <c r="GA16" s="106">
        <v>106</v>
      </c>
      <c r="GB16" s="176">
        <f t="shared" si="77"/>
        <v>97.4</v>
      </c>
      <c r="GC16" s="297">
        <v>104600.4</v>
      </c>
      <c r="GD16" s="106">
        <v>87054.2</v>
      </c>
      <c r="GE16" s="370"/>
      <c r="GF16" s="106">
        <v>2161.6999999999998</v>
      </c>
      <c r="GG16" s="106">
        <v>17.100000000000001</v>
      </c>
      <c r="GH16" s="106">
        <v>3623.3</v>
      </c>
      <c r="GI16" s="28"/>
      <c r="GJ16" s="28"/>
      <c r="GK16" s="28"/>
      <c r="GL16" s="28"/>
      <c r="GM16" s="28"/>
      <c r="GN16" s="28"/>
      <c r="GO16" s="28"/>
      <c r="GP16" s="28"/>
    </row>
    <row r="17" spans="1:198" s="31" customFormat="1">
      <c r="A17" s="35">
        <v>9</v>
      </c>
      <c r="B17" s="35" t="s">
        <v>8</v>
      </c>
      <c r="C17" s="94" t="s">
        <v>29</v>
      </c>
      <c r="D17" s="57">
        <f t="shared" si="37"/>
        <v>15</v>
      </c>
      <c r="E17" s="35"/>
      <c r="F17" s="35">
        <v>15</v>
      </c>
      <c r="G17" s="57">
        <f t="shared" si="0"/>
        <v>15</v>
      </c>
      <c r="H17" s="35"/>
      <c r="I17" s="35">
        <v>15</v>
      </c>
      <c r="J17" s="35">
        <v>662</v>
      </c>
      <c r="K17" s="35">
        <v>662</v>
      </c>
      <c r="L17" s="57">
        <f t="shared" si="38"/>
        <v>0</v>
      </c>
      <c r="M17" s="58">
        <f t="shared" si="39"/>
        <v>44</v>
      </c>
      <c r="N17" s="58">
        <f t="shared" si="40"/>
        <v>44</v>
      </c>
      <c r="O17" s="57">
        <f t="shared" si="1"/>
        <v>0</v>
      </c>
      <c r="P17" s="35">
        <v>15</v>
      </c>
      <c r="Q17" s="35">
        <v>15</v>
      </c>
      <c r="R17" s="57">
        <f t="shared" si="2"/>
        <v>0</v>
      </c>
      <c r="S17" s="35">
        <v>2</v>
      </c>
      <c r="T17" s="35">
        <v>2</v>
      </c>
      <c r="U17" s="57">
        <f t="shared" si="3"/>
        <v>0</v>
      </c>
      <c r="V17" s="35"/>
      <c r="W17" s="35"/>
      <c r="X17" s="57">
        <f t="shared" si="4"/>
        <v>0</v>
      </c>
      <c r="Y17" s="176">
        <f t="shared" si="41"/>
        <v>13.3</v>
      </c>
      <c r="Z17" s="176">
        <f t="shared" si="42"/>
        <v>13.3</v>
      </c>
      <c r="AA17" s="176">
        <f t="shared" si="5"/>
        <v>0</v>
      </c>
      <c r="AB17" s="57"/>
      <c r="AC17" s="57"/>
      <c r="AD17" s="57">
        <f t="shared" si="43"/>
        <v>0</v>
      </c>
      <c r="AE17" s="28"/>
      <c r="AF17" s="35">
        <v>9</v>
      </c>
      <c r="AG17" s="35" t="s">
        <v>8</v>
      </c>
      <c r="AH17" s="94" t="s">
        <v>29</v>
      </c>
      <c r="AI17" s="176">
        <f t="shared" si="44"/>
        <v>11.8</v>
      </c>
      <c r="AJ17" s="37"/>
      <c r="AK17" s="37">
        <v>11.8</v>
      </c>
      <c r="AL17" s="176">
        <f t="shared" si="45"/>
        <v>11.8</v>
      </c>
      <c r="AM17" s="37"/>
      <c r="AN17" s="37">
        <v>11.8</v>
      </c>
      <c r="AO17" s="461">
        <f t="shared" si="6"/>
        <v>0.79</v>
      </c>
      <c r="AP17" s="51">
        <v>0</v>
      </c>
      <c r="AQ17" s="461">
        <f t="shared" si="7"/>
        <v>0.79</v>
      </c>
      <c r="AR17" s="461">
        <f t="shared" si="8"/>
        <v>0.79</v>
      </c>
      <c r="AS17" s="51">
        <v>0</v>
      </c>
      <c r="AT17" s="461">
        <f t="shared" si="9"/>
        <v>0.79</v>
      </c>
      <c r="AU17" s="461">
        <f t="shared" si="48"/>
        <v>0</v>
      </c>
      <c r="AV17" s="461">
        <f t="shared" si="49"/>
        <v>0</v>
      </c>
      <c r="AW17" s="461">
        <f t="shared" si="50"/>
        <v>0</v>
      </c>
      <c r="AX17" s="28"/>
      <c r="AY17" s="35">
        <v>9</v>
      </c>
      <c r="AZ17" s="35" t="s">
        <v>8</v>
      </c>
      <c r="BA17" s="94" t="s">
        <v>29</v>
      </c>
      <c r="BB17" s="35">
        <v>143</v>
      </c>
      <c r="BC17" s="35">
        <v>143</v>
      </c>
      <c r="BD17" s="57">
        <f t="shared" si="51"/>
        <v>0</v>
      </c>
      <c r="BE17" s="57">
        <v>143</v>
      </c>
      <c r="BF17" s="57">
        <v>143</v>
      </c>
      <c r="BG17" s="57">
        <f t="shared" si="10"/>
        <v>0</v>
      </c>
      <c r="BH17" s="58">
        <f t="shared" si="11"/>
        <v>10</v>
      </c>
      <c r="BI17" s="58">
        <f t="shared" si="12"/>
        <v>10</v>
      </c>
      <c r="BJ17" s="57">
        <f t="shared" si="52"/>
        <v>0</v>
      </c>
      <c r="BK17" s="35">
        <v>2241</v>
      </c>
      <c r="BL17" s="35">
        <v>2241</v>
      </c>
      <c r="BM17" s="57">
        <f t="shared" si="53"/>
        <v>0</v>
      </c>
      <c r="BN17" s="57">
        <v>2241</v>
      </c>
      <c r="BO17" s="57">
        <v>2241</v>
      </c>
      <c r="BP17" s="57">
        <f t="shared" si="54"/>
        <v>0</v>
      </c>
      <c r="BQ17" s="58">
        <f t="shared" si="55"/>
        <v>16</v>
      </c>
      <c r="BR17" s="58">
        <f t="shared" si="56"/>
        <v>16</v>
      </c>
      <c r="BS17" s="58">
        <f t="shared" si="57"/>
        <v>0</v>
      </c>
      <c r="BT17" s="121">
        <v>5</v>
      </c>
      <c r="BU17" s="90">
        <v>75</v>
      </c>
      <c r="BV17" s="90">
        <v>78</v>
      </c>
      <c r="BW17" s="57">
        <f t="shared" si="14"/>
        <v>3</v>
      </c>
      <c r="BX17" s="57">
        <v>75</v>
      </c>
      <c r="BY17" s="57">
        <v>78</v>
      </c>
      <c r="BZ17" s="57">
        <f t="shared" si="15"/>
        <v>3</v>
      </c>
      <c r="CA17" s="90">
        <v>1041</v>
      </c>
      <c r="CB17" s="90">
        <v>1096</v>
      </c>
      <c r="CC17" s="57">
        <f t="shared" si="58"/>
        <v>55</v>
      </c>
      <c r="CD17" s="57">
        <v>1041</v>
      </c>
      <c r="CE17" s="57">
        <v>1096</v>
      </c>
      <c r="CF17" s="57">
        <f t="shared" si="16"/>
        <v>55</v>
      </c>
      <c r="CG17" s="35">
        <v>74</v>
      </c>
      <c r="CH17" s="35">
        <v>78</v>
      </c>
      <c r="CI17" s="57">
        <f t="shared" si="17"/>
        <v>4</v>
      </c>
      <c r="CJ17" s="57">
        <v>74</v>
      </c>
      <c r="CK17" s="57">
        <v>78</v>
      </c>
      <c r="CL17" s="57">
        <f t="shared" si="18"/>
        <v>4</v>
      </c>
      <c r="CM17" s="57">
        <v>40</v>
      </c>
      <c r="CN17" s="57">
        <v>43</v>
      </c>
      <c r="CO17" s="57">
        <f t="shared" si="19"/>
        <v>3</v>
      </c>
      <c r="CP17" s="57">
        <v>40</v>
      </c>
      <c r="CQ17" s="57">
        <v>43</v>
      </c>
      <c r="CR17" s="57">
        <f t="shared" si="20"/>
        <v>3</v>
      </c>
      <c r="CS17" s="35">
        <v>1155</v>
      </c>
      <c r="CT17" s="35">
        <v>1207</v>
      </c>
      <c r="CU17" s="57">
        <f t="shared" si="21"/>
        <v>52</v>
      </c>
      <c r="CV17" s="57">
        <v>1155</v>
      </c>
      <c r="CW17" s="57">
        <v>1207</v>
      </c>
      <c r="CX17" s="57">
        <f t="shared" si="22"/>
        <v>52</v>
      </c>
      <c r="CY17" s="90">
        <v>578</v>
      </c>
      <c r="CZ17" s="90">
        <v>655</v>
      </c>
      <c r="DA17" s="57">
        <f t="shared" si="23"/>
        <v>77</v>
      </c>
      <c r="DB17" s="57">
        <v>578</v>
      </c>
      <c r="DC17" s="57">
        <v>655</v>
      </c>
      <c r="DD17" s="57">
        <f t="shared" si="24"/>
        <v>77</v>
      </c>
      <c r="DE17" s="28"/>
      <c r="DF17" s="35">
        <v>9</v>
      </c>
      <c r="DG17" s="35" t="s">
        <v>8</v>
      </c>
      <c r="DH17" s="94" t="s">
        <v>29</v>
      </c>
      <c r="DI17" s="35">
        <v>2626</v>
      </c>
      <c r="DJ17" s="35">
        <v>3677</v>
      </c>
      <c r="DK17" s="57">
        <f t="shared" si="59"/>
        <v>1051</v>
      </c>
      <c r="DL17" s="90">
        <v>1344</v>
      </c>
      <c r="DM17" s="90">
        <v>1938</v>
      </c>
      <c r="DN17" s="57">
        <f t="shared" si="25"/>
        <v>594</v>
      </c>
      <c r="DO17" s="57">
        <v>39936</v>
      </c>
      <c r="DP17" s="57">
        <v>62290</v>
      </c>
      <c r="DQ17" s="57">
        <f t="shared" si="60"/>
        <v>22354</v>
      </c>
      <c r="DR17" s="90">
        <v>18079</v>
      </c>
      <c r="DS17" s="90">
        <v>29506</v>
      </c>
      <c r="DT17" s="57">
        <f t="shared" si="61"/>
        <v>11427</v>
      </c>
      <c r="DU17" s="58">
        <f t="shared" si="26"/>
        <v>175</v>
      </c>
      <c r="DV17" s="58">
        <f t="shared" si="27"/>
        <v>245</v>
      </c>
      <c r="DW17" s="58">
        <f t="shared" si="62"/>
        <v>70</v>
      </c>
      <c r="DX17" s="121">
        <v>1</v>
      </c>
      <c r="DY17" s="35">
        <v>545</v>
      </c>
      <c r="DZ17" s="35">
        <v>341</v>
      </c>
      <c r="EA17" s="57">
        <f t="shared" si="63"/>
        <v>-204</v>
      </c>
      <c r="EB17" s="90">
        <v>268</v>
      </c>
      <c r="EC17" s="90">
        <v>188</v>
      </c>
      <c r="ED17" s="57">
        <f t="shared" si="64"/>
        <v>-80</v>
      </c>
      <c r="EE17" s="176">
        <f t="shared" si="65"/>
        <v>20.8</v>
      </c>
      <c r="EF17" s="176">
        <f t="shared" si="66"/>
        <v>9.3000000000000007</v>
      </c>
      <c r="EG17" s="176">
        <f t="shared" si="67"/>
        <v>-11.5</v>
      </c>
      <c r="EH17" s="35">
        <v>6389</v>
      </c>
      <c r="EI17" s="35">
        <v>5107</v>
      </c>
      <c r="EJ17" s="57">
        <f t="shared" si="28"/>
        <v>-1282</v>
      </c>
      <c r="EK17" s="90">
        <v>2940</v>
      </c>
      <c r="EL17" s="90">
        <v>2004</v>
      </c>
      <c r="EM17" s="57">
        <f t="shared" si="29"/>
        <v>-936</v>
      </c>
      <c r="EN17" s="58">
        <f t="shared" si="68"/>
        <v>12</v>
      </c>
      <c r="EO17" s="58">
        <f t="shared" si="69"/>
        <v>15</v>
      </c>
      <c r="EP17" s="58">
        <f t="shared" si="70"/>
        <v>3</v>
      </c>
      <c r="EQ17" s="485">
        <v>15</v>
      </c>
      <c r="ER17" s="30"/>
      <c r="ES17" s="35">
        <v>9</v>
      </c>
      <c r="ET17" s="35" t="s">
        <v>8</v>
      </c>
      <c r="EU17" s="94" t="s">
        <v>29</v>
      </c>
      <c r="EV17" s="90">
        <v>58</v>
      </c>
      <c r="EW17" s="90">
        <v>56</v>
      </c>
      <c r="EX17" s="57">
        <f t="shared" si="71"/>
        <v>-2</v>
      </c>
      <c r="EY17" s="90">
        <v>50</v>
      </c>
      <c r="EZ17" s="90">
        <v>49</v>
      </c>
      <c r="FA17" s="57">
        <f t="shared" si="30"/>
        <v>-1</v>
      </c>
      <c r="FB17" s="90">
        <v>39</v>
      </c>
      <c r="FC17" s="90">
        <v>37</v>
      </c>
      <c r="FD17" s="57">
        <f t="shared" si="31"/>
        <v>-2</v>
      </c>
      <c r="FE17" s="90">
        <v>9</v>
      </c>
      <c r="FF17" s="90">
        <v>13</v>
      </c>
      <c r="FG17" s="57">
        <f t="shared" si="72"/>
        <v>4</v>
      </c>
      <c r="FH17" s="90">
        <v>19</v>
      </c>
      <c r="FI17" s="90">
        <v>20</v>
      </c>
      <c r="FJ17" s="57">
        <f t="shared" si="32"/>
        <v>1</v>
      </c>
      <c r="FK17" s="176">
        <f t="shared" si="73"/>
        <v>71.8</v>
      </c>
      <c r="FL17" s="176">
        <f t="shared" si="74"/>
        <v>89.2</v>
      </c>
      <c r="FM17" s="121">
        <v>3</v>
      </c>
      <c r="FN17" s="58">
        <f t="shared" si="33"/>
        <v>3</v>
      </c>
      <c r="FO17" s="58">
        <f t="shared" si="34"/>
        <v>2</v>
      </c>
      <c r="FP17" s="57">
        <f t="shared" si="75"/>
        <v>-1</v>
      </c>
      <c r="FQ17" s="174"/>
      <c r="FR17" s="35">
        <v>9</v>
      </c>
      <c r="FS17" s="35" t="s">
        <v>8</v>
      </c>
      <c r="FT17" s="94" t="s">
        <v>29</v>
      </c>
      <c r="FU17" s="462">
        <f t="shared" si="76"/>
        <v>35918.699999999997</v>
      </c>
      <c r="FV17" s="400">
        <f t="shared" si="36"/>
        <v>2395</v>
      </c>
      <c r="FW17" s="106">
        <v>22353.599999999999</v>
      </c>
      <c r="FX17" s="106">
        <v>11385.4</v>
      </c>
      <c r="FY17" s="106">
        <v>2179.6999999999998</v>
      </c>
      <c r="FZ17" s="106"/>
      <c r="GA17" s="106"/>
      <c r="GB17" s="176">
        <f t="shared" si="77"/>
        <v>93.9</v>
      </c>
      <c r="GC17" s="297">
        <v>36145.5</v>
      </c>
      <c r="GD17" s="106">
        <v>25218.5</v>
      </c>
      <c r="GE17" s="28"/>
      <c r="GF17" s="106">
        <v>484.8</v>
      </c>
      <c r="GG17" s="106"/>
      <c r="GH17" s="106">
        <v>92.2</v>
      </c>
      <c r="GI17" s="28"/>
      <c r="GJ17" s="28"/>
      <c r="GK17" s="28"/>
      <c r="GL17" s="28"/>
      <c r="GM17" s="28"/>
      <c r="GN17" s="28"/>
      <c r="GO17" s="28"/>
      <c r="GP17" s="28"/>
    </row>
    <row r="18" spans="1:198" s="31" customFormat="1">
      <c r="A18" s="35">
        <v>10</v>
      </c>
      <c r="B18" s="35" t="s">
        <v>9</v>
      </c>
      <c r="C18" s="94" t="s">
        <v>30</v>
      </c>
      <c r="D18" s="57">
        <f t="shared" si="37"/>
        <v>8</v>
      </c>
      <c r="E18" s="35"/>
      <c r="F18" s="35">
        <v>8</v>
      </c>
      <c r="G18" s="57">
        <f t="shared" si="0"/>
        <v>8</v>
      </c>
      <c r="H18" s="35"/>
      <c r="I18" s="35">
        <v>8</v>
      </c>
      <c r="J18" s="35">
        <v>875</v>
      </c>
      <c r="K18" s="35">
        <v>875</v>
      </c>
      <c r="L18" s="57">
        <f t="shared" si="38"/>
        <v>0</v>
      </c>
      <c r="M18" s="58">
        <f t="shared" si="39"/>
        <v>109</v>
      </c>
      <c r="N18" s="58">
        <f t="shared" si="40"/>
        <v>109</v>
      </c>
      <c r="O18" s="57">
        <f t="shared" si="1"/>
        <v>0</v>
      </c>
      <c r="P18" s="35">
        <v>10</v>
      </c>
      <c r="Q18" s="35">
        <v>10</v>
      </c>
      <c r="R18" s="57">
        <f t="shared" si="2"/>
        <v>0</v>
      </c>
      <c r="S18" s="35">
        <v>5</v>
      </c>
      <c r="T18" s="35">
        <v>6</v>
      </c>
      <c r="U18" s="57">
        <f t="shared" si="3"/>
        <v>1</v>
      </c>
      <c r="V18" s="35"/>
      <c r="W18" s="35"/>
      <c r="X18" s="57">
        <f t="shared" si="4"/>
        <v>0</v>
      </c>
      <c r="Y18" s="176">
        <f t="shared" si="41"/>
        <v>50</v>
      </c>
      <c r="Z18" s="176">
        <f t="shared" si="42"/>
        <v>60</v>
      </c>
      <c r="AA18" s="176">
        <f t="shared" si="5"/>
        <v>10</v>
      </c>
      <c r="AB18" s="57"/>
      <c r="AC18" s="57"/>
      <c r="AD18" s="57">
        <f t="shared" si="43"/>
        <v>0</v>
      </c>
      <c r="AE18" s="28"/>
      <c r="AF18" s="35">
        <v>10</v>
      </c>
      <c r="AG18" s="35" t="s">
        <v>9</v>
      </c>
      <c r="AH18" s="94" t="s">
        <v>30</v>
      </c>
      <c r="AI18" s="176">
        <f t="shared" si="44"/>
        <v>12.1</v>
      </c>
      <c r="AJ18" s="37"/>
      <c r="AK18" s="37">
        <v>12.1</v>
      </c>
      <c r="AL18" s="176">
        <f t="shared" si="45"/>
        <v>12.1</v>
      </c>
      <c r="AM18" s="37"/>
      <c r="AN18" s="37">
        <v>12.1</v>
      </c>
      <c r="AO18" s="461">
        <f t="shared" si="6"/>
        <v>1.51</v>
      </c>
      <c r="AP18" s="51">
        <v>0</v>
      </c>
      <c r="AQ18" s="461">
        <f t="shared" si="7"/>
        <v>1.51</v>
      </c>
      <c r="AR18" s="461">
        <f t="shared" si="8"/>
        <v>1.51</v>
      </c>
      <c r="AS18" s="51">
        <v>0</v>
      </c>
      <c r="AT18" s="461">
        <f t="shared" si="9"/>
        <v>1.51</v>
      </c>
      <c r="AU18" s="461">
        <f t="shared" si="48"/>
        <v>0</v>
      </c>
      <c r="AV18" s="461">
        <f t="shared" si="49"/>
        <v>0</v>
      </c>
      <c r="AW18" s="461">
        <f t="shared" si="50"/>
        <v>0</v>
      </c>
      <c r="AX18" s="28"/>
      <c r="AY18" s="35">
        <v>10</v>
      </c>
      <c r="AZ18" s="35" t="s">
        <v>9</v>
      </c>
      <c r="BA18" s="94" t="s">
        <v>30</v>
      </c>
      <c r="BB18" s="35">
        <v>88</v>
      </c>
      <c r="BC18" s="35">
        <v>90</v>
      </c>
      <c r="BD18" s="57">
        <f t="shared" si="51"/>
        <v>2</v>
      </c>
      <c r="BE18" s="57">
        <v>88</v>
      </c>
      <c r="BF18" s="57">
        <v>90</v>
      </c>
      <c r="BG18" s="57">
        <f t="shared" si="10"/>
        <v>2</v>
      </c>
      <c r="BH18" s="58">
        <f t="shared" si="11"/>
        <v>11</v>
      </c>
      <c r="BI18" s="58">
        <f t="shared" si="12"/>
        <v>11</v>
      </c>
      <c r="BJ18" s="57">
        <f t="shared" si="52"/>
        <v>0</v>
      </c>
      <c r="BK18" s="35">
        <v>1549</v>
      </c>
      <c r="BL18" s="35">
        <v>1589</v>
      </c>
      <c r="BM18" s="57">
        <f t="shared" si="53"/>
        <v>40</v>
      </c>
      <c r="BN18" s="57">
        <v>1549</v>
      </c>
      <c r="BO18" s="57">
        <v>1589</v>
      </c>
      <c r="BP18" s="57">
        <f t="shared" si="54"/>
        <v>40</v>
      </c>
      <c r="BQ18" s="58">
        <f t="shared" si="55"/>
        <v>18</v>
      </c>
      <c r="BR18" s="58">
        <f t="shared" si="56"/>
        <v>18</v>
      </c>
      <c r="BS18" s="58">
        <f t="shared" si="57"/>
        <v>0</v>
      </c>
      <c r="BT18" s="121">
        <v>4</v>
      </c>
      <c r="BU18" s="90">
        <v>22</v>
      </c>
      <c r="BV18" s="90">
        <v>25</v>
      </c>
      <c r="BW18" s="57">
        <f t="shared" si="14"/>
        <v>3</v>
      </c>
      <c r="BX18" s="57">
        <v>22</v>
      </c>
      <c r="BY18" s="57">
        <v>25</v>
      </c>
      <c r="BZ18" s="57">
        <f t="shared" si="15"/>
        <v>3</v>
      </c>
      <c r="CA18" s="90">
        <v>396</v>
      </c>
      <c r="CB18" s="90">
        <v>480</v>
      </c>
      <c r="CC18" s="57">
        <f t="shared" si="58"/>
        <v>84</v>
      </c>
      <c r="CD18" s="57">
        <v>396</v>
      </c>
      <c r="CE18" s="57">
        <v>480</v>
      </c>
      <c r="CF18" s="57">
        <f t="shared" si="16"/>
        <v>84</v>
      </c>
      <c r="CG18" s="35">
        <v>63</v>
      </c>
      <c r="CH18" s="35">
        <v>64</v>
      </c>
      <c r="CI18" s="57">
        <f t="shared" si="17"/>
        <v>1</v>
      </c>
      <c r="CJ18" s="57">
        <v>63</v>
      </c>
      <c r="CK18" s="57">
        <v>64</v>
      </c>
      <c r="CL18" s="57">
        <f t="shared" si="18"/>
        <v>1</v>
      </c>
      <c r="CM18" s="57">
        <v>20</v>
      </c>
      <c r="CN18" s="57">
        <v>24</v>
      </c>
      <c r="CO18" s="57">
        <f t="shared" si="19"/>
        <v>4</v>
      </c>
      <c r="CP18" s="57">
        <v>20</v>
      </c>
      <c r="CQ18" s="57">
        <v>24</v>
      </c>
      <c r="CR18" s="57">
        <f t="shared" si="20"/>
        <v>4</v>
      </c>
      <c r="CS18" s="35">
        <v>1066</v>
      </c>
      <c r="CT18" s="35">
        <v>1091</v>
      </c>
      <c r="CU18" s="57">
        <f t="shared" si="21"/>
        <v>25</v>
      </c>
      <c r="CV18" s="57">
        <v>1066</v>
      </c>
      <c r="CW18" s="57">
        <v>1091</v>
      </c>
      <c r="CX18" s="57">
        <f t="shared" si="22"/>
        <v>25</v>
      </c>
      <c r="CY18" s="90">
        <v>361</v>
      </c>
      <c r="CZ18" s="90">
        <v>433</v>
      </c>
      <c r="DA18" s="57">
        <f t="shared" si="23"/>
        <v>72</v>
      </c>
      <c r="DB18" s="57">
        <v>361</v>
      </c>
      <c r="DC18" s="57">
        <v>433</v>
      </c>
      <c r="DD18" s="57">
        <f t="shared" si="24"/>
        <v>72</v>
      </c>
      <c r="DE18" s="28"/>
      <c r="DF18" s="35">
        <v>10</v>
      </c>
      <c r="DG18" s="35" t="s">
        <v>9</v>
      </c>
      <c r="DH18" s="94" t="s">
        <v>30</v>
      </c>
      <c r="DI18" s="35">
        <v>363</v>
      </c>
      <c r="DJ18" s="35">
        <v>536</v>
      </c>
      <c r="DK18" s="57">
        <f t="shared" si="59"/>
        <v>173</v>
      </c>
      <c r="DL18" s="90">
        <v>119</v>
      </c>
      <c r="DM18" s="90">
        <v>258</v>
      </c>
      <c r="DN18" s="57">
        <f t="shared" si="25"/>
        <v>139</v>
      </c>
      <c r="DO18" s="57">
        <v>21295</v>
      </c>
      <c r="DP18" s="57">
        <v>21695</v>
      </c>
      <c r="DQ18" s="57">
        <f t="shared" si="60"/>
        <v>400</v>
      </c>
      <c r="DR18" s="90">
        <v>3726</v>
      </c>
      <c r="DS18" s="90">
        <v>8213</v>
      </c>
      <c r="DT18" s="57">
        <f t="shared" si="61"/>
        <v>4487</v>
      </c>
      <c r="DU18" s="58">
        <f t="shared" si="26"/>
        <v>45</v>
      </c>
      <c r="DV18" s="58">
        <f t="shared" si="27"/>
        <v>67</v>
      </c>
      <c r="DW18" s="58">
        <f t="shared" si="62"/>
        <v>22</v>
      </c>
      <c r="DX18" s="121">
        <v>15</v>
      </c>
      <c r="DY18" s="35">
        <v>183</v>
      </c>
      <c r="DZ18" s="35">
        <v>56</v>
      </c>
      <c r="EA18" s="57">
        <f t="shared" si="63"/>
        <v>-127</v>
      </c>
      <c r="EB18" s="90">
        <v>55</v>
      </c>
      <c r="EC18" s="90">
        <v>49</v>
      </c>
      <c r="ED18" s="57">
        <f t="shared" si="64"/>
        <v>-6</v>
      </c>
      <c r="EE18" s="176">
        <f t="shared" si="65"/>
        <v>50.4</v>
      </c>
      <c r="EF18" s="176">
        <f t="shared" si="66"/>
        <v>10.4</v>
      </c>
      <c r="EG18" s="176">
        <f t="shared" si="67"/>
        <v>-40</v>
      </c>
      <c r="EH18" s="35">
        <v>6588</v>
      </c>
      <c r="EI18" s="35">
        <v>3967</v>
      </c>
      <c r="EJ18" s="57">
        <f t="shared" si="28"/>
        <v>-2621</v>
      </c>
      <c r="EK18" s="90">
        <v>1240</v>
      </c>
      <c r="EL18" s="90">
        <v>3672</v>
      </c>
      <c r="EM18" s="57">
        <f t="shared" si="29"/>
        <v>2432</v>
      </c>
      <c r="EN18" s="58">
        <f t="shared" si="68"/>
        <v>36</v>
      </c>
      <c r="EO18" s="58">
        <f t="shared" si="69"/>
        <v>71</v>
      </c>
      <c r="EP18" s="58">
        <f t="shared" si="70"/>
        <v>35</v>
      </c>
      <c r="EQ18" s="121">
        <v>5</v>
      </c>
      <c r="ER18" s="30"/>
      <c r="ES18" s="35">
        <v>10</v>
      </c>
      <c r="ET18" s="35" t="s">
        <v>9</v>
      </c>
      <c r="EU18" s="94" t="s">
        <v>30</v>
      </c>
      <c r="EV18" s="90">
        <v>71</v>
      </c>
      <c r="EW18" s="90">
        <v>66</v>
      </c>
      <c r="EX18" s="57">
        <f t="shared" si="71"/>
        <v>-5</v>
      </c>
      <c r="EY18" s="90">
        <v>69</v>
      </c>
      <c r="EZ18" s="90">
        <v>66</v>
      </c>
      <c r="FA18" s="57">
        <f t="shared" si="30"/>
        <v>-3</v>
      </c>
      <c r="FB18" s="90">
        <v>41</v>
      </c>
      <c r="FC18" s="90">
        <v>37</v>
      </c>
      <c r="FD18" s="57">
        <f t="shared" si="31"/>
        <v>-4</v>
      </c>
      <c r="FE18" s="90">
        <v>6</v>
      </c>
      <c r="FF18" s="90">
        <v>7</v>
      </c>
      <c r="FG18" s="57">
        <f t="shared" si="72"/>
        <v>1</v>
      </c>
      <c r="FH18" s="90">
        <v>17</v>
      </c>
      <c r="FI18" s="90">
        <v>22</v>
      </c>
      <c r="FJ18" s="57">
        <f t="shared" si="32"/>
        <v>5</v>
      </c>
      <c r="FK18" s="176">
        <f t="shared" si="73"/>
        <v>56.1</v>
      </c>
      <c r="FL18" s="176">
        <f t="shared" si="74"/>
        <v>78.400000000000006</v>
      </c>
      <c r="FM18" s="121">
        <v>9</v>
      </c>
      <c r="FN18" s="58">
        <f t="shared" si="33"/>
        <v>5</v>
      </c>
      <c r="FO18" s="58">
        <f t="shared" si="34"/>
        <v>5</v>
      </c>
      <c r="FP18" s="57">
        <f t="shared" si="75"/>
        <v>0</v>
      </c>
      <c r="FQ18" s="174"/>
      <c r="FR18" s="35">
        <v>10</v>
      </c>
      <c r="FS18" s="35" t="s">
        <v>9</v>
      </c>
      <c r="FT18" s="94" t="s">
        <v>30</v>
      </c>
      <c r="FU18" s="462">
        <f t="shared" si="76"/>
        <v>43397.399999999994</v>
      </c>
      <c r="FV18" s="400">
        <f t="shared" si="36"/>
        <v>5425</v>
      </c>
      <c r="FW18" s="106">
        <v>26736.1</v>
      </c>
      <c r="FX18" s="106">
        <v>15151.5</v>
      </c>
      <c r="FY18" s="106">
        <v>1307.2</v>
      </c>
      <c r="FZ18" s="106">
        <v>82.5</v>
      </c>
      <c r="GA18" s="106">
        <v>202.6</v>
      </c>
      <c r="GB18" s="176">
        <f t="shared" si="77"/>
        <v>96.5</v>
      </c>
      <c r="GC18" s="297">
        <v>43432.4</v>
      </c>
      <c r="GD18" s="106">
        <v>34874.800000000003</v>
      </c>
      <c r="GE18" s="106">
        <v>498</v>
      </c>
      <c r="GF18" s="106">
        <v>171.3</v>
      </c>
      <c r="GG18" s="106"/>
      <c r="GH18" s="106">
        <v>39</v>
      </c>
      <c r="GI18" s="28"/>
      <c r="GJ18" s="28"/>
      <c r="GK18" s="28"/>
      <c r="GL18" s="28"/>
      <c r="GM18" s="28"/>
      <c r="GN18" s="28"/>
      <c r="GO18" s="28"/>
      <c r="GP18" s="28"/>
    </row>
    <row r="19" spans="1:198" s="31" customFormat="1">
      <c r="A19" s="35">
        <v>11</v>
      </c>
      <c r="B19" s="35" t="s">
        <v>10</v>
      </c>
      <c r="C19" s="94" t="s">
        <v>31</v>
      </c>
      <c r="D19" s="57">
        <f t="shared" si="37"/>
        <v>12</v>
      </c>
      <c r="E19" s="35"/>
      <c r="F19" s="35">
        <v>12</v>
      </c>
      <c r="G19" s="57">
        <f t="shared" si="0"/>
        <v>12</v>
      </c>
      <c r="H19" s="35"/>
      <c r="I19" s="35">
        <v>12</v>
      </c>
      <c r="J19" s="35">
        <v>1061</v>
      </c>
      <c r="K19" s="35">
        <v>969</v>
      </c>
      <c r="L19" s="57">
        <f t="shared" si="38"/>
        <v>-92</v>
      </c>
      <c r="M19" s="58">
        <f t="shared" si="39"/>
        <v>88</v>
      </c>
      <c r="N19" s="58">
        <f t="shared" si="40"/>
        <v>81</v>
      </c>
      <c r="O19" s="57">
        <f t="shared" si="1"/>
        <v>-7</v>
      </c>
      <c r="P19" s="35">
        <v>12</v>
      </c>
      <c r="Q19" s="35">
        <v>12</v>
      </c>
      <c r="R19" s="57">
        <f t="shared" si="2"/>
        <v>0</v>
      </c>
      <c r="S19" s="35">
        <v>1</v>
      </c>
      <c r="T19" s="35">
        <v>1</v>
      </c>
      <c r="U19" s="57">
        <f t="shared" si="3"/>
        <v>0</v>
      </c>
      <c r="V19" s="35"/>
      <c r="W19" s="35"/>
      <c r="X19" s="57">
        <f t="shared" si="4"/>
        <v>0</v>
      </c>
      <c r="Y19" s="176">
        <f t="shared" si="41"/>
        <v>8.3000000000000007</v>
      </c>
      <c r="Z19" s="176">
        <f t="shared" si="42"/>
        <v>8.3000000000000007</v>
      </c>
      <c r="AA19" s="176">
        <f t="shared" si="5"/>
        <v>0</v>
      </c>
      <c r="AB19" s="57">
        <v>1</v>
      </c>
      <c r="AC19" s="57">
        <v>1</v>
      </c>
      <c r="AD19" s="57">
        <f t="shared" si="43"/>
        <v>0</v>
      </c>
      <c r="AE19" s="28"/>
      <c r="AF19" s="35">
        <v>11</v>
      </c>
      <c r="AG19" s="35" t="s">
        <v>10</v>
      </c>
      <c r="AH19" s="94" t="s">
        <v>31</v>
      </c>
      <c r="AI19" s="176">
        <f t="shared" si="44"/>
        <v>12.1</v>
      </c>
      <c r="AJ19" s="37"/>
      <c r="AK19" s="37">
        <v>12.1</v>
      </c>
      <c r="AL19" s="176">
        <f t="shared" si="45"/>
        <v>12</v>
      </c>
      <c r="AM19" s="37"/>
      <c r="AN19" s="37">
        <v>12</v>
      </c>
      <c r="AO19" s="461">
        <f t="shared" si="6"/>
        <v>1.01</v>
      </c>
      <c r="AP19" s="51">
        <v>0</v>
      </c>
      <c r="AQ19" s="461">
        <f t="shared" si="7"/>
        <v>1.01</v>
      </c>
      <c r="AR19" s="461">
        <f t="shared" si="8"/>
        <v>1</v>
      </c>
      <c r="AS19" s="51">
        <v>0</v>
      </c>
      <c r="AT19" s="461">
        <f t="shared" si="9"/>
        <v>1</v>
      </c>
      <c r="AU19" s="461">
        <f t="shared" si="48"/>
        <v>-1.0000000000000009E-2</v>
      </c>
      <c r="AV19" s="461">
        <f t="shared" si="49"/>
        <v>0</v>
      </c>
      <c r="AW19" s="461">
        <f t="shared" si="50"/>
        <v>-1.0000000000000009E-2</v>
      </c>
      <c r="AX19" s="28"/>
      <c r="AY19" s="35">
        <v>11</v>
      </c>
      <c r="AZ19" s="35" t="s">
        <v>10</v>
      </c>
      <c r="BA19" s="94" t="s">
        <v>31</v>
      </c>
      <c r="BB19" s="35">
        <v>80</v>
      </c>
      <c r="BC19" s="35">
        <v>81</v>
      </c>
      <c r="BD19" s="57">
        <f t="shared" si="51"/>
        <v>1</v>
      </c>
      <c r="BE19" s="57">
        <v>80</v>
      </c>
      <c r="BF19" s="57">
        <v>81</v>
      </c>
      <c r="BG19" s="57">
        <f t="shared" si="10"/>
        <v>1</v>
      </c>
      <c r="BH19" s="58">
        <f t="shared" si="11"/>
        <v>7</v>
      </c>
      <c r="BI19" s="58">
        <f t="shared" si="12"/>
        <v>7</v>
      </c>
      <c r="BJ19" s="57">
        <f t="shared" si="52"/>
        <v>0</v>
      </c>
      <c r="BK19" s="35">
        <v>1114</v>
      </c>
      <c r="BL19" s="35">
        <v>1131</v>
      </c>
      <c r="BM19" s="57">
        <f t="shared" si="53"/>
        <v>17</v>
      </c>
      <c r="BN19" s="57">
        <v>1114</v>
      </c>
      <c r="BO19" s="57">
        <v>1131</v>
      </c>
      <c r="BP19" s="57">
        <f t="shared" si="54"/>
        <v>17</v>
      </c>
      <c r="BQ19" s="58">
        <f t="shared" si="55"/>
        <v>14</v>
      </c>
      <c r="BR19" s="58">
        <f t="shared" si="56"/>
        <v>14</v>
      </c>
      <c r="BS19" s="58">
        <f t="shared" si="57"/>
        <v>0</v>
      </c>
      <c r="BT19" s="121">
        <v>7</v>
      </c>
      <c r="BU19" s="90">
        <v>22</v>
      </c>
      <c r="BV19" s="90">
        <v>21</v>
      </c>
      <c r="BW19" s="57">
        <f t="shared" si="14"/>
        <v>-1</v>
      </c>
      <c r="BX19" s="57">
        <v>22</v>
      </c>
      <c r="BY19" s="57">
        <v>21</v>
      </c>
      <c r="BZ19" s="57">
        <f t="shared" si="15"/>
        <v>-1</v>
      </c>
      <c r="CA19" s="90">
        <v>254</v>
      </c>
      <c r="CB19" s="90">
        <v>242</v>
      </c>
      <c r="CC19" s="57">
        <f t="shared" si="58"/>
        <v>-12</v>
      </c>
      <c r="CD19" s="57">
        <v>254</v>
      </c>
      <c r="CE19" s="57">
        <v>242</v>
      </c>
      <c r="CF19" s="57">
        <f t="shared" si="16"/>
        <v>-12</v>
      </c>
      <c r="CG19" s="35">
        <v>48</v>
      </c>
      <c r="CH19" s="35">
        <v>50</v>
      </c>
      <c r="CI19" s="57">
        <f t="shared" si="17"/>
        <v>2</v>
      </c>
      <c r="CJ19" s="57">
        <v>48</v>
      </c>
      <c r="CK19" s="57">
        <v>50</v>
      </c>
      <c r="CL19" s="57">
        <f t="shared" si="18"/>
        <v>2</v>
      </c>
      <c r="CM19" s="57">
        <v>8</v>
      </c>
      <c r="CN19" s="57">
        <v>8</v>
      </c>
      <c r="CO19" s="57">
        <f t="shared" si="19"/>
        <v>0</v>
      </c>
      <c r="CP19" s="57">
        <v>8</v>
      </c>
      <c r="CQ19" s="57">
        <v>8</v>
      </c>
      <c r="CR19" s="57">
        <f t="shared" si="20"/>
        <v>0</v>
      </c>
      <c r="CS19" s="35">
        <v>768</v>
      </c>
      <c r="CT19" s="35">
        <v>812</v>
      </c>
      <c r="CU19" s="57">
        <f t="shared" si="21"/>
        <v>44</v>
      </c>
      <c r="CV19" s="57">
        <v>768</v>
      </c>
      <c r="CW19" s="57">
        <v>812</v>
      </c>
      <c r="CX19" s="57">
        <f t="shared" si="22"/>
        <v>44</v>
      </c>
      <c r="CY19" s="90">
        <v>85</v>
      </c>
      <c r="CZ19" s="90">
        <v>115</v>
      </c>
      <c r="DA19" s="57">
        <f t="shared" si="23"/>
        <v>30</v>
      </c>
      <c r="DB19" s="57">
        <v>85</v>
      </c>
      <c r="DC19" s="57">
        <v>115</v>
      </c>
      <c r="DD19" s="57">
        <f t="shared" si="24"/>
        <v>30</v>
      </c>
      <c r="DE19" s="28"/>
      <c r="DF19" s="35">
        <v>11</v>
      </c>
      <c r="DG19" s="35" t="s">
        <v>10</v>
      </c>
      <c r="DH19" s="94" t="s">
        <v>31</v>
      </c>
      <c r="DI19" s="35">
        <v>691</v>
      </c>
      <c r="DJ19" s="35">
        <v>1255</v>
      </c>
      <c r="DK19" s="57">
        <f t="shared" si="59"/>
        <v>564</v>
      </c>
      <c r="DL19" s="90">
        <v>290</v>
      </c>
      <c r="DM19" s="90">
        <v>610</v>
      </c>
      <c r="DN19" s="57">
        <f t="shared" si="25"/>
        <v>320</v>
      </c>
      <c r="DO19" s="57">
        <v>18456</v>
      </c>
      <c r="DP19" s="57">
        <v>43781</v>
      </c>
      <c r="DQ19" s="57">
        <f t="shared" si="60"/>
        <v>25325</v>
      </c>
      <c r="DR19" s="90">
        <v>4315</v>
      </c>
      <c r="DS19" s="90">
        <v>11962</v>
      </c>
      <c r="DT19" s="57">
        <f t="shared" si="61"/>
        <v>7647</v>
      </c>
      <c r="DU19" s="58">
        <f t="shared" si="26"/>
        <v>58</v>
      </c>
      <c r="DV19" s="58">
        <f t="shared" si="27"/>
        <v>105</v>
      </c>
      <c r="DW19" s="58">
        <f t="shared" si="62"/>
        <v>47</v>
      </c>
      <c r="DX19" s="121">
        <v>7</v>
      </c>
      <c r="DY19" s="35">
        <v>304</v>
      </c>
      <c r="DZ19" s="35">
        <v>492</v>
      </c>
      <c r="EA19" s="57">
        <f t="shared" si="63"/>
        <v>188</v>
      </c>
      <c r="EB19" s="90">
        <v>122</v>
      </c>
      <c r="EC19" s="90">
        <v>253</v>
      </c>
      <c r="ED19" s="57">
        <f t="shared" si="64"/>
        <v>131</v>
      </c>
      <c r="EE19" s="176">
        <f t="shared" si="65"/>
        <v>44</v>
      </c>
      <c r="EF19" s="176">
        <f t="shared" si="66"/>
        <v>39.200000000000003</v>
      </c>
      <c r="EG19" s="176">
        <f t="shared" si="67"/>
        <v>-4.7999999999999972</v>
      </c>
      <c r="EH19" s="35">
        <v>6020</v>
      </c>
      <c r="EI19" s="35">
        <v>9183</v>
      </c>
      <c r="EJ19" s="57">
        <f t="shared" si="28"/>
        <v>3163</v>
      </c>
      <c r="EK19" s="90">
        <v>1319</v>
      </c>
      <c r="EL19" s="90">
        <v>3604</v>
      </c>
      <c r="EM19" s="57">
        <f t="shared" si="29"/>
        <v>2285</v>
      </c>
      <c r="EN19" s="58">
        <f t="shared" si="68"/>
        <v>20</v>
      </c>
      <c r="EO19" s="58">
        <f t="shared" si="69"/>
        <v>19</v>
      </c>
      <c r="EP19" s="58">
        <f t="shared" si="70"/>
        <v>-1</v>
      </c>
      <c r="EQ19" s="121">
        <v>12</v>
      </c>
      <c r="ER19" s="30"/>
      <c r="ES19" s="35">
        <v>11</v>
      </c>
      <c r="ET19" s="35" t="s">
        <v>10</v>
      </c>
      <c r="EU19" s="94" t="s">
        <v>31</v>
      </c>
      <c r="EV19" s="90">
        <v>57</v>
      </c>
      <c r="EW19" s="90">
        <v>57</v>
      </c>
      <c r="EX19" s="57">
        <f t="shared" si="71"/>
        <v>0</v>
      </c>
      <c r="EY19" s="90">
        <v>56</v>
      </c>
      <c r="EZ19" s="90">
        <v>57</v>
      </c>
      <c r="FA19" s="57">
        <f t="shared" si="30"/>
        <v>1</v>
      </c>
      <c r="FB19" s="90">
        <v>34</v>
      </c>
      <c r="FC19" s="90">
        <v>36</v>
      </c>
      <c r="FD19" s="57">
        <f t="shared" si="31"/>
        <v>2</v>
      </c>
      <c r="FE19" s="90">
        <v>11</v>
      </c>
      <c r="FF19" s="90">
        <v>14</v>
      </c>
      <c r="FG19" s="57">
        <f t="shared" si="72"/>
        <v>3</v>
      </c>
      <c r="FH19" s="90">
        <v>10</v>
      </c>
      <c r="FI19" s="90">
        <v>12</v>
      </c>
      <c r="FJ19" s="57">
        <f t="shared" si="32"/>
        <v>2</v>
      </c>
      <c r="FK19" s="176">
        <f t="shared" si="73"/>
        <v>61.8</v>
      </c>
      <c r="FL19" s="176">
        <f t="shared" si="74"/>
        <v>72.2</v>
      </c>
      <c r="FM19" s="121">
        <v>11</v>
      </c>
      <c r="FN19" s="58">
        <f t="shared" si="33"/>
        <v>3</v>
      </c>
      <c r="FO19" s="58">
        <f t="shared" si="34"/>
        <v>3</v>
      </c>
      <c r="FP19" s="57">
        <f t="shared" si="75"/>
        <v>0</v>
      </c>
      <c r="FQ19" s="174"/>
      <c r="FR19" s="35">
        <v>11</v>
      </c>
      <c r="FS19" s="35" t="s">
        <v>10</v>
      </c>
      <c r="FT19" s="94" t="s">
        <v>31</v>
      </c>
      <c r="FU19" s="462">
        <f t="shared" si="76"/>
        <v>55238</v>
      </c>
      <c r="FV19" s="400">
        <f t="shared" si="36"/>
        <v>4603</v>
      </c>
      <c r="FW19" s="106">
        <v>30109</v>
      </c>
      <c r="FX19" s="106">
        <v>22347</v>
      </c>
      <c r="FY19" s="106">
        <v>2782</v>
      </c>
      <c r="FZ19" s="106"/>
      <c r="GA19" s="106"/>
      <c r="GB19" s="176">
        <f t="shared" si="77"/>
        <v>95</v>
      </c>
      <c r="GC19" s="297">
        <v>55076</v>
      </c>
      <c r="GD19" s="106">
        <v>36527</v>
      </c>
      <c r="GE19" s="28"/>
      <c r="GF19" s="106">
        <v>3486</v>
      </c>
      <c r="GG19" s="106"/>
      <c r="GH19" s="106">
        <v>926</v>
      </c>
      <c r="GI19" s="28"/>
      <c r="GJ19" s="28"/>
      <c r="GK19" s="28"/>
      <c r="GL19" s="28"/>
      <c r="GM19" s="28"/>
      <c r="GN19" s="28"/>
      <c r="GO19" s="28"/>
      <c r="GP19" s="28"/>
    </row>
    <row r="20" spans="1:198" s="31" customFormat="1">
      <c r="A20" s="35">
        <v>12</v>
      </c>
      <c r="B20" s="35" t="s">
        <v>11</v>
      </c>
      <c r="C20" s="94" t="s">
        <v>32</v>
      </c>
      <c r="D20" s="57">
        <f t="shared" si="37"/>
        <v>22</v>
      </c>
      <c r="E20" s="35"/>
      <c r="F20" s="35">
        <v>22</v>
      </c>
      <c r="G20" s="57">
        <f t="shared" si="0"/>
        <v>22</v>
      </c>
      <c r="H20" s="35"/>
      <c r="I20" s="35">
        <v>22</v>
      </c>
      <c r="J20" s="35">
        <v>1485</v>
      </c>
      <c r="K20" s="35">
        <v>1425</v>
      </c>
      <c r="L20" s="57">
        <f t="shared" si="38"/>
        <v>-60</v>
      </c>
      <c r="M20" s="58">
        <f t="shared" si="39"/>
        <v>68</v>
      </c>
      <c r="N20" s="58">
        <f t="shared" si="40"/>
        <v>65</v>
      </c>
      <c r="O20" s="57">
        <f t="shared" si="1"/>
        <v>-3</v>
      </c>
      <c r="P20" s="35">
        <v>22</v>
      </c>
      <c r="Q20" s="35">
        <v>22</v>
      </c>
      <c r="R20" s="57">
        <f t="shared" si="2"/>
        <v>0</v>
      </c>
      <c r="S20" s="35">
        <v>1</v>
      </c>
      <c r="T20" s="35"/>
      <c r="U20" s="57">
        <f t="shared" si="3"/>
        <v>-1</v>
      </c>
      <c r="V20" s="35"/>
      <c r="W20" s="35"/>
      <c r="X20" s="57">
        <f t="shared" si="4"/>
        <v>0</v>
      </c>
      <c r="Y20" s="176">
        <f t="shared" si="41"/>
        <v>4.5</v>
      </c>
      <c r="Z20" s="176">
        <f t="shared" si="42"/>
        <v>0</v>
      </c>
      <c r="AA20" s="176">
        <f t="shared" si="5"/>
        <v>-4.5</v>
      </c>
      <c r="AB20" s="57"/>
      <c r="AC20" s="57"/>
      <c r="AD20" s="57">
        <f t="shared" si="43"/>
        <v>0</v>
      </c>
      <c r="AE20" s="28"/>
      <c r="AF20" s="35">
        <v>12</v>
      </c>
      <c r="AG20" s="35" t="s">
        <v>11</v>
      </c>
      <c r="AH20" s="94" t="s">
        <v>32</v>
      </c>
      <c r="AI20" s="176">
        <f t="shared" si="44"/>
        <v>16.399999999999999</v>
      </c>
      <c r="AJ20" s="37"/>
      <c r="AK20" s="37">
        <v>16.399999999999999</v>
      </c>
      <c r="AL20" s="176">
        <f t="shared" si="45"/>
        <v>16.3</v>
      </c>
      <c r="AM20" s="37"/>
      <c r="AN20" s="37">
        <v>16.3</v>
      </c>
      <c r="AO20" s="461">
        <f t="shared" si="6"/>
        <v>0.75</v>
      </c>
      <c r="AP20" s="51">
        <v>0</v>
      </c>
      <c r="AQ20" s="461">
        <f t="shared" si="7"/>
        <v>0.75</v>
      </c>
      <c r="AR20" s="461">
        <f t="shared" si="8"/>
        <v>0.74</v>
      </c>
      <c r="AS20" s="51">
        <v>0</v>
      </c>
      <c r="AT20" s="461">
        <f t="shared" si="9"/>
        <v>0.74</v>
      </c>
      <c r="AU20" s="461">
        <f t="shared" si="48"/>
        <v>-1.0000000000000009E-2</v>
      </c>
      <c r="AV20" s="461">
        <f t="shared" si="49"/>
        <v>0</v>
      </c>
      <c r="AW20" s="461">
        <f t="shared" si="50"/>
        <v>-1.0000000000000009E-2</v>
      </c>
      <c r="AX20" s="28"/>
      <c r="AY20" s="35">
        <v>12</v>
      </c>
      <c r="AZ20" s="35" t="s">
        <v>11</v>
      </c>
      <c r="BA20" s="94" t="s">
        <v>32</v>
      </c>
      <c r="BB20" s="35">
        <v>127</v>
      </c>
      <c r="BC20" s="35">
        <v>134</v>
      </c>
      <c r="BD20" s="57">
        <f t="shared" si="51"/>
        <v>7</v>
      </c>
      <c r="BE20" s="57">
        <v>127</v>
      </c>
      <c r="BF20" s="57">
        <v>134</v>
      </c>
      <c r="BG20" s="57">
        <f t="shared" si="10"/>
        <v>7</v>
      </c>
      <c r="BH20" s="58">
        <f t="shared" si="11"/>
        <v>6</v>
      </c>
      <c r="BI20" s="58">
        <f t="shared" si="12"/>
        <v>6</v>
      </c>
      <c r="BJ20" s="57">
        <f t="shared" si="52"/>
        <v>0</v>
      </c>
      <c r="BK20" s="35">
        <v>1883</v>
      </c>
      <c r="BL20" s="35">
        <v>1851</v>
      </c>
      <c r="BM20" s="57">
        <f t="shared" si="53"/>
        <v>-32</v>
      </c>
      <c r="BN20" s="57">
        <v>1883</v>
      </c>
      <c r="BO20" s="57">
        <v>1851</v>
      </c>
      <c r="BP20" s="57">
        <f t="shared" si="54"/>
        <v>-32</v>
      </c>
      <c r="BQ20" s="58">
        <f t="shared" si="55"/>
        <v>15</v>
      </c>
      <c r="BR20" s="58">
        <f t="shared" si="56"/>
        <v>14</v>
      </c>
      <c r="BS20" s="58">
        <f t="shared" si="57"/>
        <v>-1</v>
      </c>
      <c r="BT20" s="121">
        <v>7</v>
      </c>
      <c r="BU20" s="90">
        <v>58</v>
      </c>
      <c r="BV20" s="90">
        <v>44</v>
      </c>
      <c r="BW20" s="57">
        <f t="shared" si="14"/>
        <v>-14</v>
      </c>
      <c r="BX20" s="57">
        <v>58</v>
      </c>
      <c r="BY20" s="57">
        <v>44</v>
      </c>
      <c r="BZ20" s="57">
        <f t="shared" si="15"/>
        <v>-14</v>
      </c>
      <c r="CA20" s="90">
        <v>882</v>
      </c>
      <c r="CB20" s="90">
        <v>597</v>
      </c>
      <c r="CC20" s="57">
        <f t="shared" si="58"/>
        <v>-285</v>
      </c>
      <c r="CD20" s="57">
        <v>882</v>
      </c>
      <c r="CE20" s="57">
        <v>597</v>
      </c>
      <c r="CF20" s="57">
        <f t="shared" si="16"/>
        <v>-285</v>
      </c>
      <c r="CG20" s="35">
        <v>80</v>
      </c>
      <c r="CH20" s="35">
        <v>88</v>
      </c>
      <c r="CI20" s="57">
        <f t="shared" si="17"/>
        <v>8</v>
      </c>
      <c r="CJ20" s="57">
        <v>80</v>
      </c>
      <c r="CK20" s="57">
        <v>88</v>
      </c>
      <c r="CL20" s="57">
        <f t="shared" si="18"/>
        <v>8</v>
      </c>
      <c r="CM20" s="57">
        <v>42</v>
      </c>
      <c r="CN20" s="57">
        <v>25</v>
      </c>
      <c r="CO20" s="57">
        <f t="shared" si="19"/>
        <v>-17</v>
      </c>
      <c r="CP20" s="57">
        <v>42</v>
      </c>
      <c r="CQ20" s="57">
        <v>25</v>
      </c>
      <c r="CR20" s="57">
        <f t="shared" si="20"/>
        <v>-17</v>
      </c>
      <c r="CS20" s="35">
        <v>1140</v>
      </c>
      <c r="CT20" s="35">
        <v>1116</v>
      </c>
      <c r="CU20" s="57">
        <f t="shared" si="21"/>
        <v>-24</v>
      </c>
      <c r="CV20" s="57">
        <v>1140</v>
      </c>
      <c r="CW20" s="57">
        <v>1116</v>
      </c>
      <c r="CX20" s="57">
        <f t="shared" si="22"/>
        <v>-24</v>
      </c>
      <c r="CY20" s="90">
        <v>610</v>
      </c>
      <c r="CZ20" s="90">
        <v>321</v>
      </c>
      <c r="DA20" s="57">
        <f t="shared" si="23"/>
        <v>-289</v>
      </c>
      <c r="DB20" s="57">
        <v>610</v>
      </c>
      <c r="DC20" s="57">
        <v>321</v>
      </c>
      <c r="DD20" s="57">
        <f t="shared" si="24"/>
        <v>-289</v>
      </c>
      <c r="DE20" s="28"/>
      <c r="DF20" s="35">
        <v>12</v>
      </c>
      <c r="DG20" s="35" t="s">
        <v>11</v>
      </c>
      <c r="DH20" s="94" t="s">
        <v>32</v>
      </c>
      <c r="DI20" s="35">
        <v>1127</v>
      </c>
      <c r="DJ20" s="35">
        <v>1602</v>
      </c>
      <c r="DK20" s="57">
        <f t="shared" si="59"/>
        <v>475</v>
      </c>
      <c r="DL20" s="90">
        <v>361</v>
      </c>
      <c r="DM20" s="90">
        <v>704</v>
      </c>
      <c r="DN20" s="57">
        <f t="shared" si="25"/>
        <v>343</v>
      </c>
      <c r="DO20" s="57">
        <v>49371</v>
      </c>
      <c r="DP20" s="57">
        <v>79136</v>
      </c>
      <c r="DQ20" s="57">
        <f t="shared" si="60"/>
        <v>29765</v>
      </c>
      <c r="DR20" s="90">
        <v>8839</v>
      </c>
      <c r="DS20" s="90">
        <v>13013</v>
      </c>
      <c r="DT20" s="57">
        <f t="shared" si="61"/>
        <v>4174</v>
      </c>
      <c r="DU20" s="58">
        <f t="shared" si="26"/>
        <v>51</v>
      </c>
      <c r="DV20" s="58">
        <f t="shared" si="27"/>
        <v>73</v>
      </c>
      <c r="DW20" s="58">
        <f t="shared" si="62"/>
        <v>22</v>
      </c>
      <c r="DX20" s="121">
        <v>14</v>
      </c>
      <c r="DY20" s="35">
        <v>464</v>
      </c>
      <c r="DZ20" s="35">
        <v>275</v>
      </c>
      <c r="EA20" s="57">
        <f t="shared" si="63"/>
        <v>-189</v>
      </c>
      <c r="EB20" s="90">
        <v>61</v>
      </c>
      <c r="EC20" s="90">
        <v>39</v>
      </c>
      <c r="ED20" s="57">
        <f t="shared" si="64"/>
        <v>-22</v>
      </c>
      <c r="EE20" s="176">
        <f t="shared" si="65"/>
        <v>41.2</v>
      </c>
      <c r="EF20" s="176">
        <f t="shared" si="66"/>
        <v>17.2</v>
      </c>
      <c r="EG20" s="176">
        <f t="shared" si="67"/>
        <v>-24.000000000000004</v>
      </c>
      <c r="EH20" s="35">
        <v>9764</v>
      </c>
      <c r="EI20" s="35">
        <v>5015</v>
      </c>
      <c r="EJ20" s="57">
        <f t="shared" si="28"/>
        <v>-4749</v>
      </c>
      <c r="EK20" s="90">
        <v>1323</v>
      </c>
      <c r="EL20" s="90">
        <v>1519</v>
      </c>
      <c r="EM20" s="57">
        <f t="shared" si="29"/>
        <v>196</v>
      </c>
      <c r="EN20" s="58">
        <f t="shared" si="68"/>
        <v>21</v>
      </c>
      <c r="EO20" s="58">
        <f t="shared" si="69"/>
        <v>18</v>
      </c>
      <c r="EP20" s="58">
        <f t="shared" si="70"/>
        <v>-3</v>
      </c>
      <c r="EQ20" s="121">
        <v>13</v>
      </c>
      <c r="ER20" s="30"/>
      <c r="ES20" s="35">
        <v>12</v>
      </c>
      <c r="ET20" s="35" t="s">
        <v>11</v>
      </c>
      <c r="EU20" s="94" t="s">
        <v>32</v>
      </c>
      <c r="EV20" s="90">
        <v>88</v>
      </c>
      <c r="EW20" s="90">
        <v>89</v>
      </c>
      <c r="EX20" s="57">
        <f t="shared" si="71"/>
        <v>1</v>
      </c>
      <c r="EY20" s="90">
        <v>83</v>
      </c>
      <c r="EZ20" s="90">
        <v>85</v>
      </c>
      <c r="FA20" s="57">
        <f t="shared" si="30"/>
        <v>2</v>
      </c>
      <c r="FB20" s="90">
        <v>57</v>
      </c>
      <c r="FC20" s="90">
        <v>58</v>
      </c>
      <c r="FD20" s="57">
        <f t="shared" si="31"/>
        <v>1</v>
      </c>
      <c r="FE20" s="90">
        <v>5</v>
      </c>
      <c r="FF20" s="90">
        <v>14</v>
      </c>
      <c r="FG20" s="57">
        <f t="shared" si="72"/>
        <v>9</v>
      </c>
      <c r="FH20" s="90">
        <v>18</v>
      </c>
      <c r="FI20" s="90">
        <v>24</v>
      </c>
      <c r="FJ20" s="57">
        <f t="shared" si="32"/>
        <v>6</v>
      </c>
      <c r="FK20" s="176">
        <f t="shared" si="73"/>
        <v>40.4</v>
      </c>
      <c r="FL20" s="176">
        <f t="shared" si="74"/>
        <v>65.5</v>
      </c>
      <c r="FM20" s="121">
        <v>15</v>
      </c>
      <c r="FN20" s="58">
        <f t="shared" si="33"/>
        <v>3</v>
      </c>
      <c r="FO20" s="58">
        <f t="shared" si="34"/>
        <v>3</v>
      </c>
      <c r="FP20" s="57">
        <f t="shared" si="75"/>
        <v>0</v>
      </c>
      <c r="FQ20" s="174"/>
      <c r="FR20" s="35">
        <v>12</v>
      </c>
      <c r="FS20" s="35" t="s">
        <v>11</v>
      </c>
      <c r="FT20" s="94" t="s">
        <v>32</v>
      </c>
      <c r="FU20" s="462">
        <f t="shared" si="76"/>
        <v>52603.1</v>
      </c>
      <c r="FV20" s="400">
        <f t="shared" si="36"/>
        <v>2391</v>
      </c>
      <c r="FW20" s="106">
        <v>48804.7</v>
      </c>
      <c r="FX20" s="106"/>
      <c r="FY20" s="106">
        <v>3622.8</v>
      </c>
      <c r="FZ20" s="106">
        <v>1675</v>
      </c>
      <c r="GA20" s="106">
        <v>175.6</v>
      </c>
      <c r="GB20" s="176">
        <f t="shared" si="77"/>
        <v>92.8</v>
      </c>
      <c r="GC20" s="297">
        <v>52603.1</v>
      </c>
      <c r="GD20" s="106">
        <v>32935.4</v>
      </c>
      <c r="GE20" s="106">
        <v>1740.7</v>
      </c>
      <c r="GF20" s="106">
        <v>987.9</v>
      </c>
      <c r="GG20" s="106">
        <v>229.1</v>
      </c>
      <c r="GH20" s="106">
        <v>2167.8000000000002</v>
      </c>
      <c r="GI20" s="28"/>
      <c r="GJ20" s="28"/>
      <c r="GK20" s="28"/>
      <c r="GL20" s="28"/>
      <c r="GM20" s="28"/>
      <c r="GN20" s="28"/>
      <c r="GO20" s="28"/>
      <c r="GP20" s="28"/>
    </row>
    <row r="21" spans="1:198" s="31" customFormat="1">
      <c r="A21" s="35">
        <v>13</v>
      </c>
      <c r="B21" s="35" t="s">
        <v>12</v>
      </c>
      <c r="C21" s="94" t="s">
        <v>33</v>
      </c>
      <c r="D21" s="57">
        <f t="shared" si="37"/>
        <v>6</v>
      </c>
      <c r="E21" s="35"/>
      <c r="F21" s="35">
        <v>6</v>
      </c>
      <c r="G21" s="57">
        <f t="shared" si="0"/>
        <v>6</v>
      </c>
      <c r="H21" s="35"/>
      <c r="I21" s="35">
        <v>6</v>
      </c>
      <c r="J21" s="35">
        <v>372</v>
      </c>
      <c r="K21" s="35">
        <v>372</v>
      </c>
      <c r="L21" s="57">
        <f t="shared" si="38"/>
        <v>0</v>
      </c>
      <c r="M21" s="58">
        <f t="shared" si="39"/>
        <v>62</v>
      </c>
      <c r="N21" s="58">
        <f t="shared" si="40"/>
        <v>62</v>
      </c>
      <c r="O21" s="57">
        <f t="shared" si="1"/>
        <v>0</v>
      </c>
      <c r="P21" s="35">
        <v>6</v>
      </c>
      <c r="Q21" s="35">
        <v>6</v>
      </c>
      <c r="R21" s="57">
        <f t="shared" si="2"/>
        <v>0</v>
      </c>
      <c r="S21" s="35"/>
      <c r="T21" s="35">
        <v>1</v>
      </c>
      <c r="U21" s="57">
        <f t="shared" si="3"/>
        <v>1</v>
      </c>
      <c r="V21" s="35"/>
      <c r="W21" s="35"/>
      <c r="X21" s="57">
        <f t="shared" si="4"/>
        <v>0</v>
      </c>
      <c r="Y21" s="176">
        <f t="shared" si="41"/>
        <v>0</v>
      </c>
      <c r="Z21" s="176">
        <f t="shared" si="42"/>
        <v>16.7</v>
      </c>
      <c r="AA21" s="176">
        <f t="shared" si="5"/>
        <v>16.7</v>
      </c>
      <c r="AB21" s="57">
        <v>1</v>
      </c>
      <c r="AC21" s="57">
        <v>1</v>
      </c>
      <c r="AD21" s="57">
        <f t="shared" si="43"/>
        <v>0</v>
      </c>
      <c r="AE21" s="28"/>
      <c r="AF21" s="35">
        <v>13</v>
      </c>
      <c r="AG21" s="35" t="s">
        <v>12</v>
      </c>
      <c r="AH21" s="94" t="s">
        <v>33</v>
      </c>
      <c r="AI21" s="176">
        <f t="shared" si="44"/>
        <v>6</v>
      </c>
      <c r="AJ21" s="37"/>
      <c r="AK21" s="37">
        <v>6</v>
      </c>
      <c r="AL21" s="176">
        <f t="shared" si="45"/>
        <v>6</v>
      </c>
      <c r="AM21" s="37"/>
      <c r="AN21" s="37">
        <v>6</v>
      </c>
      <c r="AO21" s="461">
        <f t="shared" si="6"/>
        <v>1</v>
      </c>
      <c r="AP21" s="51">
        <v>0</v>
      </c>
      <c r="AQ21" s="461">
        <f t="shared" si="7"/>
        <v>1</v>
      </c>
      <c r="AR21" s="461">
        <f t="shared" si="8"/>
        <v>1</v>
      </c>
      <c r="AS21" s="51">
        <v>0</v>
      </c>
      <c r="AT21" s="461">
        <f t="shared" si="9"/>
        <v>1</v>
      </c>
      <c r="AU21" s="461">
        <f t="shared" si="48"/>
        <v>0</v>
      </c>
      <c r="AV21" s="461">
        <f t="shared" si="49"/>
        <v>0</v>
      </c>
      <c r="AW21" s="461">
        <f t="shared" si="50"/>
        <v>0</v>
      </c>
      <c r="AX21" s="28"/>
      <c r="AY21" s="35">
        <v>13</v>
      </c>
      <c r="AZ21" s="35" t="s">
        <v>12</v>
      </c>
      <c r="BA21" s="94" t="s">
        <v>33</v>
      </c>
      <c r="BB21" s="35">
        <v>26</v>
      </c>
      <c r="BC21" s="35">
        <v>26</v>
      </c>
      <c r="BD21" s="57">
        <f t="shared" si="51"/>
        <v>0</v>
      </c>
      <c r="BE21" s="57">
        <v>26</v>
      </c>
      <c r="BF21" s="57">
        <v>26</v>
      </c>
      <c r="BG21" s="57">
        <f t="shared" si="10"/>
        <v>0</v>
      </c>
      <c r="BH21" s="58">
        <f t="shared" si="11"/>
        <v>4</v>
      </c>
      <c r="BI21" s="58">
        <f t="shared" si="12"/>
        <v>4</v>
      </c>
      <c r="BJ21" s="57">
        <f t="shared" si="52"/>
        <v>0</v>
      </c>
      <c r="BK21" s="35">
        <v>470</v>
      </c>
      <c r="BL21" s="35">
        <v>470</v>
      </c>
      <c r="BM21" s="57">
        <f t="shared" si="53"/>
        <v>0</v>
      </c>
      <c r="BN21" s="57">
        <v>470</v>
      </c>
      <c r="BO21" s="57">
        <v>470</v>
      </c>
      <c r="BP21" s="57">
        <f t="shared" si="54"/>
        <v>0</v>
      </c>
      <c r="BQ21" s="58">
        <f t="shared" si="55"/>
        <v>18</v>
      </c>
      <c r="BR21" s="58">
        <f t="shared" si="56"/>
        <v>18</v>
      </c>
      <c r="BS21" s="58">
        <f t="shared" si="57"/>
        <v>0</v>
      </c>
      <c r="BT21" s="121">
        <v>4</v>
      </c>
      <c r="BU21" s="90">
        <v>12</v>
      </c>
      <c r="BV21" s="90">
        <v>12</v>
      </c>
      <c r="BW21" s="57">
        <f t="shared" si="14"/>
        <v>0</v>
      </c>
      <c r="BX21" s="57">
        <v>12</v>
      </c>
      <c r="BY21" s="57">
        <v>12</v>
      </c>
      <c r="BZ21" s="57">
        <f t="shared" si="15"/>
        <v>0</v>
      </c>
      <c r="CA21" s="90">
        <v>241</v>
      </c>
      <c r="CB21" s="90">
        <v>241</v>
      </c>
      <c r="CC21" s="57">
        <f t="shared" si="58"/>
        <v>0</v>
      </c>
      <c r="CD21" s="57">
        <v>241</v>
      </c>
      <c r="CE21" s="57">
        <v>241</v>
      </c>
      <c r="CF21" s="57">
        <f t="shared" si="16"/>
        <v>0</v>
      </c>
      <c r="CG21" s="35">
        <v>12</v>
      </c>
      <c r="CH21" s="35">
        <v>12</v>
      </c>
      <c r="CI21" s="57">
        <f t="shared" si="17"/>
        <v>0</v>
      </c>
      <c r="CJ21" s="57">
        <v>12</v>
      </c>
      <c r="CK21" s="57">
        <v>12</v>
      </c>
      <c r="CL21" s="57">
        <f t="shared" si="18"/>
        <v>0</v>
      </c>
      <c r="CM21" s="57">
        <v>6</v>
      </c>
      <c r="CN21" s="57">
        <v>6</v>
      </c>
      <c r="CO21" s="57">
        <f t="shared" si="19"/>
        <v>0</v>
      </c>
      <c r="CP21" s="57">
        <v>6</v>
      </c>
      <c r="CQ21" s="57">
        <v>6</v>
      </c>
      <c r="CR21" s="57">
        <f t="shared" si="20"/>
        <v>0</v>
      </c>
      <c r="CS21" s="35">
        <v>288</v>
      </c>
      <c r="CT21" s="35">
        <v>288</v>
      </c>
      <c r="CU21" s="57">
        <f t="shared" si="21"/>
        <v>0</v>
      </c>
      <c r="CV21" s="57">
        <v>288</v>
      </c>
      <c r="CW21" s="57">
        <v>288</v>
      </c>
      <c r="CX21" s="57">
        <f t="shared" si="22"/>
        <v>0</v>
      </c>
      <c r="CY21" s="90">
        <v>163</v>
      </c>
      <c r="CZ21" s="90">
        <v>163</v>
      </c>
      <c r="DA21" s="57">
        <f t="shared" si="23"/>
        <v>0</v>
      </c>
      <c r="DB21" s="57">
        <v>163</v>
      </c>
      <c r="DC21" s="57">
        <v>163</v>
      </c>
      <c r="DD21" s="57">
        <f t="shared" si="24"/>
        <v>0</v>
      </c>
      <c r="DE21" s="28"/>
      <c r="DF21" s="35">
        <v>13</v>
      </c>
      <c r="DG21" s="35" t="s">
        <v>12</v>
      </c>
      <c r="DH21" s="94" t="s">
        <v>33</v>
      </c>
      <c r="DI21" s="35">
        <v>341</v>
      </c>
      <c r="DJ21" s="35">
        <v>444</v>
      </c>
      <c r="DK21" s="57">
        <f t="shared" si="59"/>
        <v>103</v>
      </c>
      <c r="DL21" s="90">
        <v>89</v>
      </c>
      <c r="DM21" s="90">
        <v>183</v>
      </c>
      <c r="DN21" s="57">
        <f t="shared" si="25"/>
        <v>94</v>
      </c>
      <c r="DO21" s="57">
        <v>13574</v>
      </c>
      <c r="DP21" s="57">
        <v>14311</v>
      </c>
      <c r="DQ21" s="57">
        <f t="shared" si="60"/>
        <v>737</v>
      </c>
      <c r="DR21" s="90">
        <v>3819</v>
      </c>
      <c r="DS21" s="90">
        <v>5299</v>
      </c>
      <c r="DT21" s="57">
        <f t="shared" si="61"/>
        <v>1480</v>
      </c>
      <c r="DU21" s="58">
        <f t="shared" si="26"/>
        <v>57</v>
      </c>
      <c r="DV21" s="58">
        <f t="shared" si="27"/>
        <v>74</v>
      </c>
      <c r="DW21" s="58">
        <f t="shared" si="62"/>
        <v>17</v>
      </c>
      <c r="DX21" s="121">
        <v>13</v>
      </c>
      <c r="DY21" s="35">
        <v>162</v>
      </c>
      <c r="DZ21" s="35">
        <v>30</v>
      </c>
      <c r="EA21" s="57">
        <f t="shared" si="63"/>
        <v>-132</v>
      </c>
      <c r="EB21" s="90">
        <v>29</v>
      </c>
      <c r="EC21" s="90">
        <v>30</v>
      </c>
      <c r="ED21" s="57">
        <f t="shared" si="64"/>
        <v>1</v>
      </c>
      <c r="EE21" s="176">
        <f t="shared" si="65"/>
        <v>47.5</v>
      </c>
      <c r="EF21" s="176">
        <f t="shared" si="66"/>
        <v>6.8</v>
      </c>
      <c r="EG21" s="176">
        <f t="shared" si="67"/>
        <v>-40.700000000000003</v>
      </c>
      <c r="EH21" s="35">
        <v>7752</v>
      </c>
      <c r="EI21" s="35">
        <v>1310</v>
      </c>
      <c r="EJ21" s="57">
        <f t="shared" si="28"/>
        <v>-6442</v>
      </c>
      <c r="EK21" s="90">
        <v>2747</v>
      </c>
      <c r="EL21" s="90">
        <v>1310</v>
      </c>
      <c r="EM21" s="57">
        <f t="shared" si="29"/>
        <v>-1437</v>
      </c>
      <c r="EN21" s="58">
        <f t="shared" si="68"/>
        <v>48</v>
      </c>
      <c r="EO21" s="58">
        <f t="shared" si="69"/>
        <v>44</v>
      </c>
      <c r="EP21" s="58">
        <f t="shared" si="70"/>
        <v>-4</v>
      </c>
      <c r="EQ21" s="121">
        <v>8</v>
      </c>
      <c r="ER21" s="30"/>
      <c r="ES21" s="35">
        <v>13</v>
      </c>
      <c r="ET21" s="35" t="s">
        <v>12</v>
      </c>
      <c r="EU21" s="94" t="s">
        <v>33</v>
      </c>
      <c r="EV21" s="90">
        <v>34</v>
      </c>
      <c r="EW21" s="90">
        <v>38</v>
      </c>
      <c r="EX21" s="57">
        <f t="shared" si="71"/>
        <v>4</v>
      </c>
      <c r="EY21" s="90">
        <v>34</v>
      </c>
      <c r="EZ21" s="90">
        <v>37</v>
      </c>
      <c r="FA21" s="57">
        <f t="shared" si="30"/>
        <v>3</v>
      </c>
      <c r="FB21" s="90">
        <v>16</v>
      </c>
      <c r="FC21" s="90">
        <v>17</v>
      </c>
      <c r="FD21" s="57">
        <f t="shared" si="31"/>
        <v>1</v>
      </c>
      <c r="FE21" s="90">
        <v>2</v>
      </c>
      <c r="FF21" s="90">
        <v>2</v>
      </c>
      <c r="FG21" s="57">
        <f t="shared" si="72"/>
        <v>0</v>
      </c>
      <c r="FH21" s="90">
        <v>5</v>
      </c>
      <c r="FI21" s="90">
        <v>7</v>
      </c>
      <c r="FJ21" s="57">
        <f t="shared" si="32"/>
        <v>2</v>
      </c>
      <c r="FK21" s="176">
        <f t="shared" si="73"/>
        <v>43.8</v>
      </c>
      <c r="FL21" s="176">
        <f t="shared" si="74"/>
        <v>52.9</v>
      </c>
      <c r="FM21" s="121">
        <v>16</v>
      </c>
      <c r="FN21" s="58">
        <f t="shared" si="33"/>
        <v>3</v>
      </c>
      <c r="FO21" s="58">
        <f t="shared" si="34"/>
        <v>3</v>
      </c>
      <c r="FP21" s="57">
        <f t="shared" si="75"/>
        <v>0</v>
      </c>
      <c r="FQ21" s="174"/>
      <c r="FR21" s="35">
        <v>13</v>
      </c>
      <c r="FS21" s="35" t="s">
        <v>12</v>
      </c>
      <c r="FT21" s="94" t="s">
        <v>33</v>
      </c>
      <c r="FU21" s="462">
        <f t="shared" si="76"/>
        <v>95132</v>
      </c>
      <c r="FV21" s="400">
        <f t="shared" si="36"/>
        <v>15855</v>
      </c>
      <c r="FW21" s="106">
        <v>33547</v>
      </c>
      <c r="FX21" s="106">
        <v>61339</v>
      </c>
      <c r="FY21" s="106">
        <v>246</v>
      </c>
      <c r="FZ21" s="106"/>
      <c r="GA21" s="106"/>
      <c r="GB21" s="176">
        <f t="shared" si="77"/>
        <v>99.7</v>
      </c>
      <c r="GC21" s="297">
        <v>86675</v>
      </c>
      <c r="GD21" s="106">
        <v>17993</v>
      </c>
      <c r="GE21" s="106">
        <v>57056</v>
      </c>
      <c r="GF21" s="106">
        <v>2131</v>
      </c>
      <c r="GG21" s="106">
        <v>49</v>
      </c>
      <c r="GH21" s="106">
        <v>99</v>
      </c>
      <c r="GI21" s="28"/>
      <c r="GJ21" s="28"/>
      <c r="GK21" s="28"/>
      <c r="GL21" s="28"/>
      <c r="GM21" s="28"/>
      <c r="GN21" s="28"/>
      <c r="GO21" s="28"/>
      <c r="GP21" s="28"/>
    </row>
    <row r="22" spans="1:198" s="31" customFormat="1">
      <c r="A22" s="35">
        <v>14</v>
      </c>
      <c r="B22" s="35" t="s">
        <v>13</v>
      </c>
      <c r="C22" s="94" t="s">
        <v>34</v>
      </c>
      <c r="D22" s="57">
        <f t="shared" si="37"/>
        <v>38</v>
      </c>
      <c r="E22" s="35"/>
      <c r="F22" s="35">
        <v>38</v>
      </c>
      <c r="G22" s="57">
        <f t="shared" si="0"/>
        <v>38</v>
      </c>
      <c r="H22" s="35"/>
      <c r="I22" s="35">
        <v>38</v>
      </c>
      <c r="J22" s="35">
        <v>5827</v>
      </c>
      <c r="K22" s="35">
        <v>5827</v>
      </c>
      <c r="L22" s="57">
        <f t="shared" si="38"/>
        <v>0</v>
      </c>
      <c r="M22" s="58">
        <f t="shared" si="39"/>
        <v>153</v>
      </c>
      <c r="N22" s="58">
        <f t="shared" si="40"/>
        <v>153</v>
      </c>
      <c r="O22" s="57">
        <f t="shared" si="1"/>
        <v>0</v>
      </c>
      <c r="P22" s="35">
        <v>41</v>
      </c>
      <c r="Q22" s="35">
        <v>41</v>
      </c>
      <c r="R22" s="57">
        <f t="shared" si="2"/>
        <v>0</v>
      </c>
      <c r="S22" s="35">
        <v>11</v>
      </c>
      <c r="T22" s="35">
        <v>12</v>
      </c>
      <c r="U22" s="57">
        <f t="shared" si="3"/>
        <v>1</v>
      </c>
      <c r="V22" s="35">
        <v>2</v>
      </c>
      <c r="W22" s="35">
        <v>1</v>
      </c>
      <c r="X22" s="57">
        <f t="shared" si="4"/>
        <v>-1</v>
      </c>
      <c r="Y22" s="176">
        <f t="shared" si="41"/>
        <v>31.7</v>
      </c>
      <c r="Z22" s="176">
        <f t="shared" si="42"/>
        <v>31.7</v>
      </c>
      <c r="AA22" s="176">
        <f t="shared" si="5"/>
        <v>0</v>
      </c>
      <c r="AB22" s="57">
        <v>1</v>
      </c>
      <c r="AC22" s="57">
        <v>1</v>
      </c>
      <c r="AD22" s="57">
        <f t="shared" si="43"/>
        <v>0</v>
      </c>
      <c r="AE22" s="28"/>
      <c r="AF22" s="35">
        <v>14</v>
      </c>
      <c r="AG22" s="35" t="s">
        <v>13</v>
      </c>
      <c r="AH22" s="94" t="s">
        <v>34</v>
      </c>
      <c r="AI22" s="176">
        <f t="shared" si="44"/>
        <v>79.5</v>
      </c>
      <c r="AJ22" s="37"/>
      <c r="AK22" s="37">
        <v>79.5</v>
      </c>
      <c r="AL22" s="176">
        <f t="shared" si="45"/>
        <v>81.2</v>
      </c>
      <c r="AM22" s="37"/>
      <c r="AN22" s="37">
        <v>81.2</v>
      </c>
      <c r="AO22" s="461">
        <f t="shared" si="6"/>
        <v>2.09</v>
      </c>
      <c r="AP22" s="51">
        <v>0</v>
      </c>
      <c r="AQ22" s="461">
        <f t="shared" si="7"/>
        <v>2.09</v>
      </c>
      <c r="AR22" s="461">
        <f t="shared" si="8"/>
        <v>2.14</v>
      </c>
      <c r="AS22" s="51">
        <v>0</v>
      </c>
      <c r="AT22" s="461">
        <f t="shared" si="9"/>
        <v>2.14</v>
      </c>
      <c r="AU22" s="461">
        <f t="shared" si="48"/>
        <v>5.0000000000000266E-2</v>
      </c>
      <c r="AV22" s="461">
        <f t="shared" si="49"/>
        <v>0</v>
      </c>
      <c r="AW22" s="461">
        <f t="shared" si="50"/>
        <v>5.0000000000000266E-2</v>
      </c>
      <c r="AX22" s="28"/>
      <c r="AY22" s="35">
        <v>14</v>
      </c>
      <c r="AZ22" s="35" t="s">
        <v>13</v>
      </c>
      <c r="BA22" s="94" t="s">
        <v>34</v>
      </c>
      <c r="BB22" s="35">
        <v>321</v>
      </c>
      <c r="BC22" s="35">
        <v>341</v>
      </c>
      <c r="BD22" s="57">
        <f t="shared" si="51"/>
        <v>20</v>
      </c>
      <c r="BE22" s="57">
        <v>321</v>
      </c>
      <c r="BF22" s="57">
        <v>341</v>
      </c>
      <c r="BG22" s="57">
        <f t="shared" si="10"/>
        <v>20</v>
      </c>
      <c r="BH22" s="58">
        <f t="shared" si="11"/>
        <v>8</v>
      </c>
      <c r="BI22" s="58">
        <f t="shared" si="12"/>
        <v>9</v>
      </c>
      <c r="BJ22" s="57">
        <f t="shared" si="52"/>
        <v>1</v>
      </c>
      <c r="BK22" s="35">
        <v>4086</v>
      </c>
      <c r="BL22" s="35">
        <v>4213</v>
      </c>
      <c r="BM22" s="57">
        <f t="shared" si="53"/>
        <v>127</v>
      </c>
      <c r="BN22" s="57">
        <v>4086</v>
      </c>
      <c r="BO22" s="57">
        <v>4213</v>
      </c>
      <c r="BP22" s="57">
        <f t="shared" si="54"/>
        <v>127</v>
      </c>
      <c r="BQ22" s="58">
        <f t="shared" si="55"/>
        <v>13</v>
      </c>
      <c r="BR22" s="58">
        <f t="shared" si="56"/>
        <v>12</v>
      </c>
      <c r="BS22" s="58">
        <f t="shared" si="57"/>
        <v>-1</v>
      </c>
      <c r="BT22" s="121">
        <v>8</v>
      </c>
      <c r="BU22" s="90">
        <v>169</v>
      </c>
      <c r="BV22" s="90">
        <v>184</v>
      </c>
      <c r="BW22" s="57">
        <f t="shared" si="14"/>
        <v>15</v>
      </c>
      <c r="BX22" s="57">
        <v>169</v>
      </c>
      <c r="BY22" s="57">
        <v>184</v>
      </c>
      <c r="BZ22" s="57">
        <f t="shared" si="15"/>
        <v>15</v>
      </c>
      <c r="CA22" s="90">
        <v>2254</v>
      </c>
      <c r="CB22" s="90">
        <v>2361</v>
      </c>
      <c r="CC22" s="57">
        <f t="shared" si="58"/>
        <v>107</v>
      </c>
      <c r="CD22" s="57">
        <v>2254</v>
      </c>
      <c r="CE22" s="57">
        <v>2361</v>
      </c>
      <c r="CF22" s="57">
        <f t="shared" si="16"/>
        <v>107</v>
      </c>
      <c r="CG22" s="35">
        <v>186</v>
      </c>
      <c r="CH22" s="35">
        <v>197</v>
      </c>
      <c r="CI22" s="57">
        <f t="shared" si="17"/>
        <v>11</v>
      </c>
      <c r="CJ22" s="57">
        <v>186</v>
      </c>
      <c r="CK22" s="57">
        <v>197</v>
      </c>
      <c r="CL22" s="57">
        <f t="shared" si="18"/>
        <v>11</v>
      </c>
      <c r="CM22" s="57">
        <v>85</v>
      </c>
      <c r="CN22" s="57">
        <v>107</v>
      </c>
      <c r="CO22" s="57">
        <f t="shared" si="19"/>
        <v>22</v>
      </c>
      <c r="CP22" s="57">
        <v>85</v>
      </c>
      <c r="CQ22" s="57">
        <v>107</v>
      </c>
      <c r="CR22" s="57">
        <f t="shared" si="20"/>
        <v>22</v>
      </c>
      <c r="CS22" s="35">
        <v>2242</v>
      </c>
      <c r="CT22" s="35">
        <v>2334</v>
      </c>
      <c r="CU22" s="57">
        <f t="shared" si="21"/>
        <v>92</v>
      </c>
      <c r="CV22" s="57">
        <v>2242</v>
      </c>
      <c r="CW22" s="57">
        <v>2334</v>
      </c>
      <c r="CX22" s="57">
        <f t="shared" si="22"/>
        <v>92</v>
      </c>
      <c r="CY22" s="90">
        <v>1140</v>
      </c>
      <c r="CZ22" s="90">
        <v>1412</v>
      </c>
      <c r="DA22" s="57">
        <f t="shared" si="23"/>
        <v>272</v>
      </c>
      <c r="DB22" s="57">
        <v>1140</v>
      </c>
      <c r="DC22" s="57">
        <v>1412</v>
      </c>
      <c r="DD22" s="57">
        <f t="shared" si="24"/>
        <v>272</v>
      </c>
      <c r="DE22" s="28"/>
      <c r="DF22" s="35">
        <v>14</v>
      </c>
      <c r="DG22" s="35" t="s">
        <v>13</v>
      </c>
      <c r="DH22" s="94" t="s">
        <v>34</v>
      </c>
      <c r="DI22" s="35">
        <v>896</v>
      </c>
      <c r="DJ22" s="35">
        <v>2267</v>
      </c>
      <c r="DK22" s="57">
        <f t="shared" si="59"/>
        <v>1371</v>
      </c>
      <c r="DL22" s="90">
        <v>413</v>
      </c>
      <c r="DM22" s="90">
        <v>1160</v>
      </c>
      <c r="DN22" s="57">
        <f t="shared" si="25"/>
        <v>747</v>
      </c>
      <c r="DO22" s="57">
        <v>57444</v>
      </c>
      <c r="DP22" s="57">
        <v>69087</v>
      </c>
      <c r="DQ22" s="57">
        <f t="shared" si="60"/>
        <v>11643</v>
      </c>
      <c r="DR22" s="90">
        <v>20094</v>
      </c>
      <c r="DS22" s="90">
        <v>34091</v>
      </c>
      <c r="DT22" s="57">
        <f t="shared" si="61"/>
        <v>13997</v>
      </c>
      <c r="DU22" s="58">
        <f t="shared" si="26"/>
        <v>24</v>
      </c>
      <c r="DV22" s="58">
        <f t="shared" si="27"/>
        <v>60</v>
      </c>
      <c r="DW22" s="58">
        <f t="shared" si="62"/>
        <v>36</v>
      </c>
      <c r="DX22" s="121">
        <v>17</v>
      </c>
      <c r="DY22" s="35">
        <v>82</v>
      </c>
      <c r="DZ22" s="35">
        <v>24</v>
      </c>
      <c r="EA22" s="57">
        <f t="shared" si="63"/>
        <v>-58</v>
      </c>
      <c r="EB22" s="90">
        <v>35</v>
      </c>
      <c r="EC22" s="90">
        <v>14</v>
      </c>
      <c r="ED22" s="57">
        <f t="shared" si="64"/>
        <v>-21</v>
      </c>
      <c r="EE22" s="176">
        <f t="shared" si="65"/>
        <v>9.1999999999999993</v>
      </c>
      <c r="EF22" s="176">
        <f t="shared" si="66"/>
        <v>1.1000000000000001</v>
      </c>
      <c r="EG22" s="176">
        <f t="shared" si="67"/>
        <v>-8.1</v>
      </c>
      <c r="EH22" s="35">
        <v>3310</v>
      </c>
      <c r="EI22" s="35">
        <v>1180</v>
      </c>
      <c r="EJ22" s="57">
        <f t="shared" si="28"/>
        <v>-2130</v>
      </c>
      <c r="EK22" s="90">
        <v>708</v>
      </c>
      <c r="EL22" s="90">
        <v>775</v>
      </c>
      <c r="EM22" s="57">
        <f t="shared" si="29"/>
        <v>67</v>
      </c>
      <c r="EN22" s="58">
        <f t="shared" si="68"/>
        <v>40</v>
      </c>
      <c r="EO22" s="58">
        <f t="shared" si="69"/>
        <v>49</v>
      </c>
      <c r="EP22" s="58">
        <f t="shared" si="70"/>
        <v>9</v>
      </c>
      <c r="EQ22" s="121">
        <v>7</v>
      </c>
      <c r="ER22" s="30"/>
      <c r="ES22" s="35">
        <v>14</v>
      </c>
      <c r="ET22" s="35" t="s">
        <v>13</v>
      </c>
      <c r="EU22" s="94" t="s">
        <v>34</v>
      </c>
      <c r="EV22" s="90">
        <v>280</v>
      </c>
      <c r="EW22" s="90">
        <v>278</v>
      </c>
      <c r="EX22" s="57">
        <f t="shared" si="71"/>
        <v>-2</v>
      </c>
      <c r="EY22" s="90">
        <v>226</v>
      </c>
      <c r="EZ22" s="90">
        <v>228</v>
      </c>
      <c r="FA22" s="57">
        <f t="shared" si="30"/>
        <v>2</v>
      </c>
      <c r="FB22" s="90">
        <v>179</v>
      </c>
      <c r="FC22" s="90">
        <v>163</v>
      </c>
      <c r="FD22" s="57">
        <f t="shared" si="31"/>
        <v>-16</v>
      </c>
      <c r="FE22" s="90">
        <v>70</v>
      </c>
      <c r="FF22" s="90">
        <v>66</v>
      </c>
      <c r="FG22" s="57">
        <f t="shared" si="72"/>
        <v>-4</v>
      </c>
      <c r="FH22" s="90">
        <v>91</v>
      </c>
      <c r="FI22" s="90">
        <v>83</v>
      </c>
      <c r="FJ22" s="57">
        <f t="shared" si="32"/>
        <v>-8</v>
      </c>
      <c r="FK22" s="176">
        <f t="shared" si="73"/>
        <v>89.9</v>
      </c>
      <c r="FL22" s="176">
        <f t="shared" si="74"/>
        <v>91.4</v>
      </c>
      <c r="FM22" s="121">
        <v>2</v>
      </c>
      <c r="FN22" s="58">
        <f t="shared" si="33"/>
        <v>5</v>
      </c>
      <c r="FO22" s="58">
        <f t="shared" si="34"/>
        <v>4</v>
      </c>
      <c r="FP22" s="57">
        <f t="shared" si="75"/>
        <v>-1</v>
      </c>
      <c r="FQ22" s="174"/>
      <c r="FR22" s="35">
        <v>14</v>
      </c>
      <c r="FS22" s="35" t="s">
        <v>13</v>
      </c>
      <c r="FT22" s="94" t="s">
        <v>34</v>
      </c>
      <c r="FU22" s="462">
        <f t="shared" si="76"/>
        <v>142387.1</v>
      </c>
      <c r="FV22" s="400">
        <f t="shared" si="36"/>
        <v>3747</v>
      </c>
      <c r="FW22" s="106">
        <v>96170.8</v>
      </c>
      <c r="FX22" s="106">
        <v>44901.599999999999</v>
      </c>
      <c r="FY22" s="106">
        <v>1121.5999999999999</v>
      </c>
      <c r="FZ22" s="106">
        <v>803.5</v>
      </c>
      <c r="GA22" s="106">
        <v>193.1</v>
      </c>
      <c r="GB22" s="176">
        <f t="shared" si="77"/>
        <v>99.1</v>
      </c>
      <c r="GC22" s="297">
        <v>143803.4</v>
      </c>
      <c r="GD22" s="106">
        <v>99270.1</v>
      </c>
      <c r="GE22" s="106">
        <v>2970</v>
      </c>
      <c r="GF22" s="106">
        <v>4496.5</v>
      </c>
      <c r="GG22" s="106"/>
      <c r="GH22" s="106">
        <v>5626.6</v>
      </c>
      <c r="GI22" s="28"/>
      <c r="GJ22" s="28"/>
      <c r="GK22" s="28"/>
      <c r="GL22" s="28"/>
      <c r="GM22" s="28"/>
      <c r="GN22" s="28"/>
      <c r="GO22" s="28"/>
      <c r="GP22" s="28"/>
    </row>
    <row r="23" spans="1:198" s="31" customFormat="1">
      <c r="A23" s="35">
        <v>15</v>
      </c>
      <c r="B23" s="35" t="s">
        <v>14</v>
      </c>
      <c r="C23" s="94" t="s">
        <v>35</v>
      </c>
      <c r="D23" s="57">
        <f t="shared" si="37"/>
        <v>14</v>
      </c>
      <c r="E23" s="35"/>
      <c r="F23" s="35">
        <v>14</v>
      </c>
      <c r="G23" s="57">
        <f t="shared" si="0"/>
        <v>14</v>
      </c>
      <c r="H23" s="35"/>
      <c r="I23" s="35">
        <v>14</v>
      </c>
      <c r="J23" s="35">
        <v>1726</v>
      </c>
      <c r="K23" s="35">
        <v>1726</v>
      </c>
      <c r="L23" s="57">
        <f t="shared" si="38"/>
        <v>0</v>
      </c>
      <c r="M23" s="58">
        <f t="shared" si="39"/>
        <v>123</v>
      </c>
      <c r="N23" s="58">
        <f t="shared" si="40"/>
        <v>123</v>
      </c>
      <c r="O23" s="57">
        <f t="shared" si="1"/>
        <v>0</v>
      </c>
      <c r="P23" s="35">
        <v>14</v>
      </c>
      <c r="Q23" s="35">
        <v>14</v>
      </c>
      <c r="R23" s="57">
        <f t="shared" si="2"/>
        <v>0</v>
      </c>
      <c r="S23" s="35">
        <v>2</v>
      </c>
      <c r="T23" s="35">
        <v>2</v>
      </c>
      <c r="U23" s="57">
        <f t="shared" si="3"/>
        <v>0</v>
      </c>
      <c r="V23" s="35"/>
      <c r="W23" s="35"/>
      <c r="X23" s="57">
        <f t="shared" si="4"/>
        <v>0</v>
      </c>
      <c r="Y23" s="176">
        <f t="shared" si="41"/>
        <v>14.3</v>
      </c>
      <c r="Z23" s="176">
        <f t="shared" si="42"/>
        <v>14.3</v>
      </c>
      <c r="AA23" s="176">
        <f t="shared" si="5"/>
        <v>0</v>
      </c>
      <c r="AB23" s="57"/>
      <c r="AC23" s="57"/>
      <c r="AD23" s="57">
        <f t="shared" si="43"/>
        <v>0</v>
      </c>
      <c r="AE23" s="28"/>
      <c r="AF23" s="35">
        <v>15</v>
      </c>
      <c r="AG23" s="35" t="s">
        <v>14</v>
      </c>
      <c r="AH23" s="94" t="s">
        <v>35</v>
      </c>
      <c r="AI23" s="176">
        <f t="shared" si="44"/>
        <v>11.5</v>
      </c>
      <c r="AJ23" s="37"/>
      <c r="AK23" s="37">
        <v>11.5</v>
      </c>
      <c r="AL23" s="176">
        <f t="shared" si="45"/>
        <v>11.4</v>
      </c>
      <c r="AM23" s="37"/>
      <c r="AN23" s="37">
        <v>11.4</v>
      </c>
      <c r="AO23" s="461">
        <f t="shared" si="6"/>
        <v>0.82</v>
      </c>
      <c r="AP23" s="51">
        <v>0</v>
      </c>
      <c r="AQ23" s="461">
        <f t="shared" si="7"/>
        <v>0.82</v>
      </c>
      <c r="AR23" s="461">
        <f t="shared" si="8"/>
        <v>0.81</v>
      </c>
      <c r="AS23" s="51">
        <v>0</v>
      </c>
      <c r="AT23" s="461">
        <f t="shared" si="9"/>
        <v>0.81</v>
      </c>
      <c r="AU23" s="461">
        <f t="shared" si="48"/>
        <v>-9.9999999999998979E-3</v>
      </c>
      <c r="AV23" s="461">
        <f t="shared" si="49"/>
        <v>0</v>
      </c>
      <c r="AW23" s="461">
        <f t="shared" si="50"/>
        <v>-9.9999999999998979E-3</v>
      </c>
      <c r="AX23" s="28"/>
      <c r="AY23" s="35">
        <v>15</v>
      </c>
      <c r="AZ23" s="35" t="s">
        <v>14</v>
      </c>
      <c r="BA23" s="94" t="s">
        <v>35</v>
      </c>
      <c r="BB23" s="35">
        <v>85</v>
      </c>
      <c r="BC23" s="35">
        <v>86</v>
      </c>
      <c r="BD23" s="57">
        <f t="shared" si="51"/>
        <v>1</v>
      </c>
      <c r="BE23" s="57">
        <v>85</v>
      </c>
      <c r="BF23" s="57">
        <v>86</v>
      </c>
      <c r="BG23" s="57">
        <f t="shared" si="10"/>
        <v>1</v>
      </c>
      <c r="BH23" s="58">
        <f t="shared" si="11"/>
        <v>6</v>
      </c>
      <c r="BI23" s="58">
        <f t="shared" si="12"/>
        <v>6</v>
      </c>
      <c r="BJ23" s="57">
        <f t="shared" si="52"/>
        <v>0</v>
      </c>
      <c r="BK23" s="35">
        <v>1170</v>
      </c>
      <c r="BL23" s="35">
        <v>1172</v>
      </c>
      <c r="BM23" s="57">
        <f t="shared" si="53"/>
        <v>2</v>
      </c>
      <c r="BN23" s="57">
        <v>1170</v>
      </c>
      <c r="BO23" s="57">
        <v>1172</v>
      </c>
      <c r="BP23" s="57">
        <f t="shared" si="54"/>
        <v>2</v>
      </c>
      <c r="BQ23" s="58">
        <f t="shared" si="55"/>
        <v>14</v>
      </c>
      <c r="BR23" s="58">
        <f t="shared" si="56"/>
        <v>14</v>
      </c>
      <c r="BS23" s="58">
        <f t="shared" si="57"/>
        <v>0</v>
      </c>
      <c r="BT23" s="121">
        <v>7</v>
      </c>
      <c r="BU23" s="90">
        <v>22</v>
      </c>
      <c r="BV23" s="90">
        <v>23</v>
      </c>
      <c r="BW23" s="57">
        <f t="shared" si="14"/>
        <v>1</v>
      </c>
      <c r="BX23" s="57">
        <v>22</v>
      </c>
      <c r="BY23" s="57">
        <v>23</v>
      </c>
      <c r="BZ23" s="57">
        <f t="shared" si="15"/>
        <v>1</v>
      </c>
      <c r="CA23" s="90">
        <v>309</v>
      </c>
      <c r="CB23" s="90">
        <v>316</v>
      </c>
      <c r="CC23" s="57">
        <f t="shared" si="58"/>
        <v>7</v>
      </c>
      <c r="CD23" s="57">
        <v>309</v>
      </c>
      <c r="CE23" s="57">
        <v>316</v>
      </c>
      <c r="CF23" s="57">
        <f t="shared" si="16"/>
        <v>7</v>
      </c>
      <c r="CG23" s="35">
        <v>44</v>
      </c>
      <c r="CH23" s="35">
        <v>44</v>
      </c>
      <c r="CI23" s="57">
        <f t="shared" si="17"/>
        <v>0</v>
      </c>
      <c r="CJ23" s="57">
        <v>44</v>
      </c>
      <c r="CK23" s="57">
        <v>44</v>
      </c>
      <c r="CL23" s="57">
        <f t="shared" si="18"/>
        <v>0</v>
      </c>
      <c r="CM23" s="57">
        <v>12</v>
      </c>
      <c r="CN23" s="57">
        <v>13</v>
      </c>
      <c r="CO23" s="57">
        <f t="shared" si="19"/>
        <v>1</v>
      </c>
      <c r="CP23" s="57">
        <v>12</v>
      </c>
      <c r="CQ23" s="57">
        <v>13</v>
      </c>
      <c r="CR23" s="57">
        <f t="shared" si="20"/>
        <v>1</v>
      </c>
      <c r="CS23" s="35">
        <v>507</v>
      </c>
      <c r="CT23" s="35">
        <v>505</v>
      </c>
      <c r="CU23" s="57">
        <f t="shared" si="21"/>
        <v>-2</v>
      </c>
      <c r="CV23" s="57">
        <v>507</v>
      </c>
      <c r="CW23" s="57">
        <v>505</v>
      </c>
      <c r="CX23" s="57">
        <f t="shared" si="22"/>
        <v>-2</v>
      </c>
      <c r="CY23" s="90">
        <v>137</v>
      </c>
      <c r="CZ23" s="90">
        <v>140</v>
      </c>
      <c r="DA23" s="57">
        <f t="shared" si="23"/>
        <v>3</v>
      </c>
      <c r="DB23" s="57">
        <v>137</v>
      </c>
      <c r="DC23" s="57">
        <v>140</v>
      </c>
      <c r="DD23" s="57">
        <f t="shared" si="24"/>
        <v>3</v>
      </c>
      <c r="DE23" s="28"/>
      <c r="DF23" s="35">
        <v>15</v>
      </c>
      <c r="DG23" s="35" t="s">
        <v>14</v>
      </c>
      <c r="DH23" s="94" t="s">
        <v>35</v>
      </c>
      <c r="DI23" s="35">
        <v>956</v>
      </c>
      <c r="DJ23" s="35">
        <v>933</v>
      </c>
      <c r="DK23" s="57">
        <f t="shared" si="59"/>
        <v>-23</v>
      </c>
      <c r="DL23" s="90">
        <v>277</v>
      </c>
      <c r="DM23" s="90">
        <v>216</v>
      </c>
      <c r="DN23" s="57">
        <f t="shared" si="25"/>
        <v>-61</v>
      </c>
      <c r="DO23" s="57">
        <v>44658</v>
      </c>
      <c r="DP23" s="57">
        <v>46620</v>
      </c>
      <c r="DQ23" s="57">
        <f t="shared" si="60"/>
        <v>1962</v>
      </c>
      <c r="DR23" s="90">
        <v>7365</v>
      </c>
      <c r="DS23" s="90">
        <v>4603</v>
      </c>
      <c r="DT23" s="57">
        <f t="shared" si="61"/>
        <v>-2762</v>
      </c>
      <c r="DU23" s="58">
        <f t="shared" si="26"/>
        <v>68</v>
      </c>
      <c r="DV23" s="58">
        <f t="shared" si="27"/>
        <v>67</v>
      </c>
      <c r="DW23" s="58">
        <f t="shared" si="62"/>
        <v>-1</v>
      </c>
      <c r="DX23" s="121">
        <v>15</v>
      </c>
      <c r="DY23" s="35">
        <v>435</v>
      </c>
      <c r="DZ23" s="35">
        <v>255</v>
      </c>
      <c r="EA23" s="57">
        <f t="shared" si="63"/>
        <v>-180</v>
      </c>
      <c r="EB23" s="90">
        <v>113</v>
      </c>
      <c r="EC23" s="90">
        <v>51</v>
      </c>
      <c r="ED23" s="57">
        <f t="shared" si="64"/>
        <v>-62</v>
      </c>
      <c r="EE23" s="176">
        <f t="shared" si="65"/>
        <v>45.5</v>
      </c>
      <c r="EF23" s="176">
        <f t="shared" si="66"/>
        <v>27.3</v>
      </c>
      <c r="EG23" s="176">
        <f t="shared" si="67"/>
        <v>-18.2</v>
      </c>
      <c r="EH23" s="35">
        <v>16447</v>
      </c>
      <c r="EI23" s="35">
        <v>18143</v>
      </c>
      <c r="EJ23" s="57">
        <f t="shared" si="28"/>
        <v>1696</v>
      </c>
      <c r="EK23" s="90">
        <v>745</v>
      </c>
      <c r="EL23" s="90">
        <v>1408</v>
      </c>
      <c r="EM23" s="57">
        <f t="shared" si="29"/>
        <v>663</v>
      </c>
      <c r="EN23" s="58">
        <f t="shared" si="68"/>
        <v>38</v>
      </c>
      <c r="EO23" s="58">
        <f t="shared" si="69"/>
        <v>71</v>
      </c>
      <c r="EP23" s="58">
        <f t="shared" si="70"/>
        <v>33</v>
      </c>
      <c r="EQ23" s="121">
        <v>5</v>
      </c>
      <c r="ER23" s="30"/>
      <c r="ES23" s="35">
        <v>15</v>
      </c>
      <c r="ET23" s="35" t="s">
        <v>14</v>
      </c>
      <c r="EU23" s="94" t="s">
        <v>35</v>
      </c>
      <c r="EV23" s="90">
        <v>66</v>
      </c>
      <c r="EW23" s="90">
        <v>64</v>
      </c>
      <c r="EX23" s="57">
        <f t="shared" si="71"/>
        <v>-2</v>
      </c>
      <c r="EY23" s="90">
        <v>59</v>
      </c>
      <c r="EZ23" s="90">
        <v>58</v>
      </c>
      <c r="FA23" s="57">
        <f t="shared" si="30"/>
        <v>-1</v>
      </c>
      <c r="FB23" s="90">
        <v>40</v>
      </c>
      <c r="FC23" s="90">
        <v>34</v>
      </c>
      <c r="FD23" s="57">
        <f t="shared" si="31"/>
        <v>-6</v>
      </c>
      <c r="FE23" s="90">
        <v>7</v>
      </c>
      <c r="FF23" s="90">
        <v>7</v>
      </c>
      <c r="FG23" s="57">
        <f t="shared" si="72"/>
        <v>0</v>
      </c>
      <c r="FH23" s="90">
        <v>20</v>
      </c>
      <c r="FI23" s="90">
        <v>20</v>
      </c>
      <c r="FJ23" s="57">
        <f t="shared" si="32"/>
        <v>0</v>
      </c>
      <c r="FK23" s="176">
        <f t="shared" si="73"/>
        <v>67.5</v>
      </c>
      <c r="FL23" s="176">
        <f t="shared" si="74"/>
        <v>79.400000000000006</v>
      </c>
      <c r="FM23" s="121">
        <v>8</v>
      </c>
      <c r="FN23" s="58">
        <f t="shared" si="33"/>
        <v>3</v>
      </c>
      <c r="FO23" s="58">
        <f t="shared" si="34"/>
        <v>2</v>
      </c>
      <c r="FP23" s="57">
        <f t="shared" si="75"/>
        <v>-1</v>
      </c>
      <c r="FQ23" s="174"/>
      <c r="FR23" s="35">
        <v>15</v>
      </c>
      <c r="FS23" s="35" t="s">
        <v>14</v>
      </c>
      <c r="FT23" s="94" t="s">
        <v>35</v>
      </c>
      <c r="FU23" s="462">
        <f t="shared" si="76"/>
        <v>65365</v>
      </c>
      <c r="FV23" s="400">
        <f t="shared" si="36"/>
        <v>4669</v>
      </c>
      <c r="FW23" s="106">
        <v>55648.1</v>
      </c>
      <c r="FX23" s="106">
        <v>9180.9</v>
      </c>
      <c r="FY23" s="106">
        <v>516</v>
      </c>
      <c r="FZ23" s="106"/>
      <c r="GA23" s="106">
        <v>20</v>
      </c>
      <c r="GB23" s="176">
        <f t="shared" si="77"/>
        <v>99.2</v>
      </c>
      <c r="GC23" s="297">
        <v>65306</v>
      </c>
      <c r="GD23" s="106">
        <v>44702</v>
      </c>
      <c r="GE23" s="106">
        <v>12</v>
      </c>
      <c r="GF23" s="106">
        <v>179</v>
      </c>
      <c r="GG23" s="106"/>
      <c r="GH23" s="106">
        <v>219</v>
      </c>
      <c r="GI23" s="28"/>
      <c r="GJ23" s="28"/>
      <c r="GK23" s="28"/>
      <c r="GL23" s="28"/>
      <c r="GM23" s="28"/>
      <c r="GN23" s="28"/>
      <c r="GO23" s="28"/>
      <c r="GP23" s="28"/>
    </row>
    <row r="24" spans="1:198" s="31" customFormat="1">
      <c r="A24" s="35">
        <v>16</v>
      </c>
      <c r="B24" s="35" t="s">
        <v>15</v>
      </c>
      <c r="C24" s="94" t="s">
        <v>36</v>
      </c>
      <c r="D24" s="57">
        <f t="shared" si="37"/>
        <v>15</v>
      </c>
      <c r="E24" s="35"/>
      <c r="F24" s="35">
        <v>15</v>
      </c>
      <c r="G24" s="57">
        <f t="shared" si="0"/>
        <v>14</v>
      </c>
      <c r="H24" s="35"/>
      <c r="I24" s="35">
        <v>14</v>
      </c>
      <c r="J24" s="35">
        <v>1222</v>
      </c>
      <c r="K24" s="35">
        <v>1032</v>
      </c>
      <c r="L24" s="57">
        <f t="shared" si="38"/>
        <v>-190</v>
      </c>
      <c r="M24" s="58">
        <f t="shared" si="39"/>
        <v>81</v>
      </c>
      <c r="N24" s="58">
        <f t="shared" si="40"/>
        <v>74</v>
      </c>
      <c r="O24" s="57">
        <f t="shared" si="1"/>
        <v>-7</v>
      </c>
      <c r="P24" s="35">
        <v>15</v>
      </c>
      <c r="Q24" s="35">
        <v>13</v>
      </c>
      <c r="R24" s="57">
        <f t="shared" si="2"/>
        <v>-2</v>
      </c>
      <c r="S24" s="35">
        <v>8</v>
      </c>
      <c r="T24" s="35">
        <v>8</v>
      </c>
      <c r="U24" s="57">
        <f t="shared" si="3"/>
        <v>0</v>
      </c>
      <c r="V24" s="35"/>
      <c r="W24" s="35"/>
      <c r="X24" s="57">
        <f t="shared" si="4"/>
        <v>0</v>
      </c>
      <c r="Y24" s="176">
        <f t="shared" si="41"/>
        <v>53.3</v>
      </c>
      <c r="Z24" s="176">
        <f t="shared" si="42"/>
        <v>61.5</v>
      </c>
      <c r="AA24" s="176">
        <f t="shared" si="5"/>
        <v>8.2000000000000028</v>
      </c>
      <c r="AB24" s="57"/>
      <c r="AC24" s="57"/>
      <c r="AD24" s="57">
        <f t="shared" si="43"/>
        <v>0</v>
      </c>
      <c r="AE24" s="28"/>
      <c r="AF24" s="35">
        <v>16</v>
      </c>
      <c r="AG24" s="35" t="s">
        <v>15</v>
      </c>
      <c r="AH24" s="94" t="s">
        <v>36</v>
      </c>
      <c r="AI24" s="176">
        <f t="shared" si="44"/>
        <v>18.899999999999999</v>
      </c>
      <c r="AJ24" s="37"/>
      <c r="AK24" s="37">
        <v>18.899999999999999</v>
      </c>
      <c r="AL24" s="176">
        <f t="shared" si="45"/>
        <v>19</v>
      </c>
      <c r="AM24" s="37"/>
      <c r="AN24" s="37">
        <v>19</v>
      </c>
      <c r="AO24" s="461">
        <f t="shared" si="6"/>
        <v>1.26</v>
      </c>
      <c r="AP24" s="51">
        <v>0</v>
      </c>
      <c r="AQ24" s="461">
        <f t="shared" si="7"/>
        <v>1.26</v>
      </c>
      <c r="AR24" s="461">
        <f t="shared" si="8"/>
        <v>1.36</v>
      </c>
      <c r="AS24" s="51">
        <v>0</v>
      </c>
      <c r="AT24" s="461">
        <f t="shared" si="9"/>
        <v>1.36</v>
      </c>
      <c r="AU24" s="461">
        <f t="shared" si="48"/>
        <v>0.10000000000000009</v>
      </c>
      <c r="AV24" s="461">
        <f t="shared" si="49"/>
        <v>0</v>
      </c>
      <c r="AW24" s="461">
        <f t="shared" si="50"/>
        <v>0.10000000000000009</v>
      </c>
      <c r="AX24" s="28"/>
      <c r="AY24" s="35">
        <v>16</v>
      </c>
      <c r="AZ24" s="35" t="s">
        <v>15</v>
      </c>
      <c r="BA24" s="94" t="s">
        <v>36</v>
      </c>
      <c r="BB24" s="35">
        <v>61</v>
      </c>
      <c r="BC24" s="35">
        <v>56</v>
      </c>
      <c r="BD24" s="57">
        <f t="shared" si="51"/>
        <v>-5</v>
      </c>
      <c r="BE24" s="57">
        <v>61</v>
      </c>
      <c r="BF24" s="57">
        <v>56</v>
      </c>
      <c r="BG24" s="57">
        <f t="shared" si="10"/>
        <v>-5</v>
      </c>
      <c r="BH24" s="58">
        <f t="shared" si="11"/>
        <v>4</v>
      </c>
      <c r="BI24" s="58">
        <f t="shared" si="12"/>
        <v>4</v>
      </c>
      <c r="BJ24" s="57">
        <f t="shared" si="52"/>
        <v>0</v>
      </c>
      <c r="BK24" s="35">
        <v>875</v>
      </c>
      <c r="BL24" s="35">
        <v>695</v>
      </c>
      <c r="BM24" s="57">
        <f t="shared" si="53"/>
        <v>-180</v>
      </c>
      <c r="BN24" s="57">
        <v>875</v>
      </c>
      <c r="BO24" s="57">
        <v>695</v>
      </c>
      <c r="BP24" s="57">
        <f t="shared" si="54"/>
        <v>-180</v>
      </c>
      <c r="BQ24" s="58">
        <f t="shared" si="55"/>
        <v>14</v>
      </c>
      <c r="BR24" s="58">
        <f t="shared" si="56"/>
        <v>12</v>
      </c>
      <c r="BS24" s="58">
        <f t="shared" si="57"/>
        <v>-2</v>
      </c>
      <c r="BT24" s="121">
        <v>8</v>
      </c>
      <c r="BU24" s="90">
        <v>36</v>
      </c>
      <c r="BV24" s="90">
        <v>36</v>
      </c>
      <c r="BW24" s="57">
        <f t="shared" si="14"/>
        <v>0</v>
      </c>
      <c r="BX24" s="57">
        <v>36</v>
      </c>
      <c r="BY24" s="57">
        <v>36</v>
      </c>
      <c r="BZ24" s="57">
        <f t="shared" si="15"/>
        <v>0</v>
      </c>
      <c r="CA24" s="90">
        <v>568</v>
      </c>
      <c r="CB24" s="90">
        <v>470</v>
      </c>
      <c r="CC24" s="57">
        <f t="shared" si="58"/>
        <v>-98</v>
      </c>
      <c r="CD24" s="57">
        <v>568</v>
      </c>
      <c r="CE24" s="57">
        <v>470</v>
      </c>
      <c r="CF24" s="57">
        <f t="shared" si="16"/>
        <v>-98</v>
      </c>
      <c r="CG24" s="35">
        <v>26</v>
      </c>
      <c r="CH24" s="35">
        <v>25</v>
      </c>
      <c r="CI24" s="57">
        <f t="shared" si="17"/>
        <v>-1</v>
      </c>
      <c r="CJ24" s="57">
        <v>26</v>
      </c>
      <c r="CK24" s="57">
        <v>25</v>
      </c>
      <c r="CL24" s="57">
        <f t="shared" si="18"/>
        <v>-1</v>
      </c>
      <c r="CM24" s="57">
        <v>10</v>
      </c>
      <c r="CN24" s="57">
        <v>13</v>
      </c>
      <c r="CO24" s="57">
        <f t="shared" si="19"/>
        <v>3</v>
      </c>
      <c r="CP24" s="57">
        <v>10</v>
      </c>
      <c r="CQ24" s="57">
        <v>13</v>
      </c>
      <c r="CR24" s="57">
        <f t="shared" si="20"/>
        <v>3</v>
      </c>
      <c r="CS24" s="35">
        <v>391</v>
      </c>
      <c r="CT24" s="35">
        <v>321</v>
      </c>
      <c r="CU24" s="57">
        <f t="shared" si="21"/>
        <v>-70</v>
      </c>
      <c r="CV24" s="57">
        <v>391</v>
      </c>
      <c r="CW24" s="57">
        <v>321</v>
      </c>
      <c r="CX24" s="57">
        <f t="shared" si="22"/>
        <v>-70</v>
      </c>
      <c r="CY24" s="90">
        <v>207</v>
      </c>
      <c r="CZ24" s="90">
        <v>180</v>
      </c>
      <c r="DA24" s="57">
        <f t="shared" si="23"/>
        <v>-27</v>
      </c>
      <c r="DB24" s="57">
        <v>207</v>
      </c>
      <c r="DC24" s="57">
        <v>180</v>
      </c>
      <c r="DD24" s="57">
        <f t="shared" si="24"/>
        <v>-27</v>
      </c>
      <c r="DE24" s="28"/>
      <c r="DF24" s="35">
        <v>16</v>
      </c>
      <c r="DG24" s="35" t="s">
        <v>15</v>
      </c>
      <c r="DH24" s="94" t="s">
        <v>36</v>
      </c>
      <c r="DI24" s="35">
        <v>716</v>
      </c>
      <c r="DJ24" s="35">
        <v>1327</v>
      </c>
      <c r="DK24" s="57">
        <f t="shared" si="59"/>
        <v>611</v>
      </c>
      <c r="DL24" s="90">
        <v>343</v>
      </c>
      <c r="DM24" s="90">
        <v>718</v>
      </c>
      <c r="DN24" s="57">
        <f t="shared" si="25"/>
        <v>375</v>
      </c>
      <c r="DO24" s="57">
        <v>30430</v>
      </c>
      <c r="DP24" s="57">
        <v>35320</v>
      </c>
      <c r="DQ24" s="57">
        <f t="shared" si="60"/>
        <v>4890</v>
      </c>
      <c r="DR24" s="90">
        <v>10143</v>
      </c>
      <c r="DS24" s="90">
        <v>12323</v>
      </c>
      <c r="DT24" s="57">
        <f t="shared" si="61"/>
        <v>2180</v>
      </c>
      <c r="DU24" s="58">
        <f t="shared" si="26"/>
        <v>48</v>
      </c>
      <c r="DV24" s="58">
        <f t="shared" si="27"/>
        <v>95</v>
      </c>
      <c r="DW24" s="58">
        <f t="shared" si="62"/>
        <v>47</v>
      </c>
      <c r="DX24" s="121">
        <v>8</v>
      </c>
      <c r="DY24" s="35">
        <v>159</v>
      </c>
      <c r="DZ24" s="35">
        <v>144</v>
      </c>
      <c r="EA24" s="57">
        <f t="shared" si="63"/>
        <v>-15</v>
      </c>
      <c r="EB24" s="90">
        <v>47</v>
      </c>
      <c r="EC24" s="90">
        <v>55</v>
      </c>
      <c r="ED24" s="57">
        <f t="shared" si="64"/>
        <v>8</v>
      </c>
      <c r="EE24" s="176">
        <f t="shared" si="65"/>
        <v>22.2</v>
      </c>
      <c r="EF24" s="176">
        <f t="shared" si="66"/>
        <v>10.9</v>
      </c>
      <c r="EG24" s="176">
        <f t="shared" si="67"/>
        <v>-11.299999999999999</v>
      </c>
      <c r="EH24" s="35">
        <v>1993</v>
      </c>
      <c r="EI24" s="35">
        <v>2509</v>
      </c>
      <c r="EJ24" s="57">
        <f t="shared" si="28"/>
        <v>516</v>
      </c>
      <c r="EK24" s="90">
        <v>623</v>
      </c>
      <c r="EL24" s="90">
        <v>1003</v>
      </c>
      <c r="EM24" s="57">
        <f t="shared" si="29"/>
        <v>380</v>
      </c>
      <c r="EN24" s="58">
        <f t="shared" si="68"/>
        <v>13</v>
      </c>
      <c r="EO24" s="58">
        <f t="shared" si="69"/>
        <v>17</v>
      </c>
      <c r="EP24" s="58">
        <f t="shared" si="70"/>
        <v>4</v>
      </c>
      <c r="EQ24" s="121">
        <v>14</v>
      </c>
      <c r="ER24" s="30"/>
      <c r="ES24" s="35">
        <v>16</v>
      </c>
      <c r="ET24" s="35" t="s">
        <v>15</v>
      </c>
      <c r="EU24" s="94" t="s">
        <v>36</v>
      </c>
      <c r="EV24" s="90">
        <v>50</v>
      </c>
      <c r="EW24" s="90">
        <v>44</v>
      </c>
      <c r="EX24" s="57">
        <f t="shared" si="71"/>
        <v>-6</v>
      </c>
      <c r="EY24" s="90">
        <v>50</v>
      </c>
      <c r="EZ24" s="90">
        <v>44</v>
      </c>
      <c r="FA24" s="57">
        <f t="shared" si="30"/>
        <v>-6</v>
      </c>
      <c r="FB24" s="90">
        <v>34</v>
      </c>
      <c r="FC24" s="90">
        <v>31</v>
      </c>
      <c r="FD24" s="57">
        <f t="shared" si="31"/>
        <v>-3</v>
      </c>
      <c r="FE24" s="90">
        <v>4</v>
      </c>
      <c r="FF24" s="90">
        <v>2</v>
      </c>
      <c r="FG24" s="57">
        <f t="shared" si="72"/>
        <v>-2</v>
      </c>
      <c r="FH24" s="90">
        <v>24</v>
      </c>
      <c r="FI24" s="90">
        <v>23</v>
      </c>
      <c r="FJ24" s="57">
        <f t="shared" si="32"/>
        <v>-1</v>
      </c>
      <c r="FK24" s="176">
        <f t="shared" si="73"/>
        <v>82.4</v>
      </c>
      <c r="FL24" s="176">
        <f t="shared" si="74"/>
        <v>80.599999999999994</v>
      </c>
      <c r="FM24" s="121">
        <v>6</v>
      </c>
      <c r="FN24" s="58">
        <f t="shared" si="33"/>
        <v>2</v>
      </c>
      <c r="FO24" s="58">
        <f t="shared" si="34"/>
        <v>2</v>
      </c>
      <c r="FP24" s="57">
        <f t="shared" si="75"/>
        <v>0</v>
      </c>
      <c r="FQ24" s="174"/>
      <c r="FR24" s="35">
        <v>16</v>
      </c>
      <c r="FS24" s="35" t="s">
        <v>15</v>
      </c>
      <c r="FT24" s="94" t="s">
        <v>36</v>
      </c>
      <c r="FU24" s="462">
        <f t="shared" si="76"/>
        <v>27244.6</v>
      </c>
      <c r="FV24" s="400">
        <f t="shared" si="36"/>
        <v>1946</v>
      </c>
      <c r="FW24" s="106">
        <v>26903.8</v>
      </c>
      <c r="FX24" s="106"/>
      <c r="FY24" s="106">
        <v>340.8</v>
      </c>
      <c r="FZ24" s="106"/>
      <c r="GA24" s="106"/>
      <c r="GB24" s="176">
        <f t="shared" si="77"/>
        <v>98.7</v>
      </c>
      <c r="GC24" s="297">
        <v>25349.8</v>
      </c>
      <c r="GD24" s="106">
        <v>22028.2</v>
      </c>
      <c r="GE24" s="106"/>
      <c r="GF24" s="106">
        <v>331.5</v>
      </c>
      <c r="GG24" s="106"/>
      <c r="GH24" s="106">
        <v>287.89999999999998</v>
      </c>
      <c r="GI24" s="28"/>
      <c r="GJ24" s="28"/>
      <c r="GK24" s="28"/>
      <c r="GL24" s="28"/>
      <c r="GM24" s="28"/>
      <c r="GN24" s="28"/>
      <c r="GO24" s="28"/>
      <c r="GP24" s="28"/>
    </row>
    <row r="25" spans="1:198" s="31" customFormat="1">
      <c r="A25" s="35">
        <v>17</v>
      </c>
      <c r="B25" s="35" t="s">
        <v>17</v>
      </c>
      <c r="C25" s="94" t="s">
        <v>37</v>
      </c>
      <c r="D25" s="57">
        <f t="shared" si="37"/>
        <v>2</v>
      </c>
      <c r="E25" s="35">
        <v>1</v>
      </c>
      <c r="F25" s="88">
        <v>1</v>
      </c>
      <c r="G25" s="57">
        <f t="shared" si="0"/>
        <v>2</v>
      </c>
      <c r="H25" s="35">
        <v>1</v>
      </c>
      <c r="I25" s="88">
        <v>1</v>
      </c>
      <c r="J25" s="35">
        <v>162</v>
      </c>
      <c r="K25" s="35">
        <v>162</v>
      </c>
      <c r="L25" s="57">
        <f t="shared" si="38"/>
        <v>0</v>
      </c>
      <c r="M25" s="58">
        <f t="shared" si="39"/>
        <v>81</v>
      </c>
      <c r="N25" s="58">
        <f t="shared" si="40"/>
        <v>81</v>
      </c>
      <c r="O25" s="57">
        <f t="shared" si="1"/>
        <v>0</v>
      </c>
      <c r="P25" s="35">
        <v>2</v>
      </c>
      <c r="Q25" s="35">
        <v>2</v>
      </c>
      <c r="R25" s="57">
        <f t="shared" si="2"/>
        <v>0</v>
      </c>
      <c r="S25" s="35">
        <v>2</v>
      </c>
      <c r="T25" s="35">
        <v>2</v>
      </c>
      <c r="U25" s="57">
        <f t="shared" si="3"/>
        <v>0</v>
      </c>
      <c r="V25" s="35"/>
      <c r="W25" s="35"/>
      <c r="X25" s="57">
        <f t="shared" si="4"/>
        <v>0</v>
      </c>
      <c r="Y25" s="176">
        <f t="shared" si="41"/>
        <v>100</v>
      </c>
      <c r="Z25" s="176">
        <f t="shared" si="42"/>
        <v>100</v>
      </c>
      <c r="AA25" s="176">
        <f t="shared" si="5"/>
        <v>0</v>
      </c>
      <c r="AB25" s="57"/>
      <c r="AC25" s="57"/>
      <c r="AD25" s="57">
        <f t="shared" si="43"/>
        <v>0</v>
      </c>
      <c r="AE25" s="28"/>
      <c r="AF25" s="35">
        <v>17</v>
      </c>
      <c r="AG25" s="35" t="s">
        <v>17</v>
      </c>
      <c r="AH25" s="94" t="s">
        <v>37</v>
      </c>
      <c r="AI25" s="176">
        <f t="shared" si="44"/>
        <v>3</v>
      </c>
      <c r="AJ25" s="37">
        <v>1.9</v>
      </c>
      <c r="AK25" s="37">
        <v>1.1000000000000001</v>
      </c>
      <c r="AL25" s="176">
        <f t="shared" si="45"/>
        <v>3</v>
      </c>
      <c r="AM25" s="37">
        <v>1.9</v>
      </c>
      <c r="AN25" s="37">
        <v>1.1000000000000001</v>
      </c>
      <c r="AO25" s="461">
        <f t="shared" si="6"/>
        <v>1.5</v>
      </c>
      <c r="AP25" s="461">
        <f t="shared" si="46"/>
        <v>1.9</v>
      </c>
      <c r="AQ25" s="461">
        <f t="shared" si="7"/>
        <v>1.1000000000000001</v>
      </c>
      <c r="AR25" s="461">
        <f t="shared" si="8"/>
        <v>1.5</v>
      </c>
      <c r="AS25" s="461">
        <f t="shared" si="47"/>
        <v>1.9</v>
      </c>
      <c r="AT25" s="461">
        <f t="shared" si="9"/>
        <v>1.1000000000000001</v>
      </c>
      <c r="AU25" s="461">
        <f t="shared" si="48"/>
        <v>0</v>
      </c>
      <c r="AV25" s="461">
        <f t="shared" si="49"/>
        <v>0</v>
      </c>
      <c r="AW25" s="461">
        <f t="shared" si="50"/>
        <v>0</v>
      </c>
      <c r="AX25" s="28"/>
      <c r="AY25" s="35">
        <v>17</v>
      </c>
      <c r="AZ25" s="35" t="s">
        <v>17</v>
      </c>
      <c r="BA25" s="94" t="s">
        <v>37</v>
      </c>
      <c r="BB25" s="35">
        <v>7</v>
      </c>
      <c r="BC25" s="35">
        <v>8</v>
      </c>
      <c r="BD25" s="57">
        <f t="shared" si="51"/>
        <v>1</v>
      </c>
      <c r="BE25" s="57">
        <v>4</v>
      </c>
      <c r="BF25" s="57">
        <v>4</v>
      </c>
      <c r="BG25" s="57">
        <f t="shared" si="10"/>
        <v>0</v>
      </c>
      <c r="BH25" s="58">
        <f t="shared" si="11"/>
        <v>4</v>
      </c>
      <c r="BI25" s="58">
        <f t="shared" si="12"/>
        <v>4</v>
      </c>
      <c r="BJ25" s="57">
        <f t="shared" si="52"/>
        <v>0</v>
      </c>
      <c r="BK25" s="35">
        <v>82</v>
      </c>
      <c r="BL25" s="35">
        <v>88</v>
      </c>
      <c r="BM25" s="57">
        <f t="shared" si="53"/>
        <v>6</v>
      </c>
      <c r="BN25" s="57">
        <v>46</v>
      </c>
      <c r="BO25" s="57">
        <v>46</v>
      </c>
      <c r="BP25" s="57">
        <f t="shared" si="54"/>
        <v>0</v>
      </c>
      <c r="BQ25" s="58">
        <f t="shared" si="55"/>
        <v>12</v>
      </c>
      <c r="BR25" s="58">
        <f t="shared" si="56"/>
        <v>11</v>
      </c>
      <c r="BS25" s="58">
        <f t="shared" si="57"/>
        <v>-1</v>
      </c>
      <c r="BT25" s="121">
        <v>9</v>
      </c>
      <c r="BU25" s="90">
        <v>2</v>
      </c>
      <c r="BV25" s="90">
        <v>3</v>
      </c>
      <c r="BW25" s="57">
        <f t="shared" si="14"/>
        <v>1</v>
      </c>
      <c r="BX25" s="57">
        <v>1</v>
      </c>
      <c r="BY25" s="57">
        <v>1</v>
      </c>
      <c r="BZ25" s="57">
        <f t="shared" si="15"/>
        <v>0</v>
      </c>
      <c r="CA25" s="90">
        <v>23</v>
      </c>
      <c r="CB25" s="90">
        <v>35</v>
      </c>
      <c r="CC25" s="57">
        <f t="shared" si="58"/>
        <v>12</v>
      </c>
      <c r="CD25" s="57">
        <v>5</v>
      </c>
      <c r="CE25" s="57">
        <v>13</v>
      </c>
      <c r="CF25" s="57">
        <f t="shared" si="16"/>
        <v>8</v>
      </c>
      <c r="CG25" s="35">
        <v>5</v>
      </c>
      <c r="CH25" s="35">
        <v>6</v>
      </c>
      <c r="CI25" s="57">
        <f t="shared" si="17"/>
        <v>1</v>
      </c>
      <c r="CJ25" s="57">
        <v>3</v>
      </c>
      <c r="CK25" s="57">
        <v>3</v>
      </c>
      <c r="CL25" s="57">
        <f t="shared" si="18"/>
        <v>0</v>
      </c>
      <c r="CM25" s="57">
        <v>2</v>
      </c>
      <c r="CN25" s="57">
        <v>3</v>
      </c>
      <c r="CO25" s="57">
        <f t="shared" si="19"/>
        <v>1</v>
      </c>
      <c r="CP25" s="57">
        <v>1</v>
      </c>
      <c r="CQ25" s="57">
        <v>1</v>
      </c>
      <c r="CR25" s="57">
        <f t="shared" si="20"/>
        <v>0</v>
      </c>
      <c r="CS25" s="35">
        <v>50</v>
      </c>
      <c r="CT25" s="35">
        <v>66</v>
      </c>
      <c r="CU25" s="57">
        <f t="shared" si="21"/>
        <v>16</v>
      </c>
      <c r="CV25" s="57">
        <v>26</v>
      </c>
      <c r="CW25" s="57">
        <v>34</v>
      </c>
      <c r="CX25" s="57">
        <f t="shared" si="22"/>
        <v>8</v>
      </c>
      <c r="CY25" s="90">
        <v>23</v>
      </c>
      <c r="CZ25" s="90">
        <v>35</v>
      </c>
      <c r="DA25" s="57">
        <f t="shared" si="23"/>
        <v>12</v>
      </c>
      <c r="DB25" s="57">
        <v>5</v>
      </c>
      <c r="DC25" s="57">
        <v>13</v>
      </c>
      <c r="DD25" s="57">
        <f t="shared" si="24"/>
        <v>8</v>
      </c>
      <c r="DE25" s="28"/>
      <c r="DF25" s="35">
        <v>17</v>
      </c>
      <c r="DG25" s="35" t="s">
        <v>17</v>
      </c>
      <c r="DH25" s="94" t="s">
        <v>37</v>
      </c>
      <c r="DI25" s="35">
        <v>63</v>
      </c>
      <c r="DJ25" s="35">
        <v>123</v>
      </c>
      <c r="DK25" s="57">
        <f t="shared" si="59"/>
        <v>60</v>
      </c>
      <c r="DL25" s="90">
        <v>29</v>
      </c>
      <c r="DM25" s="90">
        <v>77</v>
      </c>
      <c r="DN25" s="57">
        <f t="shared" si="25"/>
        <v>48</v>
      </c>
      <c r="DO25" s="57">
        <v>4033</v>
      </c>
      <c r="DP25" s="57">
        <v>4690</v>
      </c>
      <c r="DQ25" s="57">
        <f t="shared" si="60"/>
        <v>657</v>
      </c>
      <c r="DR25" s="57">
        <v>1406</v>
      </c>
      <c r="DS25" s="57">
        <v>1975</v>
      </c>
      <c r="DT25" s="57">
        <f t="shared" si="61"/>
        <v>569</v>
      </c>
      <c r="DU25" s="58">
        <f t="shared" si="26"/>
        <v>32</v>
      </c>
      <c r="DV25" s="58">
        <f t="shared" si="27"/>
        <v>62</v>
      </c>
      <c r="DW25" s="58">
        <f t="shared" si="62"/>
        <v>30</v>
      </c>
      <c r="DX25" s="121">
        <v>16</v>
      </c>
      <c r="DY25" s="35">
        <v>13</v>
      </c>
      <c r="DZ25" s="35">
        <v>35</v>
      </c>
      <c r="EA25" s="57">
        <f t="shared" si="63"/>
        <v>22</v>
      </c>
      <c r="EB25" s="90">
        <v>3</v>
      </c>
      <c r="EC25" s="90">
        <v>27</v>
      </c>
      <c r="ED25" s="57">
        <f t="shared" si="64"/>
        <v>24</v>
      </c>
      <c r="EE25" s="176">
        <f t="shared" si="65"/>
        <v>20.6</v>
      </c>
      <c r="EF25" s="176">
        <f t="shared" si="66"/>
        <v>28.5</v>
      </c>
      <c r="EG25" s="176">
        <f t="shared" si="67"/>
        <v>7.8999999999999986</v>
      </c>
      <c r="EH25" s="35">
        <v>806</v>
      </c>
      <c r="EI25" s="35">
        <v>931</v>
      </c>
      <c r="EJ25" s="57">
        <f t="shared" si="28"/>
        <v>125</v>
      </c>
      <c r="EK25" s="90">
        <v>213</v>
      </c>
      <c r="EL25" s="90">
        <v>513</v>
      </c>
      <c r="EM25" s="57">
        <f t="shared" si="29"/>
        <v>300</v>
      </c>
      <c r="EN25" s="58">
        <f t="shared" si="68"/>
        <v>62</v>
      </c>
      <c r="EO25" s="58">
        <f t="shared" si="69"/>
        <v>27</v>
      </c>
      <c r="EP25" s="58">
        <f t="shared" si="70"/>
        <v>-35</v>
      </c>
      <c r="EQ25" s="121">
        <v>10</v>
      </c>
      <c r="ER25" s="30"/>
      <c r="ES25" s="35">
        <v>17</v>
      </c>
      <c r="ET25" s="35" t="s">
        <v>17</v>
      </c>
      <c r="EU25" s="94" t="s">
        <v>37</v>
      </c>
      <c r="EV25" s="90">
        <v>18</v>
      </c>
      <c r="EW25" s="90">
        <v>18</v>
      </c>
      <c r="EX25" s="57">
        <f t="shared" si="71"/>
        <v>0</v>
      </c>
      <c r="EY25" s="90">
        <v>17</v>
      </c>
      <c r="EZ25" s="90">
        <v>17</v>
      </c>
      <c r="FA25" s="57">
        <f t="shared" si="30"/>
        <v>0</v>
      </c>
      <c r="FB25" s="90">
        <v>9</v>
      </c>
      <c r="FC25" s="90">
        <v>9</v>
      </c>
      <c r="FD25" s="57">
        <f t="shared" si="31"/>
        <v>0</v>
      </c>
      <c r="FE25" s="90">
        <v>3</v>
      </c>
      <c r="FF25" s="90">
        <v>4</v>
      </c>
      <c r="FG25" s="57">
        <f t="shared" si="72"/>
        <v>1</v>
      </c>
      <c r="FH25" s="90">
        <v>2</v>
      </c>
      <c r="FI25" s="90">
        <v>2</v>
      </c>
      <c r="FJ25" s="57">
        <f t="shared" si="32"/>
        <v>0</v>
      </c>
      <c r="FK25" s="176">
        <f t="shared" si="73"/>
        <v>55.6</v>
      </c>
      <c r="FL25" s="176">
        <f t="shared" si="74"/>
        <v>66.7</v>
      </c>
      <c r="FM25" s="121">
        <v>14</v>
      </c>
      <c r="FN25" s="58">
        <f t="shared" si="33"/>
        <v>5</v>
      </c>
      <c r="FO25" s="58">
        <f t="shared" si="34"/>
        <v>5</v>
      </c>
      <c r="FP25" s="57">
        <f t="shared" si="75"/>
        <v>0</v>
      </c>
      <c r="FQ25" s="174"/>
      <c r="FR25" s="35">
        <v>17</v>
      </c>
      <c r="FS25" s="35" t="s">
        <v>17</v>
      </c>
      <c r="FT25" s="94" t="s">
        <v>37</v>
      </c>
      <c r="FU25" s="462">
        <f t="shared" si="76"/>
        <v>14930.900000000001</v>
      </c>
      <c r="FV25" s="400">
        <f t="shared" si="36"/>
        <v>7465</v>
      </c>
      <c r="FW25" s="106">
        <v>10209.9</v>
      </c>
      <c r="FX25" s="106">
        <v>4602.8</v>
      </c>
      <c r="FY25" s="106">
        <v>118.2</v>
      </c>
      <c r="FZ25" s="106"/>
      <c r="GA25" s="370"/>
      <c r="GB25" s="176">
        <f t="shared" si="77"/>
        <v>99.2</v>
      </c>
      <c r="GC25" s="297">
        <v>14796.8</v>
      </c>
      <c r="GD25" s="106">
        <v>11192.7</v>
      </c>
      <c r="GE25" s="106">
        <v>26.1</v>
      </c>
      <c r="GF25" s="106">
        <v>1915.6</v>
      </c>
      <c r="GG25" s="106"/>
      <c r="GH25" s="106">
        <v>68.2</v>
      </c>
      <c r="GI25" s="28"/>
      <c r="GJ25" s="28"/>
      <c r="GK25" s="28"/>
      <c r="GL25" s="28"/>
      <c r="GM25" s="28"/>
      <c r="GN25" s="28"/>
      <c r="GO25" s="28"/>
      <c r="GP25" s="28"/>
    </row>
    <row r="26" spans="1:198" s="28" customFormat="1">
      <c r="A26" s="35">
        <v>18</v>
      </c>
      <c r="B26" s="35" t="s">
        <v>16</v>
      </c>
      <c r="C26" s="94" t="s">
        <v>38</v>
      </c>
      <c r="D26" s="57">
        <f t="shared" si="37"/>
        <v>1</v>
      </c>
      <c r="E26" s="35">
        <v>1</v>
      </c>
      <c r="F26" s="35"/>
      <c r="G26" s="57">
        <f t="shared" si="0"/>
        <v>1</v>
      </c>
      <c r="H26" s="35">
        <v>1</v>
      </c>
      <c r="I26" s="35"/>
      <c r="J26" s="35">
        <v>385</v>
      </c>
      <c r="K26" s="35">
        <v>385</v>
      </c>
      <c r="L26" s="57">
        <f t="shared" si="38"/>
        <v>0</v>
      </c>
      <c r="M26" s="58">
        <f t="shared" si="39"/>
        <v>385</v>
      </c>
      <c r="N26" s="58">
        <f t="shared" si="40"/>
        <v>385</v>
      </c>
      <c r="O26" s="57">
        <f t="shared" si="1"/>
        <v>0</v>
      </c>
      <c r="P26" s="35">
        <v>2</v>
      </c>
      <c r="Q26" s="35">
        <v>4</v>
      </c>
      <c r="R26" s="57">
        <f t="shared" si="2"/>
        <v>2</v>
      </c>
      <c r="S26" s="35"/>
      <c r="T26" s="35"/>
      <c r="U26" s="57">
        <f t="shared" si="3"/>
        <v>0</v>
      </c>
      <c r="V26" s="35"/>
      <c r="W26" s="35"/>
      <c r="X26" s="57">
        <f t="shared" si="4"/>
        <v>0</v>
      </c>
      <c r="Y26" s="176">
        <f t="shared" si="41"/>
        <v>0</v>
      </c>
      <c r="Z26" s="176">
        <f t="shared" si="42"/>
        <v>0</v>
      </c>
      <c r="AA26" s="176">
        <f t="shared" si="5"/>
        <v>0</v>
      </c>
      <c r="AB26" s="57"/>
      <c r="AC26" s="57"/>
      <c r="AD26" s="57">
        <f t="shared" si="43"/>
        <v>0</v>
      </c>
      <c r="AF26" s="35">
        <v>18</v>
      </c>
      <c r="AG26" s="35" t="s">
        <v>16</v>
      </c>
      <c r="AH26" s="94" t="s">
        <v>38</v>
      </c>
      <c r="AI26" s="176">
        <f t="shared" si="44"/>
        <v>40.799999999999997</v>
      </c>
      <c r="AJ26" s="37">
        <v>40.799999999999997</v>
      </c>
      <c r="AK26" s="37"/>
      <c r="AL26" s="176">
        <f t="shared" si="45"/>
        <v>39.9</v>
      </c>
      <c r="AM26" s="37">
        <v>39.9</v>
      </c>
      <c r="AN26" s="37"/>
      <c r="AO26" s="461">
        <f t="shared" si="6"/>
        <v>40.799999999999997</v>
      </c>
      <c r="AP26" s="461">
        <f t="shared" si="46"/>
        <v>40.799999999999997</v>
      </c>
      <c r="AQ26" s="51">
        <v>0</v>
      </c>
      <c r="AR26" s="461">
        <f t="shared" si="8"/>
        <v>39.9</v>
      </c>
      <c r="AS26" s="461">
        <f t="shared" si="47"/>
        <v>39.9</v>
      </c>
      <c r="AT26" s="51">
        <v>0</v>
      </c>
      <c r="AU26" s="461">
        <f t="shared" si="48"/>
        <v>-0.89999999999999858</v>
      </c>
      <c r="AV26" s="461">
        <f t="shared" si="49"/>
        <v>-0.89999999999999858</v>
      </c>
      <c r="AW26" s="461">
        <f t="shared" si="50"/>
        <v>0</v>
      </c>
      <c r="AY26" s="35">
        <v>18</v>
      </c>
      <c r="AZ26" s="35" t="s">
        <v>16</v>
      </c>
      <c r="BA26" s="94" t="s">
        <v>38</v>
      </c>
      <c r="BB26" s="35">
        <v>48</v>
      </c>
      <c r="BC26" s="35">
        <v>45</v>
      </c>
      <c r="BD26" s="57">
        <f t="shared" si="51"/>
        <v>-3</v>
      </c>
      <c r="BE26" s="57"/>
      <c r="BF26" s="57"/>
      <c r="BG26" s="57">
        <f t="shared" si="10"/>
        <v>0</v>
      </c>
      <c r="BH26" s="58">
        <f t="shared" si="11"/>
        <v>48</v>
      </c>
      <c r="BI26" s="58">
        <f t="shared" si="12"/>
        <v>45</v>
      </c>
      <c r="BJ26" s="57">
        <f t="shared" si="52"/>
        <v>-3</v>
      </c>
      <c r="BK26" s="35">
        <v>1058</v>
      </c>
      <c r="BL26" s="35">
        <v>990</v>
      </c>
      <c r="BM26" s="57">
        <f t="shared" si="53"/>
        <v>-68</v>
      </c>
      <c r="BN26" s="57"/>
      <c r="BO26" s="57"/>
      <c r="BP26" s="57">
        <f t="shared" si="54"/>
        <v>0</v>
      </c>
      <c r="BQ26" s="58">
        <f t="shared" si="55"/>
        <v>22</v>
      </c>
      <c r="BR26" s="58">
        <f t="shared" si="56"/>
        <v>22</v>
      </c>
      <c r="BS26" s="58">
        <f t="shared" si="57"/>
        <v>0</v>
      </c>
      <c r="BT26" s="121">
        <v>2</v>
      </c>
      <c r="BU26" s="90">
        <v>17</v>
      </c>
      <c r="BV26" s="90">
        <v>17</v>
      </c>
      <c r="BW26" s="57">
        <f t="shared" si="14"/>
        <v>0</v>
      </c>
      <c r="BX26" s="57"/>
      <c r="BY26" s="57"/>
      <c r="BZ26" s="57">
        <f t="shared" si="15"/>
        <v>0</v>
      </c>
      <c r="CA26" s="90">
        <v>356</v>
      </c>
      <c r="CB26" s="90">
        <v>374</v>
      </c>
      <c r="CC26" s="57">
        <f t="shared" si="58"/>
        <v>18</v>
      </c>
      <c r="CD26" s="57"/>
      <c r="CE26" s="57"/>
      <c r="CF26" s="57">
        <f t="shared" si="16"/>
        <v>0</v>
      </c>
      <c r="CG26" s="35">
        <v>29</v>
      </c>
      <c r="CH26" s="35">
        <v>27</v>
      </c>
      <c r="CI26" s="57">
        <f t="shared" si="17"/>
        <v>-2</v>
      </c>
      <c r="CJ26" s="57"/>
      <c r="CK26" s="57"/>
      <c r="CL26" s="57">
        <f t="shared" si="18"/>
        <v>0</v>
      </c>
      <c r="CM26" s="57">
        <v>14</v>
      </c>
      <c r="CN26" s="57">
        <v>11</v>
      </c>
      <c r="CO26" s="57">
        <f t="shared" si="19"/>
        <v>-3</v>
      </c>
      <c r="CP26" s="57"/>
      <c r="CQ26" s="57"/>
      <c r="CR26" s="57">
        <f t="shared" si="20"/>
        <v>0</v>
      </c>
      <c r="CS26" s="35">
        <v>484</v>
      </c>
      <c r="CT26" s="35">
        <v>493</v>
      </c>
      <c r="CU26" s="57">
        <f t="shared" si="21"/>
        <v>9</v>
      </c>
      <c r="CV26" s="57"/>
      <c r="CW26" s="57"/>
      <c r="CX26" s="57">
        <f t="shared" si="22"/>
        <v>0</v>
      </c>
      <c r="CY26" s="90">
        <v>223</v>
      </c>
      <c r="CZ26" s="90">
        <v>229</v>
      </c>
      <c r="DA26" s="57">
        <f t="shared" si="23"/>
        <v>6</v>
      </c>
      <c r="DB26" s="57"/>
      <c r="DC26" s="57"/>
      <c r="DD26" s="57">
        <f t="shared" si="24"/>
        <v>0</v>
      </c>
      <c r="DF26" s="35">
        <v>18</v>
      </c>
      <c r="DG26" s="35" t="s">
        <v>16</v>
      </c>
      <c r="DH26" s="94" t="s">
        <v>38</v>
      </c>
      <c r="DI26" s="35">
        <v>140</v>
      </c>
      <c r="DJ26" s="35">
        <v>214</v>
      </c>
      <c r="DK26" s="57">
        <f t="shared" si="59"/>
        <v>74</v>
      </c>
      <c r="DL26" s="90">
        <v>50</v>
      </c>
      <c r="DM26" s="90">
        <v>119</v>
      </c>
      <c r="DN26" s="57">
        <f t="shared" si="25"/>
        <v>69</v>
      </c>
      <c r="DO26" s="57">
        <v>32770</v>
      </c>
      <c r="DP26" s="57">
        <v>24573</v>
      </c>
      <c r="DQ26" s="57">
        <f t="shared" si="60"/>
        <v>-8197</v>
      </c>
      <c r="DR26" s="57">
        <v>2837</v>
      </c>
      <c r="DS26" s="57">
        <v>8238</v>
      </c>
      <c r="DT26" s="57">
        <f t="shared" si="61"/>
        <v>5401</v>
      </c>
      <c r="DU26" s="58">
        <f t="shared" si="26"/>
        <v>140</v>
      </c>
      <c r="DV26" s="58">
        <f t="shared" si="27"/>
        <v>214</v>
      </c>
      <c r="DW26" s="58">
        <f t="shared" si="62"/>
        <v>74</v>
      </c>
      <c r="DX26" s="121">
        <v>2</v>
      </c>
      <c r="DY26" s="35">
        <v>54</v>
      </c>
      <c r="DZ26" s="35">
        <v>91</v>
      </c>
      <c r="EA26" s="57">
        <f t="shared" si="63"/>
        <v>37</v>
      </c>
      <c r="EB26" s="90">
        <v>24</v>
      </c>
      <c r="EC26" s="90">
        <v>66</v>
      </c>
      <c r="ED26" s="57">
        <f t="shared" si="64"/>
        <v>42</v>
      </c>
      <c r="EE26" s="176">
        <f t="shared" si="65"/>
        <v>38.6</v>
      </c>
      <c r="EF26" s="176">
        <f t="shared" si="66"/>
        <v>42.5</v>
      </c>
      <c r="EG26" s="176">
        <f t="shared" si="67"/>
        <v>3.8999999999999986</v>
      </c>
      <c r="EH26" s="35">
        <v>9008</v>
      </c>
      <c r="EI26" s="35">
        <v>7122</v>
      </c>
      <c r="EJ26" s="57">
        <f t="shared" si="28"/>
        <v>-1886</v>
      </c>
      <c r="EK26" s="90">
        <v>1916</v>
      </c>
      <c r="EL26" s="90">
        <v>2472</v>
      </c>
      <c r="EM26" s="57">
        <f t="shared" si="29"/>
        <v>556</v>
      </c>
      <c r="EN26" s="58">
        <f t="shared" si="68"/>
        <v>167</v>
      </c>
      <c r="EO26" s="58">
        <f t="shared" si="69"/>
        <v>78</v>
      </c>
      <c r="EP26" s="58">
        <f t="shared" si="70"/>
        <v>-89</v>
      </c>
      <c r="EQ26" s="121">
        <v>2</v>
      </c>
      <c r="ER26" s="30"/>
      <c r="ES26" s="35">
        <v>18</v>
      </c>
      <c r="ET26" s="35" t="s">
        <v>16</v>
      </c>
      <c r="EU26" s="94" t="s">
        <v>38</v>
      </c>
      <c r="EV26" s="90">
        <v>47</v>
      </c>
      <c r="EW26" s="90">
        <v>48</v>
      </c>
      <c r="EX26" s="57">
        <f t="shared" si="71"/>
        <v>1</v>
      </c>
      <c r="EY26" s="90">
        <v>36</v>
      </c>
      <c r="EZ26" s="90">
        <v>39</v>
      </c>
      <c r="FA26" s="57">
        <f t="shared" si="30"/>
        <v>3</v>
      </c>
      <c r="FB26" s="90">
        <v>30</v>
      </c>
      <c r="FC26" s="90">
        <v>30</v>
      </c>
      <c r="FD26" s="57">
        <f t="shared" si="31"/>
        <v>0</v>
      </c>
      <c r="FE26" s="90">
        <v>11</v>
      </c>
      <c r="FF26" s="90">
        <v>12</v>
      </c>
      <c r="FG26" s="57">
        <f t="shared" si="72"/>
        <v>1</v>
      </c>
      <c r="FH26" s="90">
        <v>10</v>
      </c>
      <c r="FI26" s="90">
        <v>10</v>
      </c>
      <c r="FJ26" s="57">
        <f t="shared" si="32"/>
        <v>0</v>
      </c>
      <c r="FK26" s="176">
        <f t="shared" si="73"/>
        <v>70</v>
      </c>
      <c r="FL26" s="176">
        <f t="shared" si="74"/>
        <v>73.3</v>
      </c>
      <c r="FM26" s="121">
        <v>10</v>
      </c>
      <c r="FN26" s="58">
        <f t="shared" si="33"/>
        <v>30</v>
      </c>
      <c r="FO26" s="58">
        <f t="shared" si="34"/>
        <v>30</v>
      </c>
      <c r="FP26" s="57">
        <f t="shared" si="75"/>
        <v>0</v>
      </c>
      <c r="FQ26" s="174"/>
      <c r="FR26" s="35">
        <v>18</v>
      </c>
      <c r="FS26" s="35" t="s">
        <v>16</v>
      </c>
      <c r="FT26" s="94" t="s">
        <v>38</v>
      </c>
      <c r="FU26" s="462">
        <f t="shared" si="76"/>
        <v>98379.5</v>
      </c>
      <c r="FV26" s="400">
        <f t="shared" si="36"/>
        <v>98380</v>
      </c>
      <c r="FW26" s="106">
        <v>66521.8</v>
      </c>
      <c r="FX26" s="106">
        <v>25359.599999999999</v>
      </c>
      <c r="FY26" s="106">
        <v>6091.1</v>
      </c>
      <c r="FZ26" s="106">
        <v>400</v>
      </c>
      <c r="GA26" s="106">
        <v>407</v>
      </c>
      <c r="GB26" s="176">
        <f t="shared" si="77"/>
        <v>93.4</v>
      </c>
      <c r="GC26" s="297">
        <v>100143.6</v>
      </c>
      <c r="GD26" s="106">
        <v>53514.400000000001</v>
      </c>
      <c r="GE26" s="370"/>
      <c r="GF26" s="106">
        <v>5104.8</v>
      </c>
      <c r="GG26" s="371">
        <v>187</v>
      </c>
      <c r="GH26" s="106">
        <v>224.1</v>
      </c>
    </row>
    <row r="27" spans="1:198" s="28" customFormat="1" ht="12.75" customHeight="1">
      <c r="A27" s="35">
        <v>19</v>
      </c>
      <c r="B27" s="40" t="s">
        <v>142</v>
      </c>
      <c r="C27" s="94" t="s">
        <v>39</v>
      </c>
      <c r="D27" s="57">
        <f t="shared" si="37"/>
        <v>5</v>
      </c>
      <c r="E27" s="35">
        <v>5</v>
      </c>
      <c r="F27" s="35"/>
      <c r="G27" s="57">
        <f t="shared" si="0"/>
        <v>5</v>
      </c>
      <c r="H27" s="35">
        <v>5</v>
      </c>
      <c r="I27" s="35"/>
      <c r="J27" s="293">
        <v>947</v>
      </c>
      <c r="K27" s="293">
        <v>947</v>
      </c>
      <c r="L27" s="57">
        <f t="shared" si="38"/>
        <v>0</v>
      </c>
      <c r="M27" s="58">
        <f t="shared" si="39"/>
        <v>189</v>
      </c>
      <c r="N27" s="58">
        <f t="shared" si="40"/>
        <v>189</v>
      </c>
      <c r="O27" s="57">
        <f t="shared" si="1"/>
        <v>0</v>
      </c>
      <c r="P27" s="35">
        <v>5</v>
      </c>
      <c r="Q27" s="35">
        <v>8</v>
      </c>
      <c r="R27" s="57">
        <f t="shared" si="2"/>
        <v>3</v>
      </c>
      <c r="S27" s="35">
        <v>2</v>
      </c>
      <c r="T27" s="35">
        <v>2</v>
      </c>
      <c r="U27" s="57">
        <f t="shared" si="3"/>
        <v>0</v>
      </c>
      <c r="V27" s="35"/>
      <c r="W27" s="35"/>
      <c r="X27" s="57">
        <f t="shared" si="4"/>
        <v>0</v>
      </c>
      <c r="Y27" s="176">
        <f t="shared" si="41"/>
        <v>40</v>
      </c>
      <c r="Z27" s="176">
        <f t="shared" si="42"/>
        <v>25</v>
      </c>
      <c r="AA27" s="176">
        <f t="shared" si="5"/>
        <v>-15</v>
      </c>
      <c r="AB27" s="57"/>
      <c r="AC27" s="57"/>
      <c r="AD27" s="57">
        <f t="shared" si="43"/>
        <v>0</v>
      </c>
      <c r="AF27" s="35">
        <v>19</v>
      </c>
      <c r="AG27" s="40" t="s">
        <v>142</v>
      </c>
      <c r="AH27" s="94" t="s">
        <v>39</v>
      </c>
      <c r="AI27" s="176">
        <f t="shared" si="44"/>
        <v>597.79999999999995</v>
      </c>
      <c r="AJ27" s="37">
        <v>597.79999999999995</v>
      </c>
      <c r="AK27" s="486"/>
      <c r="AL27" s="176">
        <f t="shared" si="45"/>
        <v>589.70000000000005</v>
      </c>
      <c r="AM27" s="37">
        <v>589.70000000000005</v>
      </c>
      <c r="AN27" s="486"/>
      <c r="AO27" s="461">
        <f t="shared" si="6"/>
        <v>119.56</v>
      </c>
      <c r="AP27" s="461">
        <f t="shared" si="46"/>
        <v>119.56</v>
      </c>
      <c r="AQ27" s="51">
        <v>0</v>
      </c>
      <c r="AR27" s="461">
        <f t="shared" si="8"/>
        <v>117.94</v>
      </c>
      <c r="AS27" s="461">
        <f t="shared" si="47"/>
        <v>117.94</v>
      </c>
      <c r="AT27" s="51">
        <v>0</v>
      </c>
      <c r="AU27" s="461">
        <f t="shared" si="48"/>
        <v>-1.6200000000000045</v>
      </c>
      <c r="AV27" s="461">
        <f t="shared" si="49"/>
        <v>-1.6200000000000045</v>
      </c>
      <c r="AW27" s="461">
        <f t="shared" si="50"/>
        <v>0</v>
      </c>
      <c r="AY27" s="35">
        <v>19</v>
      </c>
      <c r="AZ27" s="40" t="s">
        <v>142</v>
      </c>
      <c r="BA27" s="94" t="s">
        <v>39</v>
      </c>
      <c r="BB27" s="35">
        <v>83</v>
      </c>
      <c r="BC27" s="35">
        <v>84</v>
      </c>
      <c r="BD27" s="57">
        <f t="shared" si="51"/>
        <v>1</v>
      </c>
      <c r="BE27" s="57"/>
      <c r="BF27" s="57"/>
      <c r="BG27" s="57">
        <f t="shared" si="10"/>
        <v>0</v>
      </c>
      <c r="BH27" s="58">
        <f t="shared" si="11"/>
        <v>17</v>
      </c>
      <c r="BI27" s="58">
        <f t="shared" si="12"/>
        <v>17</v>
      </c>
      <c r="BJ27" s="57">
        <f t="shared" si="52"/>
        <v>0</v>
      </c>
      <c r="BK27" s="35">
        <v>1642</v>
      </c>
      <c r="BL27" s="35">
        <v>1715</v>
      </c>
      <c r="BM27" s="57">
        <f t="shared" si="53"/>
        <v>73</v>
      </c>
      <c r="BN27" s="57"/>
      <c r="BO27" s="57"/>
      <c r="BP27" s="57">
        <f t="shared" si="54"/>
        <v>0</v>
      </c>
      <c r="BQ27" s="58">
        <f t="shared" si="55"/>
        <v>20</v>
      </c>
      <c r="BR27" s="58">
        <f t="shared" si="56"/>
        <v>20</v>
      </c>
      <c r="BS27" s="58">
        <f t="shared" si="57"/>
        <v>0</v>
      </c>
      <c r="BT27" s="121">
        <v>3</v>
      </c>
      <c r="BU27" s="90">
        <v>43</v>
      </c>
      <c r="BV27" s="90">
        <v>42</v>
      </c>
      <c r="BW27" s="57">
        <f t="shared" si="14"/>
        <v>-1</v>
      </c>
      <c r="BX27" s="57"/>
      <c r="BY27" s="57"/>
      <c r="BZ27" s="57">
        <f t="shared" si="15"/>
        <v>0</v>
      </c>
      <c r="CA27" s="293">
        <v>1025</v>
      </c>
      <c r="CB27" s="293">
        <v>1076</v>
      </c>
      <c r="CC27" s="57">
        <f t="shared" si="58"/>
        <v>51</v>
      </c>
      <c r="CD27" s="57"/>
      <c r="CE27" s="57"/>
      <c r="CF27" s="57">
        <f t="shared" si="16"/>
        <v>0</v>
      </c>
      <c r="CG27" s="35">
        <v>66</v>
      </c>
      <c r="CH27" s="35">
        <v>66</v>
      </c>
      <c r="CI27" s="57">
        <f t="shared" si="17"/>
        <v>0</v>
      </c>
      <c r="CJ27" s="57"/>
      <c r="CK27" s="57"/>
      <c r="CL27" s="57">
        <f t="shared" si="18"/>
        <v>0</v>
      </c>
      <c r="CM27" s="57">
        <v>34</v>
      </c>
      <c r="CN27" s="57">
        <v>34</v>
      </c>
      <c r="CO27" s="57">
        <f t="shared" si="19"/>
        <v>0</v>
      </c>
      <c r="CP27" s="57"/>
      <c r="CQ27" s="57"/>
      <c r="CR27" s="57">
        <f t="shared" si="20"/>
        <v>0</v>
      </c>
      <c r="CS27" s="35">
        <v>1344</v>
      </c>
      <c r="CT27" s="35">
        <v>1386</v>
      </c>
      <c r="CU27" s="57">
        <f t="shared" si="21"/>
        <v>42</v>
      </c>
      <c r="CV27" s="57"/>
      <c r="CW27" s="57"/>
      <c r="CX27" s="57">
        <f t="shared" si="22"/>
        <v>0</v>
      </c>
      <c r="CY27" s="90">
        <v>815</v>
      </c>
      <c r="CZ27" s="90">
        <v>849</v>
      </c>
      <c r="DA27" s="57">
        <f t="shared" si="23"/>
        <v>34</v>
      </c>
      <c r="DB27" s="57"/>
      <c r="DC27" s="57"/>
      <c r="DD27" s="57">
        <f t="shared" si="24"/>
        <v>0</v>
      </c>
      <c r="DF27" s="35">
        <v>19</v>
      </c>
      <c r="DG27" s="40" t="s">
        <v>142</v>
      </c>
      <c r="DH27" s="94" t="s">
        <v>39</v>
      </c>
      <c r="DI27" s="90">
        <v>872</v>
      </c>
      <c r="DJ27" s="90">
        <v>922</v>
      </c>
      <c r="DK27" s="57">
        <f t="shared" si="59"/>
        <v>50</v>
      </c>
      <c r="DL27" s="90">
        <v>348</v>
      </c>
      <c r="DM27" s="90">
        <v>347</v>
      </c>
      <c r="DN27" s="57">
        <f t="shared" si="25"/>
        <v>-1</v>
      </c>
      <c r="DO27" s="294">
        <v>417276</v>
      </c>
      <c r="DP27" s="294">
        <v>179695</v>
      </c>
      <c r="DQ27" s="57">
        <f t="shared" si="60"/>
        <v>-237581</v>
      </c>
      <c r="DR27" s="294">
        <v>82749</v>
      </c>
      <c r="DS27" s="294">
        <v>35973</v>
      </c>
      <c r="DT27" s="57">
        <f t="shared" si="61"/>
        <v>-46776</v>
      </c>
      <c r="DU27" s="58">
        <f t="shared" si="26"/>
        <v>174</v>
      </c>
      <c r="DV27" s="58">
        <f t="shared" si="27"/>
        <v>184</v>
      </c>
      <c r="DW27" s="58">
        <f t="shared" si="62"/>
        <v>10</v>
      </c>
      <c r="DX27" s="121">
        <v>4</v>
      </c>
      <c r="DY27" s="35">
        <v>74</v>
      </c>
      <c r="DZ27" s="35">
        <v>375</v>
      </c>
      <c r="EA27" s="57">
        <f t="shared" si="63"/>
        <v>301</v>
      </c>
      <c r="EB27" s="90">
        <v>38</v>
      </c>
      <c r="EC27" s="90">
        <v>104</v>
      </c>
      <c r="ED27" s="57">
        <f t="shared" si="64"/>
        <v>66</v>
      </c>
      <c r="EE27" s="176">
        <f t="shared" si="65"/>
        <v>8.5</v>
      </c>
      <c r="EF27" s="176">
        <f t="shared" si="66"/>
        <v>40.700000000000003</v>
      </c>
      <c r="EG27" s="176">
        <f t="shared" si="67"/>
        <v>32.200000000000003</v>
      </c>
      <c r="EH27" s="35">
        <v>8626</v>
      </c>
      <c r="EI27" s="35">
        <v>22069</v>
      </c>
      <c r="EJ27" s="57">
        <f t="shared" si="28"/>
        <v>13443</v>
      </c>
      <c r="EK27" s="90">
        <v>2079</v>
      </c>
      <c r="EL27" s="90">
        <v>4089</v>
      </c>
      <c r="EM27" s="57">
        <f t="shared" si="29"/>
        <v>2010</v>
      </c>
      <c r="EN27" s="58">
        <f t="shared" si="68"/>
        <v>117</v>
      </c>
      <c r="EO27" s="58">
        <f t="shared" si="69"/>
        <v>59</v>
      </c>
      <c r="EP27" s="58">
        <f t="shared" si="70"/>
        <v>-58</v>
      </c>
      <c r="EQ27" s="121">
        <v>6</v>
      </c>
      <c r="ER27" s="30"/>
      <c r="ES27" s="35">
        <v>19</v>
      </c>
      <c r="ET27" s="40" t="s">
        <v>142</v>
      </c>
      <c r="EU27" s="94" t="s">
        <v>39</v>
      </c>
      <c r="EV27" s="92">
        <v>281</v>
      </c>
      <c r="EW27" s="92">
        <v>275</v>
      </c>
      <c r="EX27" s="57">
        <f t="shared" si="71"/>
        <v>-6</v>
      </c>
      <c r="EY27" s="90">
        <v>268</v>
      </c>
      <c r="EZ27" s="90">
        <v>263</v>
      </c>
      <c r="FA27" s="57">
        <f t="shared" si="30"/>
        <v>-5</v>
      </c>
      <c r="FB27" s="92">
        <v>204</v>
      </c>
      <c r="FC27" s="92">
        <v>207</v>
      </c>
      <c r="FD27" s="57">
        <f t="shared" si="31"/>
        <v>3</v>
      </c>
      <c r="FE27" s="92">
        <v>106</v>
      </c>
      <c r="FF27" s="92">
        <v>101</v>
      </c>
      <c r="FG27" s="57">
        <f t="shared" si="72"/>
        <v>-5</v>
      </c>
      <c r="FH27" s="92">
        <v>48</v>
      </c>
      <c r="FI27" s="92">
        <v>43</v>
      </c>
      <c r="FJ27" s="57">
        <f t="shared" si="32"/>
        <v>-5</v>
      </c>
      <c r="FK27" s="176">
        <f t="shared" si="73"/>
        <v>75.5</v>
      </c>
      <c r="FL27" s="176">
        <f t="shared" si="74"/>
        <v>69.599999999999994</v>
      </c>
      <c r="FM27" s="121">
        <v>12</v>
      </c>
      <c r="FN27" s="58">
        <f t="shared" si="33"/>
        <v>41</v>
      </c>
      <c r="FO27" s="58">
        <f t="shared" si="34"/>
        <v>41</v>
      </c>
      <c r="FP27" s="57">
        <f t="shared" si="75"/>
        <v>0</v>
      </c>
      <c r="FQ27" s="174"/>
      <c r="FR27" s="35">
        <v>19</v>
      </c>
      <c r="FS27" s="40" t="s">
        <v>142</v>
      </c>
      <c r="FT27" s="94" t="s">
        <v>39</v>
      </c>
      <c r="FU27" s="462">
        <f t="shared" si="76"/>
        <v>165908</v>
      </c>
      <c r="FV27" s="400">
        <f t="shared" si="36"/>
        <v>33182</v>
      </c>
      <c r="FW27" s="368">
        <v>150500.29999999999</v>
      </c>
      <c r="FX27" s="354"/>
      <c r="FY27" s="373">
        <v>14938</v>
      </c>
      <c r="FZ27" s="373">
        <v>5792.2</v>
      </c>
      <c r="GA27" s="373">
        <v>469.7</v>
      </c>
      <c r="GB27" s="176">
        <f t="shared" si="77"/>
        <v>90.7</v>
      </c>
      <c r="GC27" s="374">
        <v>162930.4</v>
      </c>
      <c r="GD27" s="373">
        <v>121058.3</v>
      </c>
      <c r="GE27" s="373"/>
      <c r="GF27" s="373">
        <v>2356.6</v>
      </c>
      <c r="GG27" s="371"/>
      <c r="GH27" s="106">
        <v>21436.5</v>
      </c>
    </row>
    <row r="28" spans="1:198" s="28" customFormat="1">
      <c r="A28" s="35">
        <v>20</v>
      </c>
      <c r="B28" s="35" t="s">
        <v>122</v>
      </c>
      <c r="C28" s="94" t="s">
        <v>40</v>
      </c>
      <c r="D28" s="57">
        <f t="shared" si="37"/>
        <v>2</v>
      </c>
      <c r="E28" s="35">
        <v>1</v>
      </c>
      <c r="F28" s="35">
        <v>1</v>
      </c>
      <c r="G28" s="57">
        <f t="shared" si="0"/>
        <v>2</v>
      </c>
      <c r="H28" s="35">
        <v>1</v>
      </c>
      <c r="I28" s="35">
        <v>1</v>
      </c>
      <c r="J28" s="90">
        <v>661</v>
      </c>
      <c r="K28" s="90">
        <v>661</v>
      </c>
      <c r="L28" s="57">
        <f t="shared" si="38"/>
        <v>0</v>
      </c>
      <c r="M28" s="58">
        <f t="shared" si="39"/>
        <v>331</v>
      </c>
      <c r="N28" s="58">
        <f t="shared" si="40"/>
        <v>331</v>
      </c>
      <c r="O28" s="57">
        <f t="shared" si="1"/>
        <v>0</v>
      </c>
      <c r="P28" s="35">
        <v>2</v>
      </c>
      <c r="Q28" s="35">
        <v>2</v>
      </c>
      <c r="R28" s="57">
        <f t="shared" si="2"/>
        <v>0</v>
      </c>
      <c r="S28" s="35">
        <v>1</v>
      </c>
      <c r="T28" s="35">
        <v>1</v>
      </c>
      <c r="U28" s="57">
        <f t="shared" si="3"/>
        <v>0</v>
      </c>
      <c r="V28" s="35"/>
      <c r="W28" s="35"/>
      <c r="X28" s="57">
        <f t="shared" si="4"/>
        <v>0</v>
      </c>
      <c r="Y28" s="176">
        <f t="shared" si="41"/>
        <v>50</v>
      </c>
      <c r="Z28" s="176">
        <f t="shared" si="42"/>
        <v>50</v>
      </c>
      <c r="AA28" s="176">
        <f t="shared" si="5"/>
        <v>0</v>
      </c>
      <c r="AB28" s="57"/>
      <c r="AC28" s="57"/>
      <c r="AD28" s="57">
        <f t="shared" si="43"/>
        <v>0</v>
      </c>
      <c r="AF28" s="35">
        <v>20</v>
      </c>
      <c r="AG28" s="35" t="s">
        <v>122</v>
      </c>
      <c r="AH28" s="94" t="s">
        <v>40</v>
      </c>
      <c r="AI28" s="176">
        <f t="shared" si="44"/>
        <v>112.8</v>
      </c>
      <c r="AJ28" s="37">
        <v>106.5</v>
      </c>
      <c r="AK28" s="37">
        <v>6.3</v>
      </c>
      <c r="AL28" s="176">
        <f t="shared" si="45"/>
        <v>112.2</v>
      </c>
      <c r="AM28" s="37">
        <v>105.9</v>
      </c>
      <c r="AN28" s="37">
        <v>6.3</v>
      </c>
      <c r="AO28" s="461">
        <f t="shared" si="6"/>
        <v>56.4</v>
      </c>
      <c r="AP28" s="461">
        <f t="shared" si="46"/>
        <v>106.5</v>
      </c>
      <c r="AQ28" s="461">
        <f t="shared" si="7"/>
        <v>6.3</v>
      </c>
      <c r="AR28" s="461">
        <f t="shared" si="8"/>
        <v>56.1</v>
      </c>
      <c r="AS28" s="461">
        <f t="shared" si="47"/>
        <v>105.9</v>
      </c>
      <c r="AT28" s="461">
        <f t="shared" si="9"/>
        <v>6.3</v>
      </c>
      <c r="AU28" s="461">
        <f t="shared" si="48"/>
        <v>-0.29999999999999716</v>
      </c>
      <c r="AV28" s="461">
        <f t="shared" si="49"/>
        <v>-0.59999999999999432</v>
      </c>
      <c r="AW28" s="461">
        <f t="shared" si="50"/>
        <v>0</v>
      </c>
      <c r="AX28" s="30"/>
      <c r="AY28" s="35">
        <v>20</v>
      </c>
      <c r="AZ28" s="35" t="s">
        <v>122</v>
      </c>
      <c r="BA28" s="94" t="s">
        <v>40</v>
      </c>
      <c r="BB28" s="35">
        <v>40</v>
      </c>
      <c r="BC28" s="35">
        <v>38</v>
      </c>
      <c r="BD28" s="57">
        <f t="shared" si="51"/>
        <v>-2</v>
      </c>
      <c r="BE28" s="57">
        <v>11</v>
      </c>
      <c r="BF28" s="57">
        <v>10</v>
      </c>
      <c r="BG28" s="57">
        <f t="shared" si="10"/>
        <v>-1</v>
      </c>
      <c r="BH28" s="58">
        <f t="shared" si="11"/>
        <v>20</v>
      </c>
      <c r="BI28" s="58">
        <f t="shared" si="12"/>
        <v>19</v>
      </c>
      <c r="BJ28" s="57">
        <f t="shared" si="52"/>
        <v>-1</v>
      </c>
      <c r="BK28" s="35">
        <v>1260</v>
      </c>
      <c r="BL28" s="35">
        <v>1251</v>
      </c>
      <c r="BM28" s="57">
        <f t="shared" si="53"/>
        <v>-9</v>
      </c>
      <c r="BN28" s="57">
        <v>167</v>
      </c>
      <c r="BO28" s="57">
        <v>158</v>
      </c>
      <c r="BP28" s="57">
        <f t="shared" si="54"/>
        <v>-9</v>
      </c>
      <c r="BQ28" s="58">
        <f t="shared" si="55"/>
        <v>32</v>
      </c>
      <c r="BR28" s="58">
        <f t="shared" si="56"/>
        <v>33</v>
      </c>
      <c r="BS28" s="58">
        <f t="shared" si="57"/>
        <v>1</v>
      </c>
      <c r="BT28" s="121">
        <v>1</v>
      </c>
      <c r="BU28" s="90">
        <v>17</v>
      </c>
      <c r="BV28" s="90">
        <v>13</v>
      </c>
      <c r="BW28" s="57">
        <f t="shared" si="14"/>
        <v>-4</v>
      </c>
      <c r="BX28" s="57">
        <v>5</v>
      </c>
      <c r="BY28" s="57">
        <v>2</v>
      </c>
      <c r="BZ28" s="57">
        <f t="shared" si="15"/>
        <v>-3</v>
      </c>
      <c r="CA28" s="90">
        <v>723</v>
      </c>
      <c r="CB28" s="90">
        <v>633</v>
      </c>
      <c r="CC28" s="57">
        <f t="shared" si="58"/>
        <v>-90</v>
      </c>
      <c r="CD28" s="57">
        <v>83</v>
      </c>
      <c r="CE28" s="57">
        <v>45</v>
      </c>
      <c r="CF28" s="57">
        <f t="shared" si="16"/>
        <v>-38</v>
      </c>
      <c r="CG28" s="35">
        <v>30</v>
      </c>
      <c r="CH28" s="35">
        <v>28</v>
      </c>
      <c r="CI28" s="57">
        <f t="shared" si="17"/>
        <v>-2</v>
      </c>
      <c r="CJ28" s="57">
        <v>8</v>
      </c>
      <c r="CK28" s="57">
        <v>7</v>
      </c>
      <c r="CL28" s="57">
        <f t="shared" si="18"/>
        <v>-1</v>
      </c>
      <c r="CM28" s="57">
        <v>15</v>
      </c>
      <c r="CN28" s="57">
        <v>11</v>
      </c>
      <c r="CO28" s="57">
        <f t="shared" si="19"/>
        <v>-4</v>
      </c>
      <c r="CP28" s="57">
        <v>5</v>
      </c>
      <c r="CQ28" s="57">
        <v>2</v>
      </c>
      <c r="CR28" s="57">
        <f t="shared" si="20"/>
        <v>-3</v>
      </c>
      <c r="CS28" s="35">
        <v>990</v>
      </c>
      <c r="CT28" s="35">
        <v>936</v>
      </c>
      <c r="CU28" s="57">
        <f t="shared" si="21"/>
        <v>-54</v>
      </c>
      <c r="CV28" s="57">
        <v>120</v>
      </c>
      <c r="CW28" s="57">
        <v>107</v>
      </c>
      <c r="CX28" s="57">
        <f t="shared" si="22"/>
        <v>-13</v>
      </c>
      <c r="CY28" s="90">
        <v>634</v>
      </c>
      <c r="CZ28" s="90">
        <v>541</v>
      </c>
      <c r="DA28" s="57">
        <f t="shared" si="23"/>
        <v>-93</v>
      </c>
      <c r="DB28" s="57">
        <v>83</v>
      </c>
      <c r="DC28" s="57">
        <v>45</v>
      </c>
      <c r="DD28" s="57">
        <f t="shared" si="24"/>
        <v>-38</v>
      </c>
      <c r="DF28" s="35">
        <v>20</v>
      </c>
      <c r="DG28" s="35" t="s">
        <v>122</v>
      </c>
      <c r="DH28" s="94" t="s">
        <v>40</v>
      </c>
      <c r="DI28" s="53">
        <v>238</v>
      </c>
      <c r="DJ28" s="53">
        <v>414</v>
      </c>
      <c r="DK28" s="57">
        <f t="shared" si="59"/>
        <v>176</v>
      </c>
      <c r="DL28" s="90">
        <v>119</v>
      </c>
      <c r="DM28" s="90">
        <v>214</v>
      </c>
      <c r="DN28" s="57">
        <f t="shared" si="25"/>
        <v>95</v>
      </c>
      <c r="DO28" s="57">
        <v>26198</v>
      </c>
      <c r="DP28" s="57">
        <v>44181</v>
      </c>
      <c r="DQ28" s="57">
        <f t="shared" si="60"/>
        <v>17983</v>
      </c>
      <c r="DR28" s="57">
        <v>5211</v>
      </c>
      <c r="DS28" s="57">
        <v>9998</v>
      </c>
      <c r="DT28" s="57">
        <f t="shared" si="61"/>
        <v>4787</v>
      </c>
      <c r="DU28" s="58">
        <f t="shared" si="26"/>
        <v>119</v>
      </c>
      <c r="DV28" s="58">
        <f t="shared" si="27"/>
        <v>207</v>
      </c>
      <c r="DW28" s="58">
        <f t="shared" si="62"/>
        <v>88</v>
      </c>
      <c r="DX28" s="121">
        <v>3</v>
      </c>
      <c r="DY28" s="90">
        <v>92</v>
      </c>
      <c r="DZ28" s="90">
        <v>136</v>
      </c>
      <c r="EA28" s="57">
        <f t="shared" si="63"/>
        <v>44</v>
      </c>
      <c r="EB28" s="90">
        <v>34</v>
      </c>
      <c r="EC28" s="90">
        <v>52</v>
      </c>
      <c r="ED28" s="57">
        <f t="shared" si="64"/>
        <v>18</v>
      </c>
      <c r="EE28" s="176">
        <f t="shared" si="65"/>
        <v>38.700000000000003</v>
      </c>
      <c r="EF28" s="176">
        <f t="shared" si="66"/>
        <v>32.9</v>
      </c>
      <c r="EG28" s="176">
        <f t="shared" si="67"/>
        <v>-5.8000000000000043</v>
      </c>
      <c r="EH28" s="35">
        <v>6068</v>
      </c>
      <c r="EI28" s="35">
        <v>10991</v>
      </c>
      <c r="EJ28" s="57">
        <f t="shared" si="28"/>
        <v>4923</v>
      </c>
      <c r="EK28" s="90">
        <v>2312</v>
      </c>
      <c r="EL28" s="90">
        <v>3885</v>
      </c>
      <c r="EM28" s="57">
        <f t="shared" si="29"/>
        <v>1573</v>
      </c>
      <c r="EN28" s="58">
        <f t="shared" si="68"/>
        <v>66</v>
      </c>
      <c r="EO28" s="58">
        <f t="shared" si="69"/>
        <v>81</v>
      </c>
      <c r="EP28" s="58">
        <f t="shared" si="70"/>
        <v>15</v>
      </c>
      <c r="EQ28" s="121">
        <v>1</v>
      </c>
      <c r="ER28" s="30"/>
      <c r="ES28" s="35">
        <v>20</v>
      </c>
      <c r="ET28" s="35" t="s">
        <v>122</v>
      </c>
      <c r="EU28" s="94" t="s">
        <v>40</v>
      </c>
      <c r="EV28" s="90">
        <v>104</v>
      </c>
      <c r="EW28" s="90">
        <v>109</v>
      </c>
      <c r="EX28" s="57">
        <f t="shared" si="71"/>
        <v>5</v>
      </c>
      <c r="EY28" s="90">
        <v>90</v>
      </c>
      <c r="EZ28" s="90">
        <v>93</v>
      </c>
      <c r="FA28" s="57">
        <f t="shared" si="30"/>
        <v>3</v>
      </c>
      <c r="FB28" s="90">
        <v>57</v>
      </c>
      <c r="FC28" s="90">
        <v>58</v>
      </c>
      <c r="FD28" s="57">
        <f t="shared" si="31"/>
        <v>1</v>
      </c>
      <c r="FE28" s="90">
        <v>24</v>
      </c>
      <c r="FF28" s="90">
        <v>27</v>
      </c>
      <c r="FG28" s="57">
        <f t="shared" si="72"/>
        <v>3</v>
      </c>
      <c r="FH28" s="90">
        <v>25</v>
      </c>
      <c r="FI28" s="90">
        <v>22</v>
      </c>
      <c r="FJ28" s="57">
        <f t="shared" si="32"/>
        <v>-3</v>
      </c>
      <c r="FK28" s="176">
        <f t="shared" si="73"/>
        <v>86</v>
      </c>
      <c r="FL28" s="176">
        <f t="shared" si="74"/>
        <v>84.5</v>
      </c>
      <c r="FM28" s="121">
        <v>5</v>
      </c>
      <c r="FN28" s="58">
        <f t="shared" si="33"/>
        <v>29</v>
      </c>
      <c r="FO28" s="58">
        <f t="shared" si="34"/>
        <v>29</v>
      </c>
      <c r="FP28" s="57">
        <f t="shared" si="75"/>
        <v>0</v>
      </c>
      <c r="FQ28" s="174"/>
      <c r="FR28" s="35">
        <v>20</v>
      </c>
      <c r="FS28" s="35" t="s">
        <v>122</v>
      </c>
      <c r="FT28" s="94" t="s">
        <v>40</v>
      </c>
      <c r="FU28" s="462">
        <f t="shared" si="76"/>
        <v>58334.200000000004</v>
      </c>
      <c r="FV28" s="400">
        <f t="shared" si="36"/>
        <v>29167</v>
      </c>
      <c r="FW28" s="106">
        <v>31901.9</v>
      </c>
      <c r="FX28" s="106">
        <v>22917.4</v>
      </c>
      <c r="FY28" s="106">
        <v>3323.6</v>
      </c>
      <c r="FZ28" s="106">
        <v>775.5</v>
      </c>
      <c r="GA28" s="106">
        <v>191.3</v>
      </c>
      <c r="GB28" s="176">
        <f t="shared" si="77"/>
        <v>94</v>
      </c>
      <c r="GC28" s="297">
        <v>59355.9</v>
      </c>
      <c r="GD28" s="106">
        <v>46210</v>
      </c>
      <c r="GE28" s="370"/>
      <c r="GF28" s="106">
        <v>516.5</v>
      </c>
      <c r="GG28" s="371"/>
      <c r="GH28" s="106">
        <v>4802.5</v>
      </c>
    </row>
    <row r="29" spans="1:198" s="26" customFormat="1" ht="14.25" customHeight="1">
      <c r="A29" s="79"/>
      <c r="B29" s="79" t="s">
        <v>399</v>
      </c>
      <c r="C29" s="141" t="s">
        <v>41</v>
      </c>
      <c r="D29" s="159">
        <f t="shared" ref="D29:K29" si="78">SUM(D9:D28)</f>
        <v>271</v>
      </c>
      <c r="E29" s="159">
        <f>SUM(E9:E28)</f>
        <v>13</v>
      </c>
      <c r="F29" s="159">
        <f>SUM(F9:F28)</f>
        <v>258</v>
      </c>
      <c r="G29" s="159">
        <f t="shared" si="78"/>
        <v>269</v>
      </c>
      <c r="H29" s="159">
        <f t="shared" si="78"/>
        <v>13</v>
      </c>
      <c r="I29" s="159">
        <f t="shared" si="78"/>
        <v>256</v>
      </c>
      <c r="J29" s="159">
        <f t="shared" si="78"/>
        <v>27073</v>
      </c>
      <c r="K29" s="159">
        <f t="shared" si="78"/>
        <v>25907</v>
      </c>
      <c r="L29" s="159">
        <f t="shared" si="38"/>
        <v>-1166</v>
      </c>
      <c r="M29" s="472">
        <f t="shared" si="39"/>
        <v>100</v>
      </c>
      <c r="N29" s="472">
        <f t="shared" si="40"/>
        <v>96</v>
      </c>
      <c r="O29" s="159">
        <f t="shared" si="1"/>
        <v>-4</v>
      </c>
      <c r="P29" s="159">
        <f>SUM(P9:P28)</f>
        <v>281</v>
      </c>
      <c r="Q29" s="159">
        <f>SUM(Q9:Q28)</f>
        <v>282</v>
      </c>
      <c r="R29" s="159">
        <f t="shared" si="2"/>
        <v>1</v>
      </c>
      <c r="S29" s="159">
        <f>SUM(S9:S28)</f>
        <v>64</v>
      </c>
      <c r="T29" s="159">
        <f>SUM(T9:T28)</f>
        <v>68</v>
      </c>
      <c r="U29" s="159">
        <f t="shared" si="3"/>
        <v>4</v>
      </c>
      <c r="V29" s="159">
        <f>SUM(V9:V28)</f>
        <v>4</v>
      </c>
      <c r="W29" s="159">
        <f>SUM(W9:W28)</f>
        <v>1</v>
      </c>
      <c r="X29" s="159">
        <f t="shared" si="4"/>
        <v>-3</v>
      </c>
      <c r="Y29" s="467">
        <f t="shared" si="41"/>
        <v>24.2</v>
      </c>
      <c r="Z29" s="467">
        <f t="shared" si="42"/>
        <v>24.5</v>
      </c>
      <c r="AA29" s="467">
        <f t="shared" si="5"/>
        <v>0.30000000000000071</v>
      </c>
      <c r="AB29" s="159">
        <f t="shared" ref="AB29:AC29" si="79">SUM(AB9:AB28)</f>
        <v>4</v>
      </c>
      <c r="AC29" s="159">
        <f t="shared" si="79"/>
        <v>4</v>
      </c>
      <c r="AD29" s="159">
        <f t="shared" si="43"/>
        <v>0</v>
      </c>
      <c r="AF29" s="79"/>
      <c r="AG29" s="79" t="s">
        <v>0</v>
      </c>
      <c r="AH29" s="141" t="s">
        <v>41</v>
      </c>
      <c r="AI29" s="467">
        <f>SUM(AI9:AI28)</f>
        <v>1079.3</v>
      </c>
      <c r="AJ29" s="467">
        <f t="shared" ref="AJ29:AN29" si="80">SUM(AJ9:AJ28)</f>
        <v>802.69999999999993</v>
      </c>
      <c r="AK29" s="467">
        <f t="shared" si="80"/>
        <v>276.60000000000002</v>
      </c>
      <c r="AL29" s="467">
        <f t="shared" si="80"/>
        <v>1070.3</v>
      </c>
      <c r="AM29" s="467">
        <f t="shared" si="80"/>
        <v>792.7</v>
      </c>
      <c r="AN29" s="467">
        <f t="shared" si="80"/>
        <v>277.60000000000008</v>
      </c>
      <c r="AO29" s="471">
        <f t="shared" si="6"/>
        <v>3.98</v>
      </c>
      <c r="AP29" s="471">
        <f t="shared" si="46"/>
        <v>61.75</v>
      </c>
      <c r="AQ29" s="471">
        <f t="shared" si="7"/>
        <v>1.07</v>
      </c>
      <c r="AR29" s="471">
        <f t="shared" si="8"/>
        <v>3.98</v>
      </c>
      <c r="AS29" s="471">
        <f t="shared" si="47"/>
        <v>60.98</v>
      </c>
      <c r="AT29" s="471">
        <f t="shared" si="9"/>
        <v>1.08</v>
      </c>
      <c r="AU29" s="471">
        <f t="shared" si="48"/>
        <v>0</v>
      </c>
      <c r="AV29" s="471">
        <f t="shared" si="49"/>
        <v>-0.77000000000000313</v>
      </c>
      <c r="AW29" s="471">
        <f t="shared" si="50"/>
        <v>1.0000000000000009E-2</v>
      </c>
      <c r="AX29" s="27"/>
      <c r="AY29" s="79"/>
      <c r="AZ29" s="79" t="s">
        <v>399</v>
      </c>
      <c r="BA29" s="141" t="s">
        <v>41</v>
      </c>
      <c r="BB29" s="159">
        <f>SUM(BB9:BB28)</f>
        <v>1810</v>
      </c>
      <c r="BC29" s="159">
        <f>SUM(BC9:BC28)</f>
        <v>1833</v>
      </c>
      <c r="BD29" s="159">
        <f t="shared" si="51"/>
        <v>23</v>
      </c>
      <c r="BE29" s="159">
        <f>SUM(BE9:BE28)</f>
        <v>1575</v>
      </c>
      <c r="BF29" s="159">
        <f>SUM(BF9:BF28)</f>
        <v>1603</v>
      </c>
      <c r="BG29" s="159">
        <f t="shared" si="10"/>
        <v>28</v>
      </c>
      <c r="BH29" s="472">
        <f t="shared" si="11"/>
        <v>7</v>
      </c>
      <c r="BI29" s="472">
        <f t="shared" si="12"/>
        <v>7</v>
      </c>
      <c r="BJ29" s="159">
        <f t="shared" si="52"/>
        <v>0</v>
      </c>
      <c r="BK29" s="159">
        <f>SUM(BK9:BK28)</f>
        <v>28982</v>
      </c>
      <c r="BL29" s="159">
        <f>SUM(BL9:BL28)</f>
        <v>28265</v>
      </c>
      <c r="BM29" s="159">
        <f t="shared" si="53"/>
        <v>-717</v>
      </c>
      <c r="BN29" s="159">
        <f>SUM(BN9:BN28)</f>
        <v>23491</v>
      </c>
      <c r="BO29" s="159">
        <f>SUM(BO9:BO28)</f>
        <v>22820</v>
      </c>
      <c r="BP29" s="159">
        <f t="shared" si="54"/>
        <v>-671</v>
      </c>
      <c r="BQ29" s="472">
        <f t="shared" si="55"/>
        <v>16</v>
      </c>
      <c r="BR29" s="472">
        <f t="shared" si="56"/>
        <v>15</v>
      </c>
      <c r="BS29" s="472">
        <f t="shared" si="57"/>
        <v>-1</v>
      </c>
      <c r="BT29" s="57"/>
      <c r="BU29" s="159">
        <f>SUM(BU9:BU28)</f>
        <v>816</v>
      </c>
      <c r="BV29" s="159">
        <f>SUM(BV9:BV28)</f>
        <v>828</v>
      </c>
      <c r="BW29" s="159">
        <f t="shared" si="14"/>
        <v>12</v>
      </c>
      <c r="BX29" s="159">
        <f>SUM(BX9:BX28)</f>
        <v>716</v>
      </c>
      <c r="BY29" s="159">
        <f>SUM(BY9:BY28)</f>
        <v>729</v>
      </c>
      <c r="BZ29" s="159">
        <f t="shared" si="15"/>
        <v>13</v>
      </c>
      <c r="CA29" s="159">
        <f>SUM(CA9:CA28)</f>
        <v>13379</v>
      </c>
      <c r="CB29" s="159">
        <f>SUM(CB9:CB28)</f>
        <v>13274</v>
      </c>
      <c r="CC29" s="159">
        <f t="shared" si="58"/>
        <v>-105</v>
      </c>
      <c r="CD29" s="159">
        <f>SUM(CD9:CD28)</f>
        <v>10614</v>
      </c>
      <c r="CE29" s="159">
        <f>SUM(CE9:CE28)</f>
        <v>10415</v>
      </c>
      <c r="CF29" s="159">
        <f t="shared" si="16"/>
        <v>-199</v>
      </c>
      <c r="CG29" s="159">
        <f>SUM(CG9:CG28)</f>
        <v>1135</v>
      </c>
      <c r="CH29" s="159">
        <f>SUM(CH9:CH28)</f>
        <v>1165</v>
      </c>
      <c r="CI29" s="159">
        <f t="shared" si="17"/>
        <v>30</v>
      </c>
      <c r="CJ29" s="159">
        <f>SUM(CJ9:CJ28)</f>
        <v>965</v>
      </c>
      <c r="CK29" s="159">
        <f>SUM(CK9:CK28)</f>
        <v>996</v>
      </c>
      <c r="CL29" s="159">
        <f t="shared" si="18"/>
        <v>31</v>
      </c>
      <c r="CM29" s="159">
        <f>SUM(CM9:CM28)</f>
        <v>533</v>
      </c>
      <c r="CN29" s="159">
        <f>SUM(CN9:CN28)</f>
        <v>547</v>
      </c>
      <c r="CO29" s="159">
        <f t="shared" si="19"/>
        <v>14</v>
      </c>
      <c r="CP29" s="159">
        <f>SUM(CP9:CP28)</f>
        <v>451</v>
      </c>
      <c r="CQ29" s="159">
        <f>SUM(CQ9:CQ28)</f>
        <v>467</v>
      </c>
      <c r="CR29" s="159">
        <f t="shared" si="20"/>
        <v>16</v>
      </c>
      <c r="CS29" s="159">
        <f>SUM(CS9:CS28)</f>
        <v>17844</v>
      </c>
      <c r="CT29" s="159">
        <f>SUM(CT9:CT28)</f>
        <v>17834</v>
      </c>
      <c r="CU29" s="159">
        <f t="shared" si="21"/>
        <v>-10</v>
      </c>
      <c r="CV29" s="159">
        <f>SUM(CV9:CV28)</f>
        <v>14013</v>
      </c>
      <c r="CW29" s="159">
        <f>SUM(CW9:CW28)</f>
        <v>13934</v>
      </c>
      <c r="CX29" s="159">
        <f t="shared" si="22"/>
        <v>-79</v>
      </c>
      <c r="CY29" s="159">
        <f>SUM(CY9:CY28)</f>
        <v>9197</v>
      </c>
      <c r="CZ29" s="159">
        <f>SUM(CZ9:CZ28)</f>
        <v>9332</v>
      </c>
      <c r="DA29" s="159">
        <f t="shared" si="23"/>
        <v>135</v>
      </c>
      <c r="DB29" s="159">
        <f>SUM(DB9:DB28)</f>
        <v>6968</v>
      </c>
      <c r="DC29" s="159">
        <f>SUM(DC9:DC28)</f>
        <v>7030</v>
      </c>
      <c r="DD29" s="159">
        <f t="shared" si="24"/>
        <v>62</v>
      </c>
      <c r="DF29" s="79"/>
      <c r="DG29" s="79" t="s">
        <v>399</v>
      </c>
      <c r="DH29" s="141" t="s">
        <v>41</v>
      </c>
      <c r="DI29" s="159">
        <f>SUM(DI9:DI28)</f>
        <v>15811</v>
      </c>
      <c r="DJ29" s="159">
        <f>SUM(DJ9:DJ28)</f>
        <v>25036</v>
      </c>
      <c r="DK29" s="159">
        <f t="shared" si="59"/>
        <v>9225</v>
      </c>
      <c r="DL29" s="159">
        <f>SUM(DL9:DL28)</f>
        <v>6410</v>
      </c>
      <c r="DM29" s="159">
        <f>SUM(DM9:DM28)</f>
        <v>12028</v>
      </c>
      <c r="DN29" s="159">
        <f t="shared" si="25"/>
        <v>5618</v>
      </c>
      <c r="DO29" s="159">
        <f>SUM(DO9:DO28)</f>
        <v>1057163</v>
      </c>
      <c r="DP29" s="159">
        <f t="shared" ref="DP29:DS29" si="81">SUM(DP9:DP28)</f>
        <v>1155768</v>
      </c>
      <c r="DQ29" s="159">
        <f t="shared" si="60"/>
        <v>98605</v>
      </c>
      <c r="DR29" s="159">
        <f t="shared" si="81"/>
        <v>249708</v>
      </c>
      <c r="DS29" s="159">
        <f t="shared" si="81"/>
        <v>332863</v>
      </c>
      <c r="DT29" s="159">
        <f t="shared" si="61"/>
        <v>83155</v>
      </c>
      <c r="DU29" s="472">
        <f t="shared" si="26"/>
        <v>58</v>
      </c>
      <c r="DV29" s="472">
        <f t="shared" si="27"/>
        <v>93</v>
      </c>
      <c r="DW29" s="472">
        <f t="shared" si="62"/>
        <v>35</v>
      </c>
      <c r="DX29" s="57"/>
      <c r="DY29" s="159">
        <f>SUM(DY9:DY28)</f>
        <v>4831</v>
      </c>
      <c r="DZ29" s="159">
        <f>SUM(DZ9:DZ28)</f>
        <v>4749</v>
      </c>
      <c r="EA29" s="159">
        <f t="shared" si="63"/>
        <v>-82</v>
      </c>
      <c r="EB29" s="159">
        <f>SUM(EB9:EB28)</f>
        <v>1487</v>
      </c>
      <c r="EC29" s="159">
        <f>SUM(EC9:EC28)</f>
        <v>1878</v>
      </c>
      <c r="ED29" s="159">
        <f t="shared" si="64"/>
        <v>391</v>
      </c>
      <c r="EE29" s="467">
        <f t="shared" si="65"/>
        <v>30.6</v>
      </c>
      <c r="EF29" s="467">
        <f t="shared" si="66"/>
        <v>19</v>
      </c>
      <c r="EG29" s="467">
        <f t="shared" si="67"/>
        <v>-11.600000000000001</v>
      </c>
      <c r="EH29" s="159">
        <f>SUM(EH9:EH28)</f>
        <v>146858</v>
      </c>
      <c r="EI29" s="159">
        <f>SUM(EI9:EI28)</f>
        <v>181710</v>
      </c>
      <c r="EJ29" s="159">
        <f t="shared" si="28"/>
        <v>34852</v>
      </c>
      <c r="EK29" s="159">
        <f>SUM(EK9:EK28)</f>
        <v>32574</v>
      </c>
      <c r="EL29" s="159">
        <f>SUM(EL9:EL28)</f>
        <v>52302</v>
      </c>
      <c r="EM29" s="159">
        <f t="shared" si="29"/>
        <v>19728</v>
      </c>
      <c r="EN29" s="472">
        <f t="shared" si="68"/>
        <v>30</v>
      </c>
      <c r="EO29" s="472">
        <f t="shared" si="69"/>
        <v>38</v>
      </c>
      <c r="EP29" s="472">
        <f t="shared" si="70"/>
        <v>8</v>
      </c>
      <c r="EQ29" s="35"/>
      <c r="ER29" s="27"/>
      <c r="ES29" s="79"/>
      <c r="ET29" s="79" t="s">
        <v>399</v>
      </c>
      <c r="EU29" s="141" t="s">
        <v>41</v>
      </c>
      <c r="EV29" s="159">
        <f>SUM(EV9:EV28)</f>
        <v>1871</v>
      </c>
      <c r="EW29" s="159">
        <f>SUM(EW9:EW28)</f>
        <v>1867</v>
      </c>
      <c r="EX29" s="159">
        <f t="shared" si="71"/>
        <v>-4</v>
      </c>
      <c r="EY29" s="159">
        <f>SUM(EY9:EY28)</f>
        <v>1743</v>
      </c>
      <c r="EZ29" s="159">
        <f>SUM(EZ9:EZ28)</f>
        <v>1759</v>
      </c>
      <c r="FA29" s="159">
        <f t="shared" si="30"/>
        <v>16</v>
      </c>
      <c r="FB29" s="159">
        <f>SUM(FB9:FB28)</f>
        <v>1159</v>
      </c>
      <c r="FC29" s="159">
        <f>SUM(FC9:FC28)</f>
        <v>1138</v>
      </c>
      <c r="FD29" s="159">
        <f t="shared" si="31"/>
        <v>-21</v>
      </c>
      <c r="FE29" s="159">
        <f>SUM(FE9:FE28)</f>
        <v>325</v>
      </c>
      <c r="FF29" s="159">
        <f>SUM(FF9:FF28)</f>
        <v>340</v>
      </c>
      <c r="FG29" s="159">
        <f t="shared" si="72"/>
        <v>15</v>
      </c>
      <c r="FH29" s="159">
        <f>SUM(FH9:FH28)</f>
        <v>467</v>
      </c>
      <c r="FI29" s="159">
        <f>SUM(FI9:FI28)</f>
        <v>477</v>
      </c>
      <c r="FJ29" s="159">
        <f t="shared" si="32"/>
        <v>10</v>
      </c>
      <c r="FK29" s="467">
        <f t="shared" si="73"/>
        <v>68.3</v>
      </c>
      <c r="FL29" s="467">
        <f t="shared" si="74"/>
        <v>71.8</v>
      </c>
      <c r="FM29" s="35"/>
      <c r="FN29" s="472">
        <f t="shared" si="33"/>
        <v>4</v>
      </c>
      <c r="FO29" s="472">
        <f t="shared" si="34"/>
        <v>4</v>
      </c>
      <c r="FP29" s="159">
        <f t="shared" si="75"/>
        <v>0</v>
      </c>
      <c r="FQ29" s="175"/>
      <c r="FR29" s="79"/>
      <c r="FS29" s="79" t="s">
        <v>399</v>
      </c>
      <c r="FT29" s="141" t="s">
        <v>41</v>
      </c>
      <c r="FU29" s="467">
        <f>SUM(FU9:FU28)</f>
        <v>1332784.2</v>
      </c>
      <c r="FV29" s="462">
        <f t="shared" si="36"/>
        <v>4955</v>
      </c>
      <c r="FW29" s="487">
        <f t="shared" ref="FW29:GA29" si="82">SUM(FW9:FW28)</f>
        <v>924903.1</v>
      </c>
      <c r="FX29" s="487">
        <f t="shared" si="82"/>
        <v>348904.8</v>
      </c>
      <c r="FY29" s="487">
        <f t="shared" si="82"/>
        <v>56950.400000000001</v>
      </c>
      <c r="FZ29" s="487">
        <f t="shared" si="82"/>
        <v>18146.5</v>
      </c>
      <c r="GA29" s="487">
        <f t="shared" si="82"/>
        <v>2025.9</v>
      </c>
      <c r="GB29" s="467">
        <f t="shared" si="77"/>
        <v>95.6</v>
      </c>
      <c r="GC29" s="487">
        <f t="shared" ref="GC29:GG29" si="83">SUM(GC9:GC28)</f>
        <v>1336442.8999999999</v>
      </c>
      <c r="GD29" s="487">
        <f t="shared" si="83"/>
        <v>889064.4</v>
      </c>
      <c r="GE29" s="487">
        <f t="shared" si="83"/>
        <v>73661.5</v>
      </c>
      <c r="GF29" s="487">
        <f t="shared" si="83"/>
        <v>42272.100000000006</v>
      </c>
      <c r="GG29" s="487">
        <f t="shared" si="83"/>
        <v>482.2</v>
      </c>
      <c r="GH29" s="487">
        <f>SUM(GH9:GH28)</f>
        <v>46459.199999999997</v>
      </c>
    </row>
    <row r="30" spans="1:198" s="28" customFormat="1">
      <c r="A30" s="35">
        <v>21</v>
      </c>
      <c r="B30" s="35" t="s">
        <v>108</v>
      </c>
      <c r="C30" s="54">
        <v>22</v>
      </c>
      <c r="D30" s="57">
        <f t="shared" si="37"/>
        <v>1</v>
      </c>
      <c r="E30" s="35">
        <v>1</v>
      </c>
      <c r="F30" s="35"/>
      <c r="G30" s="57">
        <f t="shared" ref="G30:G33" si="84">H30+I30</f>
        <v>1</v>
      </c>
      <c r="H30" s="35">
        <v>1</v>
      </c>
      <c r="I30" s="35"/>
      <c r="J30" s="90">
        <v>614</v>
      </c>
      <c r="K30" s="90">
        <v>614</v>
      </c>
      <c r="L30" s="57">
        <f t="shared" si="38"/>
        <v>0</v>
      </c>
      <c r="M30" s="57"/>
      <c r="N30" s="57"/>
      <c r="O30" s="57"/>
      <c r="P30" s="35">
        <v>1</v>
      </c>
      <c r="Q30" s="35">
        <v>1</v>
      </c>
      <c r="R30" s="57">
        <f t="shared" si="2"/>
        <v>0</v>
      </c>
      <c r="S30" s="35"/>
      <c r="T30" s="35"/>
      <c r="U30" s="57">
        <f t="shared" si="3"/>
        <v>0</v>
      </c>
      <c r="V30" s="35"/>
      <c r="W30" s="35"/>
      <c r="X30" s="57">
        <f t="shared" si="4"/>
        <v>0</v>
      </c>
      <c r="Y30" s="176">
        <f t="shared" si="41"/>
        <v>0</v>
      </c>
      <c r="Z30" s="176">
        <f t="shared" si="42"/>
        <v>0</v>
      </c>
      <c r="AA30" s="176">
        <f t="shared" si="5"/>
        <v>0</v>
      </c>
      <c r="AB30" s="16">
        <v>1</v>
      </c>
      <c r="AC30" s="57">
        <v>1</v>
      </c>
      <c r="AD30" s="57">
        <f t="shared" si="43"/>
        <v>0</v>
      </c>
      <c r="AM30" s="27"/>
      <c r="AN30" s="30"/>
      <c r="AX30" s="30"/>
      <c r="AY30" s="35">
        <v>21</v>
      </c>
      <c r="AZ30" s="35" t="s">
        <v>108</v>
      </c>
      <c r="BA30" s="54">
        <v>22</v>
      </c>
      <c r="BB30" s="35">
        <v>26</v>
      </c>
      <c r="BC30" s="35">
        <v>27</v>
      </c>
      <c r="BD30" s="57">
        <f t="shared" si="51"/>
        <v>1</v>
      </c>
      <c r="BE30" s="57"/>
      <c r="BF30" s="57"/>
      <c r="BG30" s="57">
        <f t="shared" si="10"/>
        <v>0</v>
      </c>
      <c r="BH30" s="57"/>
      <c r="BI30" s="57"/>
      <c r="BJ30" s="57"/>
      <c r="BK30" s="35">
        <v>930</v>
      </c>
      <c r="BL30" s="35">
        <v>884</v>
      </c>
      <c r="BM30" s="57">
        <f t="shared" si="53"/>
        <v>-46</v>
      </c>
      <c r="BN30" s="57"/>
      <c r="BO30" s="57"/>
      <c r="BP30" s="57">
        <f t="shared" si="54"/>
        <v>0</v>
      </c>
      <c r="BQ30" s="58">
        <f>ROUND(BK30/BB30,0)</f>
        <v>36</v>
      </c>
      <c r="BR30" s="58">
        <f>ROUND(BL30/BC30,0)</f>
        <v>33</v>
      </c>
      <c r="BS30" s="58">
        <f>BR30-BQ30</f>
        <v>-3</v>
      </c>
      <c r="BT30" s="35"/>
      <c r="BU30" s="90">
        <v>12</v>
      </c>
      <c r="BV30" s="90">
        <v>12</v>
      </c>
      <c r="BW30" s="57">
        <f t="shared" si="14"/>
        <v>0</v>
      </c>
      <c r="BX30" s="57"/>
      <c r="BY30" s="57"/>
      <c r="BZ30" s="57">
        <f t="shared" si="15"/>
        <v>0</v>
      </c>
      <c r="CA30" s="90">
        <v>702</v>
      </c>
      <c r="CB30" s="90">
        <v>644</v>
      </c>
      <c r="CC30" s="57">
        <f t="shared" si="58"/>
        <v>-58</v>
      </c>
      <c r="CD30" s="57"/>
      <c r="CE30" s="57"/>
      <c r="CF30" s="57">
        <f t="shared" si="16"/>
        <v>0</v>
      </c>
      <c r="CG30" s="35">
        <v>25</v>
      </c>
      <c r="CH30" s="35">
        <v>23</v>
      </c>
      <c r="CI30" s="57">
        <f t="shared" si="17"/>
        <v>-2</v>
      </c>
      <c r="CJ30" s="57"/>
      <c r="CK30" s="57"/>
      <c r="CL30" s="57">
        <f t="shared" si="18"/>
        <v>0</v>
      </c>
      <c r="CM30" s="57">
        <v>12</v>
      </c>
      <c r="CN30" s="57">
        <v>10</v>
      </c>
      <c r="CO30" s="57">
        <f t="shared" si="19"/>
        <v>-2</v>
      </c>
      <c r="CP30" s="57"/>
      <c r="CQ30" s="57"/>
      <c r="CR30" s="57">
        <f t="shared" si="20"/>
        <v>0</v>
      </c>
      <c r="CS30" s="35">
        <v>911</v>
      </c>
      <c r="CT30" s="35">
        <v>812</v>
      </c>
      <c r="CU30" s="57">
        <f t="shared" si="21"/>
        <v>-99</v>
      </c>
      <c r="CV30" s="57"/>
      <c r="CW30" s="57"/>
      <c r="CX30" s="57">
        <f t="shared" si="22"/>
        <v>0</v>
      </c>
      <c r="CY30" s="90">
        <v>702</v>
      </c>
      <c r="CZ30" s="90">
        <v>637</v>
      </c>
      <c r="DA30" s="57">
        <f t="shared" si="23"/>
        <v>-65</v>
      </c>
      <c r="DB30" s="57"/>
      <c r="DC30" s="57"/>
      <c r="DD30" s="57">
        <f t="shared" si="24"/>
        <v>0</v>
      </c>
      <c r="DF30" s="35">
        <v>21</v>
      </c>
      <c r="DG30" s="35" t="s">
        <v>108</v>
      </c>
      <c r="DH30" s="54">
        <v>22</v>
      </c>
      <c r="DI30" s="35">
        <v>337</v>
      </c>
      <c r="DJ30" s="35">
        <v>882</v>
      </c>
      <c r="DK30" s="57">
        <f t="shared" si="59"/>
        <v>545</v>
      </c>
      <c r="DL30" s="90">
        <v>33</v>
      </c>
      <c r="DM30" s="90">
        <v>98</v>
      </c>
      <c r="DN30" s="57">
        <f t="shared" si="25"/>
        <v>65</v>
      </c>
      <c r="DO30" s="57">
        <v>96121</v>
      </c>
      <c r="DP30" s="57">
        <v>189410</v>
      </c>
      <c r="DQ30" s="57">
        <f t="shared" si="60"/>
        <v>93289</v>
      </c>
      <c r="DR30" s="294">
        <v>5997</v>
      </c>
      <c r="DS30" s="294">
        <v>11271</v>
      </c>
      <c r="DT30" s="57">
        <f t="shared" si="61"/>
        <v>5274</v>
      </c>
      <c r="DU30" s="57"/>
      <c r="DV30" s="57"/>
      <c r="DW30" s="57"/>
      <c r="DX30" s="35"/>
      <c r="DY30" s="35">
        <v>136</v>
      </c>
      <c r="DZ30" s="35">
        <v>510</v>
      </c>
      <c r="EA30" s="57">
        <f t="shared" si="63"/>
        <v>374</v>
      </c>
      <c r="EB30" s="90">
        <v>13</v>
      </c>
      <c r="EC30" s="90">
        <v>46</v>
      </c>
      <c r="ED30" s="57">
        <f t="shared" si="64"/>
        <v>33</v>
      </c>
      <c r="EE30" s="176">
        <f t="shared" si="65"/>
        <v>40.4</v>
      </c>
      <c r="EF30" s="176">
        <f t="shared" si="66"/>
        <v>57.8</v>
      </c>
      <c r="EG30" s="176">
        <f t="shared" si="67"/>
        <v>17.399999999999999</v>
      </c>
      <c r="EH30" s="35">
        <v>41582</v>
      </c>
      <c r="EI30" s="35">
        <v>86893</v>
      </c>
      <c r="EJ30" s="57">
        <f t="shared" si="28"/>
        <v>45311</v>
      </c>
      <c r="EK30" s="90">
        <v>3471</v>
      </c>
      <c r="EL30" s="90">
        <v>5988</v>
      </c>
      <c r="EM30" s="57">
        <f t="shared" si="29"/>
        <v>2517</v>
      </c>
      <c r="EN30" s="58">
        <f>ROUND(EH30/DY30,0)</f>
        <v>306</v>
      </c>
      <c r="EO30" s="58">
        <f>ROUND(EI30/DZ30,0)</f>
        <v>170</v>
      </c>
      <c r="EP30" s="58">
        <f t="shared" si="70"/>
        <v>-136</v>
      </c>
      <c r="EQ30" s="35"/>
      <c r="ER30" s="30"/>
      <c r="ES30" s="35">
        <v>21</v>
      </c>
      <c r="ET30" s="35" t="s">
        <v>108</v>
      </c>
      <c r="EU30" s="54">
        <v>22</v>
      </c>
      <c r="EV30" s="92">
        <v>105</v>
      </c>
      <c r="EW30" s="92">
        <v>111</v>
      </c>
      <c r="EX30" s="57">
        <f t="shared" si="71"/>
        <v>6</v>
      </c>
      <c r="EY30" s="90">
        <v>98</v>
      </c>
      <c r="EZ30" s="90">
        <v>98</v>
      </c>
      <c r="FA30" s="57">
        <f t="shared" si="30"/>
        <v>0</v>
      </c>
      <c r="FB30" s="92">
        <v>57</v>
      </c>
      <c r="FC30" s="92">
        <v>59</v>
      </c>
      <c r="FD30" s="57">
        <f t="shared" si="31"/>
        <v>2</v>
      </c>
      <c r="FE30" s="92">
        <v>19</v>
      </c>
      <c r="FF30" s="92">
        <v>19</v>
      </c>
      <c r="FG30" s="57">
        <f t="shared" si="72"/>
        <v>0</v>
      </c>
      <c r="FH30" s="92">
        <v>5</v>
      </c>
      <c r="FI30" s="92">
        <v>3</v>
      </c>
      <c r="FJ30" s="57">
        <f t="shared" si="32"/>
        <v>-2</v>
      </c>
      <c r="FK30" s="176">
        <f t="shared" si="73"/>
        <v>42.1</v>
      </c>
      <c r="FL30" s="176">
        <f t="shared" si="74"/>
        <v>37.299999999999997</v>
      </c>
      <c r="FM30" s="35"/>
      <c r="FN30" s="57"/>
      <c r="FO30" s="57"/>
      <c r="FP30" s="57"/>
      <c r="FQ30" s="110"/>
      <c r="FR30" s="35">
        <v>21</v>
      </c>
      <c r="FS30" s="35" t="s">
        <v>108</v>
      </c>
      <c r="FT30" s="54">
        <v>22</v>
      </c>
      <c r="FU30" s="462">
        <f t="shared" si="76"/>
        <v>88492.999999999985</v>
      </c>
      <c r="FV30" s="400">
        <f t="shared" si="36"/>
        <v>88493</v>
      </c>
      <c r="FW30" s="106">
        <v>60578.2</v>
      </c>
      <c r="FX30" s="371">
        <v>18754.599999999999</v>
      </c>
      <c r="FY30" s="371">
        <v>8829.2000000000007</v>
      </c>
      <c r="FZ30" s="371"/>
      <c r="GA30" s="106">
        <v>331</v>
      </c>
      <c r="GB30" s="176">
        <f t="shared" si="77"/>
        <v>89.6</v>
      </c>
      <c r="GC30" s="295">
        <v>89790.5</v>
      </c>
      <c r="GD30" s="296">
        <v>56110.9</v>
      </c>
      <c r="GE30" s="373"/>
      <c r="GF30" s="373">
        <v>4921.7</v>
      </c>
      <c r="GG30" s="373"/>
      <c r="GH30" s="371">
        <v>21667.7</v>
      </c>
    </row>
    <row r="31" spans="1:198" s="28" customFormat="1" ht="12.75" customHeight="1">
      <c r="A31" s="35">
        <v>22</v>
      </c>
      <c r="B31" s="35" t="s">
        <v>53</v>
      </c>
      <c r="C31" s="54">
        <v>23</v>
      </c>
      <c r="D31" s="57">
        <f t="shared" si="37"/>
        <v>1</v>
      </c>
      <c r="E31" s="35">
        <v>1</v>
      </c>
      <c r="F31" s="35"/>
      <c r="G31" s="57">
        <f t="shared" si="84"/>
        <v>1</v>
      </c>
      <c r="H31" s="35">
        <v>1</v>
      </c>
      <c r="I31" s="35"/>
      <c r="J31" s="90">
        <v>170</v>
      </c>
      <c r="K31" s="90">
        <v>170</v>
      </c>
      <c r="L31" s="57">
        <f t="shared" si="38"/>
        <v>0</v>
      </c>
      <c r="M31" s="57"/>
      <c r="N31" s="57"/>
      <c r="O31" s="57"/>
      <c r="P31" s="35">
        <v>2</v>
      </c>
      <c r="Q31" s="35">
        <v>2</v>
      </c>
      <c r="R31" s="57">
        <f t="shared" si="2"/>
        <v>0</v>
      </c>
      <c r="S31" s="35"/>
      <c r="T31" s="35"/>
      <c r="U31" s="57">
        <f t="shared" si="3"/>
        <v>0</v>
      </c>
      <c r="V31" s="35"/>
      <c r="W31" s="35"/>
      <c r="X31" s="57">
        <f t="shared" si="4"/>
        <v>0</v>
      </c>
      <c r="Y31" s="176">
        <f t="shared" si="41"/>
        <v>0</v>
      </c>
      <c r="Z31" s="176">
        <f t="shared" si="42"/>
        <v>0</v>
      </c>
      <c r="AA31" s="176">
        <f t="shared" si="5"/>
        <v>0</v>
      </c>
      <c r="AB31" s="16"/>
      <c r="AC31" s="57"/>
      <c r="AD31" s="57">
        <f t="shared" si="43"/>
        <v>0</v>
      </c>
      <c r="AX31" s="30"/>
      <c r="AY31" s="35">
        <v>22</v>
      </c>
      <c r="AZ31" s="35" t="s">
        <v>53</v>
      </c>
      <c r="BA31" s="54">
        <v>23</v>
      </c>
      <c r="BB31" s="35">
        <v>15</v>
      </c>
      <c r="BC31" s="35">
        <v>15</v>
      </c>
      <c r="BD31" s="57">
        <f t="shared" si="51"/>
        <v>0</v>
      </c>
      <c r="BE31" s="57"/>
      <c r="BF31" s="57"/>
      <c r="BG31" s="57">
        <f t="shared" si="10"/>
        <v>0</v>
      </c>
      <c r="BH31" s="57"/>
      <c r="BI31" s="57"/>
      <c r="BJ31" s="57"/>
      <c r="BK31" s="35">
        <v>259</v>
      </c>
      <c r="BL31" s="35">
        <v>260</v>
      </c>
      <c r="BM31" s="57">
        <f t="shared" si="53"/>
        <v>1</v>
      </c>
      <c r="BN31" s="57"/>
      <c r="BO31" s="57"/>
      <c r="BP31" s="57">
        <f t="shared" si="54"/>
        <v>0</v>
      </c>
      <c r="BQ31" s="58">
        <f t="shared" ref="BQ31:BQ35" si="85">ROUND(BK31/BB31,0)</f>
        <v>17</v>
      </c>
      <c r="BR31" s="58">
        <f t="shared" ref="BR31:BR35" si="86">ROUND(BL31/BC31,0)</f>
        <v>17</v>
      </c>
      <c r="BS31" s="58">
        <f t="shared" ref="BS31:BS35" si="87">BR31-BQ31</f>
        <v>0</v>
      </c>
      <c r="BT31" s="35"/>
      <c r="BU31" s="90">
        <v>6</v>
      </c>
      <c r="BV31" s="90">
        <v>6</v>
      </c>
      <c r="BW31" s="57">
        <f t="shared" si="14"/>
        <v>0</v>
      </c>
      <c r="BX31" s="57"/>
      <c r="BY31" s="57"/>
      <c r="BZ31" s="57">
        <f t="shared" si="15"/>
        <v>0</v>
      </c>
      <c r="CA31" s="90">
        <v>118</v>
      </c>
      <c r="CB31" s="90">
        <v>147</v>
      </c>
      <c r="CC31" s="57">
        <f t="shared" si="58"/>
        <v>29</v>
      </c>
      <c r="CD31" s="57"/>
      <c r="CE31" s="57"/>
      <c r="CF31" s="57">
        <f t="shared" si="16"/>
        <v>0</v>
      </c>
      <c r="CG31" s="35">
        <v>2</v>
      </c>
      <c r="CH31" s="35">
        <v>8</v>
      </c>
      <c r="CI31" s="57">
        <f t="shared" si="17"/>
        <v>6</v>
      </c>
      <c r="CJ31" s="57"/>
      <c r="CK31" s="57"/>
      <c r="CL31" s="57">
        <f t="shared" si="18"/>
        <v>0</v>
      </c>
      <c r="CM31" s="57"/>
      <c r="CN31" s="57">
        <v>3</v>
      </c>
      <c r="CO31" s="57">
        <f t="shared" si="19"/>
        <v>3</v>
      </c>
      <c r="CP31" s="57"/>
      <c r="CQ31" s="57"/>
      <c r="CR31" s="57">
        <f t="shared" si="20"/>
        <v>0</v>
      </c>
      <c r="CS31" s="35">
        <v>18</v>
      </c>
      <c r="CT31" s="35">
        <v>142</v>
      </c>
      <c r="CU31" s="57">
        <f t="shared" si="21"/>
        <v>124</v>
      </c>
      <c r="CV31" s="57"/>
      <c r="CW31" s="57"/>
      <c r="CX31" s="57">
        <f t="shared" si="22"/>
        <v>0</v>
      </c>
      <c r="CY31" s="90"/>
      <c r="CZ31" s="90">
        <v>47</v>
      </c>
      <c r="DA31" s="57">
        <f t="shared" si="23"/>
        <v>47</v>
      </c>
      <c r="DB31" s="57"/>
      <c r="DC31" s="57"/>
      <c r="DD31" s="57">
        <f t="shared" si="24"/>
        <v>0</v>
      </c>
      <c r="DF31" s="35">
        <v>22</v>
      </c>
      <c r="DG31" s="35" t="s">
        <v>53</v>
      </c>
      <c r="DH31" s="54">
        <v>23</v>
      </c>
      <c r="DI31" s="35">
        <v>80</v>
      </c>
      <c r="DJ31" s="35">
        <v>164</v>
      </c>
      <c r="DK31" s="57">
        <f t="shared" si="59"/>
        <v>84</v>
      </c>
      <c r="DL31" s="90">
        <v>39</v>
      </c>
      <c r="DM31" s="90">
        <v>68</v>
      </c>
      <c r="DN31" s="57">
        <f t="shared" si="25"/>
        <v>29</v>
      </c>
      <c r="DO31" s="57">
        <v>2963</v>
      </c>
      <c r="DP31" s="57">
        <v>8597</v>
      </c>
      <c r="DQ31" s="57">
        <f t="shared" si="60"/>
        <v>5634</v>
      </c>
      <c r="DR31" s="294">
        <v>1018</v>
      </c>
      <c r="DS31" s="294">
        <v>1651</v>
      </c>
      <c r="DT31" s="57">
        <f t="shared" si="61"/>
        <v>633</v>
      </c>
      <c r="DU31" s="57"/>
      <c r="DV31" s="57"/>
      <c r="DW31" s="57"/>
      <c r="DX31" s="35"/>
      <c r="DY31" s="35">
        <v>9</v>
      </c>
      <c r="DZ31" s="35">
        <v>68</v>
      </c>
      <c r="EA31" s="57">
        <f t="shared" si="63"/>
        <v>59</v>
      </c>
      <c r="EB31" s="90">
        <v>6</v>
      </c>
      <c r="EC31" s="90">
        <v>50</v>
      </c>
      <c r="ED31" s="57">
        <f t="shared" si="64"/>
        <v>44</v>
      </c>
      <c r="EE31" s="176">
        <f t="shared" si="65"/>
        <v>11.3</v>
      </c>
      <c r="EF31" s="176">
        <f t="shared" si="66"/>
        <v>41.5</v>
      </c>
      <c r="EG31" s="176">
        <f t="shared" si="67"/>
        <v>30.2</v>
      </c>
      <c r="EH31" s="35">
        <v>116</v>
      </c>
      <c r="EI31" s="35">
        <v>1328</v>
      </c>
      <c r="EJ31" s="57">
        <f t="shared" si="28"/>
        <v>1212</v>
      </c>
      <c r="EK31" s="90">
        <v>90</v>
      </c>
      <c r="EL31" s="90">
        <v>887</v>
      </c>
      <c r="EM31" s="57">
        <f t="shared" si="29"/>
        <v>797</v>
      </c>
      <c r="EN31" s="58">
        <f t="shared" si="69"/>
        <v>13</v>
      </c>
      <c r="EO31" s="58">
        <f t="shared" si="69"/>
        <v>20</v>
      </c>
      <c r="EP31" s="58">
        <f t="shared" si="70"/>
        <v>7</v>
      </c>
      <c r="EQ31" s="35"/>
      <c r="ER31" s="30"/>
      <c r="ES31" s="35">
        <v>22</v>
      </c>
      <c r="ET31" s="35" t="s">
        <v>53</v>
      </c>
      <c r="EU31" s="54">
        <v>23</v>
      </c>
      <c r="EV31" s="92">
        <v>12</v>
      </c>
      <c r="EW31" s="92">
        <v>12</v>
      </c>
      <c r="EX31" s="57">
        <f t="shared" si="71"/>
        <v>0</v>
      </c>
      <c r="EY31" s="90">
        <v>12</v>
      </c>
      <c r="EZ31" s="90">
        <v>12</v>
      </c>
      <c r="FA31" s="57">
        <f t="shared" si="30"/>
        <v>0</v>
      </c>
      <c r="FB31" s="92">
        <v>8</v>
      </c>
      <c r="FC31" s="92">
        <v>8</v>
      </c>
      <c r="FD31" s="57">
        <f t="shared" si="31"/>
        <v>0</v>
      </c>
      <c r="FE31" s="92">
        <v>4</v>
      </c>
      <c r="FF31" s="92">
        <v>5</v>
      </c>
      <c r="FG31" s="57">
        <f t="shared" si="72"/>
        <v>1</v>
      </c>
      <c r="FH31" s="92">
        <v>4</v>
      </c>
      <c r="FI31" s="92">
        <v>3</v>
      </c>
      <c r="FJ31" s="57">
        <f t="shared" si="32"/>
        <v>-1</v>
      </c>
      <c r="FK31" s="176">
        <f t="shared" si="73"/>
        <v>100</v>
      </c>
      <c r="FL31" s="176">
        <f t="shared" si="74"/>
        <v>100</v>
      </c>
      <c r="FM31" s="35"/>
      <c r="FN31" s="57"/>
      <c r="FO31" s="57"/>
      <c r="FP31" s="57"/>
      <c r="FQ31" s="110"/>
      <c r="FR31" s="35">
        <v>22</v>
      </c>
      <c r="FS31" s="35" t="s">
        <v>53</v>
      </c>
      <c r="FT31" s="54">
        <v>23</v>
      </c>
      <c r="FU31" s="462">
        <f t="shared" si="76"/>
        <v>8309.6</v>
      </c>
      <c r="FV31" s="400">
        <f t="shared" si="36"/>
        <v>8310</v>
      </c>
      <c r="FW31" s="106">
        <v>7437.2</v>
      </c>
      <c r="FX31" s="372">
        <v>85</v>
      </c>
      <c r="FY31" s="372">
        <v>787.4</v>
      </c>
      <c r="FZ31" s="371">
        <v>490.9</v>
      </c>
      <c r="GA31" s="371"/>
      <c r="GB31" s="176">
        <f t="shared" si="77"/>
        <v>90.5</v>
      </c>
      <c r="GC31" s="295">
        <v>7783.6</v>
      </c>
      <c r="GD31" s="296">
        <v>5982.5</v>
      </c>
      <c r="GE31" s="373"/>
      <c r="GF31" s="106">
        <v>201.7</v>
      </c>
      <c r="GG31" s="106"/>
      <c r="GH31" s="371"/>
    </row>
    <row r="32" spans="1:198" s="28" customFormat="1">
      <c r="A32" s="35">
        <v>23</v>
      </c>
      <c r="B32" s="35" t="s">
        <v>54</v>
      </c>
      <c r="C32" s="54">
        <v>24</v>
      </c>
      <c r="D32" s="57">
        <f t="shared" si="37"/>
        <v>1</v>
      </c>
      <c r="E32" s="35">
        <v>1</v>
      </c>
      <c r="F32" s="35"/>
      <c r="G32" s="57">
        <f t="shared" si="84"/>
        <v>1</v>
      </c>
      <c r="H32" s="35">
        <v>1</v>
      </c>
      <c r="I32" s="35"/>
      <c r="J32" s="35"/>
      <c r="K32" s="35"/>
      <c r="L32" s="57">
        <f t="shared" si="38"/>
        <v>0</v>
      </c>
      <c r="M32" s="57"/>
      <c r="N32" s="57"/>
      <c r="O32" s="57"/>
      <c r="P32" s="35">
        <v>2</v>
      </c>
      <c r="Q32" s="35">
        <v>2</v>
      </c>
      <c r="R32" s="57">
        <f t="shared" si="2"/>
        <v>0</v>
      </c>
      <c r="S32" s="35"/>
      <c r="T32" s="35"/>
      <c r="U32" s="57">
        <f t="shared" si="3"/>
        <v>0</v>
      </c>
      <c r="V32" s="35"/>
      <c r="W32" s="35"/>
      <c r="X32" s="57">
        <f t="shared" si="4"/>
        <v>0</v>
      </c>
      <c r="Y32" s="176">
        <f t="shared" si="41"/>
        <v>0</v>
      </c>
      <c r="Z32" s="176">
        <f t="shared" si="42"/>
        <v>0</v>
      </c>
      <c r="AA32" s="176">
        <f t="shared" si="5"/>
        <v>0</v>
      </c>
      <c r="AB32" s="16"/>
      <c r="AC32" s="57"/>
      <c r="AD32" s="57">
        <f t="shared" si="43"/>
        <v>0</v>
      </c>
      <c r="AX32" s="30"/>
      <c r="AY32" s="35">
        <v>23</v>
      </c>
      <c r="AZ32" s="35" t="s">
        <v>54</v>
      </c>
      <c r="BA32" s="54">
        <v>24</v>
      </c>
      <c r="BB32" s="35">
        <v>26</v>
      </c>
      <c r="BC32" s="35">
        <v>29</v>
      </c>
      <c r="BD32" s="57">
        <f t="shared" si="51"/>
        <v>3</v>
      </c>
      <c r="BE32" s="57"/>
      <c r="BF32" s="57"/>
      <c r="BG32" s="57">
        <f t="shared" si="10"/>
        <v>0</v>
      </c>
      <c r="BH32" s="57"/>
      <c r="BI32" s="57"/>
      <c r="BJ32" s="57"/>
      <c r="BK32" s="35">
        <v>317</v>
      </c>
      <c r="BL32" s="35">
        <v>362</v>
      </c>
      <c r="BM32" s="57">
        <f t="shared" si="53"/>
        <v>45</v>
      </c>
      <c r="BN32" s="57"/>
      <c r="BO32" s="57"/>
      <c r="BP32" s="57">
        <f t="shared" si="54"/>
        <v>0</v>
      </c>
      <c r="BQ32" s="58">
        <f t="shared" si="85"/>
        <v>12</v>
      </c>
      <c r="BR32" s="58">
        <f t="shared" si="86"/>
        <v>12</v>
      </c>
      <c r="BS32" s="58">
        <f t="shared" si="87"/>
        <v>0</v>
      </c>
      <c r="BT32" s="35"/>
      <c r="BU32" s="90">
        <v>8</v>
      </c>
      <c r="BV32" s="90">
        <v>8</v>
      </c>
      <c r="BW32" s="57">
        <f t="shared" si="14"/>
        <v>0</v>
      </c>
      <c r="BX32" s="57"/>
      <c r="BY32" s="57"/>
      <c r="BZ32" s="57">
        <f t="shared" si="15"/>
        <v>0</v>
      </c>
      <c r="CA32" s="90">
        <v>101</v>
      </c>
      <c r="CB32" s="90">
        <v>94</v>
      </c>
      <c r="CC32" s="57">
        <f t="shared" si="58"/>
        <v>-7</v>
      </c>
      <c r="CD32" s="57"/>
      <c r="CE32" s="57"/>
      <c r="CF32" s="57">
        <f t="shared" si="16"/>
        <v>0</v>
      </c>
      <c r="CG32" s="35">
        <v>8</v>
      </c>
      <c r="CH32" s="35">
        <v>17</v>
      </c>
      <c r="CI32" s="57">
        <f t="shared" si="17"/>
        <v>9</v>
      </c>
      <c r="CJ32" s="57"/>
      <c r="CK32" s="57"/>
      <c r="CL32" s="57">
        <f t="shared" si="18"/>
        <v>0</v>
      </c>
      <c r="CM32" s="57">
        <v>2</v>
      </c>
      <c r="CN32" s="57">
        <v>7</v>
      </c>
      <c r="CO32" s="57">
        <f t="shared" si="19"/>
        <v>5</v>
      </c>
      <c r="CP32" s="57"/>
      <c r="CQ32" s="57"/>
      <c r="CR32" s="57">
        <f t="shared" si="20"/>
        <v>0</v>
      </c>
      <c r="CS32" s="35">
        <v>108</v>
      </c>
      <c r="CT32" s="35">
        <v>221</v>
      </c>
      <c r="CU32" s="57">
        <f t="shared" si="21"/>
        <v>113</v>
      </c>
      <c r="CV32" s="57"/>
      <c r="CW32" s="57"/>
      <c r="CX32" s="57">
        <f t="shared" si="22"/>
        <v>0</v>
      </c>
      <c r="CY32" s="90">
        <v>27</v>
      </c>
      <c r="CZ32" s="90">
        <v>83</v>
      </c>
      <c r="DA32" s="57">
        <f t="shared" si="23"/>
        <v>56</v>
      </c>
      <c r="DB32" s="57"/>
      <c r="DC32" s="57"/>
      <c r="DD32" s="57">
        <f t="shared" si="24"/>
        <v>0</v>
      </c>
      <c r="DF32" s="35">
        <v>23</v>
      </c>
      <c r="DG32" s="35" t="s">
        <v>54</v>
      </c>
      <c r="DH32" s="54">
        <v>24</v>
      </c>
      <c r="DI32" s="35">
        <v>78</v>
      </c>
      <c r="DJ32" s="35">
        <v>134</v>
      </c>
      <c r="DK32" s="57">
        <f t="shared" si="59"/>
        <v>56</v>
      </c>
      <c r="DL32" s="90">
        <v>8</v>
      </c>
      <c r="DM32" s="90">
        <v>47</v>
      </c>
      <c r="DN32" s="57">
        <f t="shared" si="25"/>
        <v>39</v>
      </c>
      <c r="DO32" s="57">
        <v>6428</v>
      </c>
      <c r="DP32" s="57">
        <v>20969</v>
      </c>
      <c r="DQ32" s="57">
        <f t="shared" si="60"/>
        <v>14541</v>
      </c>
      <c r="DR32" s="294">
        <v>965</v>
      </c>
      <c r="DS32" s="294">
        <v>7590</v>
      </c>
      <c r="DT32" s="57">
        <f t="shared" si="61"/>
        <v>6625</v>
      </c>
      <c r="DU32" s="57"/>
      <c r="DV32" s="57"/>
      <c r="DW32" s="57"/>
      <c r="DX32" s="35"/>
      <c r="DY32" s="35">
        <v>12</v>
      </c>
      <c r="DZ32" s="35">
        <v>17</v>
      </c>
      <c r="EA32" s="57">
        <f t="shared" si="63"/>
        <v>5</v>
      </c>
      <c r="EB32" s="90"/>
      <c r="EC32" s="90">
        <v>13</v>
      </c>
      <c r="ED32" s="57">
        <f t="shared" si="64"/>
        <v>13</v>
      </c>
      <c r="EE32" s="176">
        <f t="shared" si="65"/>
        <v>15.4</v>
      </c>
      <c r="EF32" s="176">
        <f t="shared" si="66"/>
        <v>12.7</v>
      </c>
      <c r="EG32" s="176">
        <f t="shared" si="67"/>
        <v>-2.7000000000000011</v>
      </c>
      <c r="EH32" s="35">
        <v>216</v>
      </c>
      <c r="EI32" s="35">
        <v>429</v>
      </c>
      <c r="EJ32" s="57">
        <f t="shared" si="28"/>
        <v>213</v>
      </c>
      <c r="EK32" s="90"/>
      <c r="EL32" s="90">
        <v>364</v>
      </c>
      <c r="EM32" s="57">
        <f t="shared" si="29"/>
        <v>364</v>
      </c>
      <c r="EN32" s="58">
        <f t="shared" si="68"/>
        <v>18</v>
      </c>
      <c r="EO32" s="58">
        <f t="shared" si="69"/>
        <v>25</v>
      </c>
      <c r="EP32" s="58">
        <f t="shared" si="70"/>
        <v>7</v>
      </c>
      <c r="EQ32" s="35"/>
      <c r="ER32" s="30"/>
      <c r="ES32" s="35">
        <v>23</v>
      </c>
      <c r="ET32" s="35" t="s">
        <v>54</v>
      </c>
      <c r="EU32" s="54">
        <v>24</v>
      </c>
      <c r="EV32" s="92">
        <v>65</v>
      </c>
      <c r="EW32" s="92">
        <v>17</v>
      </c>
      <c r="EX32" s="57">
        <f t="shared" si="71"/>
        <v>-48</v>
      </c>
      <c r="EY32" s="90">
        <v>17</v>
      </c>
      <c r="EZ32" s="90">
        <v>14</v>
      </c>
      <c r="FA32" s="57">
        <f t="shared" si="30"/>
        <v>-3</v>
      </c>
      <c r="FB32" s="92">
        <v>9</v>
      </c>
      <c r="FC32" s="92">
        <v>9</v>
      </c>
      <c r="FD32" s="57">
        <f t="shared" si="31"/>
        <v>0</v>
      </c>
      <c r="FE32" s="92">
        <v>7</v>
      </c>
      <c r="FF32" s="92">
        <v>9</v>
      </c>
      <c r="FG32" s="57">
        <f t="shared" si="72"/>
        <v>2</v>
      </c>
      <c r="FH32" s="92">
        <v>2</v>
      </c>
      <c r="FI32" s="92"/>
      <c r="FJ32" s="57">
        <f t="shared" si="32"/>
        <v>-2</v>
      </c>
      <c r="FK32" s="176">
        <f t="shared" si="73"/>
        <v>100</v>
      </c>
      <c r="FL32" s="176">
        <f t="shared" si="74"/>
        <v>100</v>
      </c>
      <c r="FM32" s="35"/>
      <c r="FN32" s="57"/>
      <c r="FO32" s="57"/>
      <c r="FP32" s="57"/>
      <c r="FQ32" s="110"/>
      <c r="FR32" s="35">
        <v>23</v>
      </c>
      <c r="FS32" s="35" t="s">
        <v>54</v>
      </c>
      <c r="FT32" s="54">
        <v>24</v>
      </c>
      <c r="FU32" s="462">
        <f t="shared" si="76"/>
        <v>18260.599999999999</v>
      </c>
      <c r="FV32" s="400">
        <f t="shared" si="36"/>
        <v>18261</v>
      </c>
      <c r="FW32" s="106">
        <v>9508</v>
      </c>
      <c r="FX32" s="372"/>
      <c r="FY32" s="372">
        <v>8752.6</v>
      </c>
      <c r="FZ32" s="371">
        <v>8472.9</v>
      </c>
      <c r="GA32" s="371"/>
      <c r="GB32" s="176">
        <f t="shared" si="77"/>
        <v>52.1</v>
      </c>
      <c r="GC32" s="295">
        <v>18168.400000000001</v>
      </c>
      <c r="GD32" s="296">
        <v>7790.7</v>
      </c>
      <c r="GE32" s="373">
        <v>290</v>
      </c>
      <c r="GF32" s="106">
        <v>905.1</v>
      </c>
      <c r="GG32" s="106"/>
      <c r="GH32" s="371">
        <v>4214.5</v>
      </c>
    </row>
    <row r="33" spans="1:198" s="28" customFormat="1">
      <c r="A33" s="35">
        <v>24</v>
      </c>
      <c r="B33" s="35" t="s">
        <v>119</v>
      </c>
      <c r="C33" s="54">
        <v>25</v>
      </c>
      <c r="D33" s="57">
        <f t="shared" si="37"/>
        <v>1</v>
      </c>
      <c r="E33" s="35">
        <v>1</v>
      </c>
      <c r="F33" s="35"/>
      <c r="G33" s="57">
        <f t="shared" si="84"/>
        <v>1</v>
      </c>
      <c r="H33" s="35">
        <v>1</v>
      </c>
      <c r="I33" s="35"/>
      <c r="J33" s="90">
        <v>50</v>
      </c>
      <c r="K33" s="90">
        <v>50</v>
      </c>
      <c r="L33" s="57">
        <f t="shared" si="38"/>
        <v>0</v>
      </c>
      <c r="M33" s="57"/>
      <c r="N33" s="57"/>
      <c r="O33" s="57"/>
      <c r="P33" s="35">
        <v>1</v>
      </c>
      <c r="Q33" s="35">
        <v>1</v>
      </c>
      <c r="R33" s="57">
        <f t="shared" si="2"/>
        <v>0</v>
      </c>
      <c r="S33" s="35"/>
      <c r="T33" s="35"/>
      <c r="U33" s="57">
        <f t="shared" si="3"/>
        <v>0</v>
      </c>
      <c r="V33" s="35"/>
      <c r="W33" s="35"/>
      <c r="X33" s="57">
        <f t="shared" si="4"/>
        <v>0</v>
      </c>
      <c r="Y33" s="176">
        <f t="shared" si="41"/>
        <v>0</v>
      </c>
      <c r="Z33" s="176">
        <f t="shared" si="42"/>
        <v>0</v>
      </c>
      <c r="AA33" s="176">
        <f t="shared" si="5"/>
        <v>0</v>
      </c>
      <c r="AB33" s="90">
        <v>1</v>
      </c>
      <c r="AC33" s="57">
        <v>1</v>
      </c>
      <c r="AD33" s="57">
        <f t="shared" si="43"/>
        <v>0</v>
      </c>
      <c r="AM33" s="27"/>
      <c r="AN33" s="27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5">
        <v>24</v>
      </c>
      <c r="AZ33" s="35" t="s">
        <v>119</v>
      </c>
      <c r="BA33" s="54">
        <v>25</v>
      </c>
      <c r="BB33" s="35">
        <v>20</v>
      </c>
      <c r="BC33" s="35">
        <v>20</v>
      </c>
      <c r="BD33" s="57">
        <f t="shared" si="51"/>
        <v>0</v>
      </c>
      <c r="BE33" s="57"/>
      <c r="BF33" s="57"/>
      <c r="BG33" s="57">
        <f t="shared" si="10"/>
        <v>0</v>
      </c>
      <c r="BH33" s="57"/>
      <c r="BI33" s="57"/>
      <c r="BJ33" s="57"/>
      <c r="BK33" s="35">
        <v>783</v>
      </c>
      <c r="BL33" s="35">
        <v>412</v>
      </c>
      <c r="BM33" s="57">
        <f t="shared" si="53"/>
        <v>-371</v>
      </c>
      <c r="BN33" s="57"/>
      <c r="BO33" s="57"/>
      <c r="BP33" s="57">
        <f t="shared" si="54"/>
        <v>0</v>
      </c>
      <c r="BQ33" s="58">
        <f t="shared" si="85"/>
        <v>39</v>
      </c>
      <c r="BR33" s="58">
        <f t="shared" si="86"/>
        <v>21</v>
      </c>
      <c r="BS33" s="58">
        <f t="shared" si="87"/>
        <v>-18</v>
      </c>
      <c r="BT33" s="35"/>
      <c r="BU33" s="35"/>
      <c r="BV33" s="35"/>
      <c r="BW33" s="57">
        <f t="shared" si="14"/>
        <v>0</v>
      </c>
      <c r="BX33" s="57"/>
      <c r="BY33" s="57"/>
      <c r="BZ33" s="57">
        <f t="shared" si="15"/>
        <v>0</v>
      </c>
      <c r="CA33" s="90"/>
      <c r="CB33" s="90"/>
      <c r="CC33" s="57">
        <f t="shared" si="58"/>
        <v>0</v>
      </c>
      <c r="CD33" s="57"/>
      <c r="CE33" s="57"/>
      <c r="CF33" s="57">
        <f t="shared" si="16"/>
        <v>0</v>
      </c>
      <c r="CG33" s="35"/>
      <c r="CH33" s="35">
        <v>3</v>
      </c>
      <c r="CI33" s="57">
        <f t="shared" si="17"/>
        <v>3</v>
      </c>
      <c r="CJ33" s="57"/>
      <c r="CK33" s="57"/>
      <c r="CL33" s="57">
        <f t="shared" si="18"/>
        <v>0</v>
      </c>
      <c r="CM33" s="57"/>
      <c r="CN33" s="57"/>
      <c r="CO33" s="57">
        <f t="shared" si="19"/>
        <v>0</v>
      </c>
      <c r="CP33" s="57"/>
      <c r="CQ33" s="57"/>
      <c r="CR33" s="57">
        <f t="shared" si="20"/>
        <v>0</v>
      </c>
      <c r="CS33" s="35"/>
      <c r="CT33" s="35">
        <v>84</v>
      </c>
      <c r="CU33" s="57">
        <f t="shared" si="21"/>
        <v>84</v>
      </c>
      <c r="CV33" s="57"/>
      <c r="CW33" s="57"/>
      <c r="CX33" s="57">
        <f t="shared" si="22"/>
        <v>0</v>
      </c>
      <c r="CY33" s="90"/>
      <c r="CZ33" s="90"/>
      <c r="DA33" s="57">
        <f t="shared" si="23"/>
        <v>0</v>
      </c>
      <c r="DB33" s="57"/>
      <c r="DC33" s="57"/>
      <c r="DD33" s="57">
        <f t="shared" si="24"/>
        <v>0</v>
      </c>
      <c r="DF33" s="35">
        <v>24</v>
      </c>
      <c r="DG33" s="35" t="s">
        <v>119</v>
      </c>
      <c r="DH33" s="54">
        <v>25</v>
      </c>
      <c r="DI33" s="35">
        <v>226</v>
      </c>
      <c r="DJ33" s="35">
        <v>153</v>
      </c>
      <c r="DK33" s="57">
        <f t="shared" si="59"/>
        <v>-73</v>
      </c>
      <c r="DL33" s="90">
        <v>26</v>
      </c>
      <c r="DM33" s="90">
        <v>21</v>
      </c>
      <c r="DN33" s="57">
        <f t="shared" si="25"/>
        <v>-5</v>
      </c>
      <c r="DO33" s="57">
        <v>3709</v>
      </c>
      <c r="DP33" s="57">
        <v>15710</v>
      </c>
      <c r="DQ33" s="57">
        <f t="shared" si="60"/>
        <v>12001</v>
      </c>
      <c r="DR33" s="294">
        <v>350</v>
      </c>
      <c r="DS33" s="294">
        <v>1670</v>
      </c>
      <c r="DT33" s="57">
        <f t="shared" si="61"/>
        <v>1320</v>
      </c>
      <c r="DU33" s="57"/>
      <c r="DV33" s="57"/>
      <c r="DW33" s="57"/>
      <c r="DX33" s="35"/>
      <c r="DY33" s="35">
        <v>100</v>
      </c>
      <c r="DZ33" s="35">
        <v>46</v>
      </c>
      <c r="EA33" s="57">
        <f t="shared" si="63"/>
        <v>-54</v>
      </c>
      <c r="EB33" s="90">
        <v>7</v>
      </c>
      <c r="EC33" s="90">
        <v>15</v>
      </c>
      <c r="ED33" s="57">
        <f t="shared" si="64"/>
        <v>8</v>
      </c>
      <c r="EE33" s="176">
        <f t="shared" si="65"/>
        <v>44.2</v>
      </c>
      <c r="EF33" s="176">
        <f t="shared" si="66"/>
        <v>30.1</v>
      </c>
      <c r="EG33" s="176">
        <f t="shared" si="67"/>
        <v>-14.100000000000001</v>
      </c>
      <c r="EH33" s="35">
        <v>987</v>
      </c>
      <c r="EI33" s="35">
        <v>2358</v>
      </c>
      <c r="EJ33" s="57">
        <f t="shared" si="28"/>
        <v>1371</v>
      </c>
      <c r="EK33" s="90">
        <v>200</v>
      </c>
      <c r="EL33" s="90">
        <v>763</v>
      </c>
      <c r="EM33" s="57">
        <f t="shared" si="29"/>
        <v>563</v>
      </c>
      <c r="EN33" s="58">
        <f t="shared" si="68"/>
        <v>10</v>
      </c>
      <c r="EO33" s="58">
        <f t="shared" si="69"/>
        <v>51</v>
      </c>
      <c r="EP33" s="58">
        <f t="shared" si="70"/>
        <v>41</v>
      </c>
      <c r="EQ33" s="35"/>
      <c r="ER33" s="30"/>
      <c r="ES33" s="35">
        <v>24</v>
      </c>
      <c r="ET33" s="35" t="s">
        <v>119</v>
      </c>
      <c r="EU33" s="54">
        <v>25</v>
      </c>
      <c r="EV33" s="92">
        <v>15</v>
      </c>
      <c r="EW33" s="92">
        <v>15</v>
      </c>
      <c r="EX33" s="57">
        <f t="shared" si="71"/>
        <v>0</v>
      </c>
      <c r="EY33" s="90">
        <v>15</v>
      </c>
      <c r="EZ33" s="90">
        <v>15</v>
      </c>
      <c r="FA33" s="57">
        <f t="shared" si="30"/>
        <v>0</v>
      </c>
      <c r="FB33" s="92">
        <v>4</v>
      </c>
      <c r="FC33" s="92">
        <v>5</v>
      </c>
      <c r="FD33" s="57">
        <f t="shared" si="31"/>
        <v>1</v>
      </c>
      <c r="FE33" s="92">
        <v>4</v>
      </c>
      <c r="FF33" s="92">
        <v>5</v>
      </c>
      <c r="FG33" s="57">
        <f t="shared" si="72"/>
        <v>1</v>
      </c>
      <c r="FH33" s="92"/>
      <c r="FI33" s="92"/>
      <c r="FJ33" s="57">
        <f t="shared" si="32"/>
        <v>0</v>
      </c>
      <c r="FK33" s="176">
        <f t="shared" si="73"/>
        <v>100</v>
      </c>
      <c r="FL33" s="176">
        <f t="shared" si="74"/>
        <v>100</v>
      </c>
      <c r="FM33" s="35"/>
      <c r="FN33" s="57"/>
      <c r="FO33" s="57"/>
      <c r="FP33" s="57"/>
      <c r="FQ33" s="110"/>
      <c r="FR33" s="35">
        <v>24</v>
      </c>
      <c r="FS33" s="35" t="s">
        <v>119</v>
      </c>
      <c r="FT33" s="54">
        <v>25</v>
      </c>
      <c r="FU33" s="462">
        <f t="shared" si="76"/>
        <v>10506.8</v>
      </c>
      <c r="FV33" s="400">
        <f t="shared" si="36"/>
        <v>10507</v>
      </c>
      <c r="FW33" s="106">
        <v>10018.299999999999</v>
      </c>
      <c r="FX33" s="372"/>
      <c r="FY33" s="372">
        <v>488.5</v>
      </c>
      <c r="FZ33" s="371">
        <v>121.6</v>
      </c>
      <c r="GA33" s="371"/>
      <c r="GB33" s="176">
        <f t="shared" si="77"/>
        <v>95.4</v>
      </c>
      <c r="GC33" s="295">
        <v>10112.4</v>
      </c>
      <c r="GD33" s="296">
        <v>7022.6</v>
      </c>
      <c r="GE33" s="373"/>
      <c r="GF33" s="106">
        <v>128.1</v>
      </c>
      <c r="GG33" s="106"/>
      <c r="GH33" s="371"/>
    </row>
    <row r="34" spans="1:198" s="26" customFormat="1" ht="17.25" customHeight="1">
      <c r="A34" s="79"/>
      <c r="B34" s="79" t="s">
        <v>200</v>
      </c>
      <c r="C34" s="160">
        <v>26</v>
      </c>
      <c r="D34" s="159">
        <f>SUM(D30:D33)</f>
        <v>4</v>
      </c>
      <c r="E34" s="159">
        <f t="shared" ref="E34:K34" si="88">SUM(E30:E33)</f>
        <v>4</v>
      </c>
      <c r="F34" s="159">
        <f t="shared" si="88"/>
        <v>0</v>
      </c>
      <c r="G34" s="159">
        <f t="shared" si="88"/>
        <v>4</v>
      </c>
      <c r="H34" s="159">
        <f t="shared" si="88"/>
        <v>4</v>
      </c>
      <c r="I34" s="159">
        <f t="shared" si="88"/>
        <v>0</v>
      </c>
      <c r="J34" s="159">
        <f t="shared" si="88"/>
        <v>834</v>
      </c>
      <c r="K34" s="159">
        <f t="shared" si="88"/>
        <v>834</v>
      </c>
      <c r="L34" s="159">
        <f t="shared" si="38"/>
        <v>0</v>
      </c>
      <c r="M34" s="159"/>
      <c r="N34" s="159"/>
      <c r="O34" s="488"/>
      <c r="P34" s="159">
        <f t="shared" ref="P34:Q34" si="89">SUM(P30:P33)</f>
        <v>6</v>
      </c>
      <c r="Q34" s="159">
        <f t="shared" si="89"/>
        <v>6</v>
      </c>
      <c r="R34" s="159">
        <f t="shared" si="2"/>
        <v>0</v>
      </c>
      <c r="S34" s="159">
        <f t="shared" ref="S34:T34" si="90">SUM(S30:S33)</f>
        <v>0</v>
      </c>
      <c r="T34" s="159">
        <f t="shared" si="90"/>
        <v>0</v>
      </c>
      <c r="U34" s="159">
        <f t="shared" si="3"/>
        <v>0</v>
      </c>
      <c r="V34" s="159">
        <f t="shared" ref="V34:W34" si="91">SUM(V30:V33)</f>
        <v>0</v>
      </c>
      <c r="W34" s="159">
        <f t="shared" si="91"/>
        <v>0</v>
      </c>
      <c r="X34" s="159">
        <f t="shared" si="4"/>
        <v>0</v>
      </c>
      <c r="Y34" s="467">
        <f t="shared" si="41"/>
        <v>0</v>
      </c>
      <c r="Z34" s="467">
        <f t="shared" si="42"/>
        <v>0</v>
      </c>
      <c r="AA34" s="467">
        <f t="shared" si="5"/>
        <v>0</v>
      </c>
      <c r="AB34" s="159">
        <f t="shared" ref="AB34:AC34" si="92">SUM(AB30:AB33)</f>
        <v>2</v>
      </c>
      <c r="AC34" s="159">
        <f t="shared" si="92"/>
        <v>2</v>
      </c>
      <c r="AD34" s="159">
        <f t="shared" si="43"/>
        <v>0</v>
      </c>
      <c r="AW34" s="27"/>
      <c r="AX34" s="27"/>
      <c r="AY34" s="79"/>
      <c r="AZ34" s="79" t="s">
        <v>200</v>
      </c>
      <c r="BA34" s="160">
        <v>26</v>
      </c>
      <c r="BB34" s="159">
        <f>SUM(BB30:BB33)</f>
        <v>87</v>
      </c>
      <c r="BC34" s="159">
        <f>SUM(BC30:BC33)</f>
        <v>91</v>
      </c>
      <c r="BD34" s="159">
        <f t="shared" si="51"/>
        <v>4</v>
      </c>
      <c r="BE34" s="159">
        <f>SUM(BE30:BE33)</f>
        <v>0</v>
      </c>
      <c r="BF34" s="159">
        <f>SUM(BF30:BF33)</f>
        <v>0</v>
      </c>
      <c r="BG34" s="159">
        <f t="shared" si="10"/>
        <v>0</v>
      </c>
      <c r="BH34" s="159"/>
      <c r="BI34" s="159"/>
      <c r="BJ34" s="488"/>
      <c r="BK34" s="159">
        <f>SUM(BK30:BK33)</f>
        <v>2289</v>
      </c>
      <c r="BL34" s="159">
        <f>SUM(BL30:BL33)</f>
        <v>1918</v>
      </c>
      <c r="BM34" s="159">
        <f t="shared" si="53"/>
        <v>-371</v>
      </c>
      <c r="BN34" s="159">
        <f>SUM(BN30:BN33)</f>
        <v>0</v>
      </c>
      <c r="BO34" s="159">
        <f>SUM(BO30:BO33)</f>
        <v>0</v>
      </c>
      <c r="BP34" s="159">
        <f t="shared" si="54"/>
        <v>0</v>
      </c>
      <c r="BQ34" s="472">
        <f t="shared" si="85"/>
        <v>26</v>
      </c>
      <c r="BR34" s="472">
        <f t="shared" si="86"/>
        <v>21</v>
      </c>
      <c r="BS34" s="472">
        <f t="shared" si="87"/>
        <v>-5</v>
      </c>
      <c r="BT34" s="57"/>
      <c r="BU34" s="159">
        <f>SUM(BU30:BU33)</f>
        <v>26</v>
      </c>
      <c r="BV34" s="159">
        <f>SUM(BV30:BV33)</f>
        <v>26</v>
      </c>
      <c r="BW34" s="159">
        <f t="shared" si="14"/>
        <v>0</v>
      </c>
      <c r="BX34" s="159">
        <f>SUM(BX30:BX33)</f>
        <v>0</v>
      </c>
      <c r="BY34" s="159">
        <f>SUM(BY30:BY33)</f>
        <v>0</v>
      </c>
      <c r="BZ34" s="159">
        <f t="shared" si="15"/>
        <v>0</v>
      </c>
      <c r="CA34" s="159">
        <f>SUM(CA30:CA33)</f>
        <v>921</v>
      </c>
      <c r="CB34" s="159">
        <f>SUM(CB30:CB33)</f>
        <v>885</v>
      </c>
      <c r="CC34" s="159">
        <f t="shared" si="58"/>
        <v>-36</v>
      </c>
      <c r="CD34" s="159">
        <f>SUM(CD30:CD33)</f>
        <v>0</v>
      </c>
      <c r="CE34" s="159">
        <f>SUM(CE30:CE33)</f>
        <v>0</v>
      </c>
      <c r="CF34" s="159">
        <f t="shared" si="16"/>
        <v>0</v>
      </c>
      <c r="CG34" s="159">
        <f>SUM(CG30:CG33)</f>
        <v>35</v>
      </c>
      <c r="CH34" s="159">
        <f>SUM(CH30:CH33)</f>
        <v>51</v>
      </c>
      <c r="CI34" s="159">
        <f t="shared" si="17"/>
        <v>16</v>
      </c>
      <c r="CJ34" s="159">
        <f>SUM(CJ30:CJ33)</f>
        <v>0</v>
      </c>
      <c r="CK34" s="159">
        <f>SUM(CK30:CK33)</f>
        <v>0</v>
      </c>
      <c r="CL34" s="159">
        <f t="shared" si="18"/>
        <v>0</v>
      </c>
      <c r="CM34" s="159">
        <f>SUM(CM30:CM33)</f>
        <v>14</v>
      </c>
      <c r="CN34" s="159">
        <f>SUM(CN30:CN33)</f>
        <v>20</v>
      </c>
      <c r="CO34" s="159">
        <f t="shared" si="19"/>
        <v>6</v>
      </c>
      <c r="CP34" s="159">
        <f>SUM(CP30:CP33)</f>
        <v>0</v>
      </c>
      <c r="CQ34" s="159">
        <f>SUM(CQ30:CQ33)</f>
        <v>0</v>
      </c>
      <c r="CR34" s="159">
        <f t="shared" si="20"/>
        <v>0</v>
      </c>
      <c r="CS34" s="159">
        <f>SUM(CS30:CS33)</f>
        <v>1037</v>
      </c>
      <c r="CT34" s="159">
        <f>SUM(CT30:CT33)</f>
        <v>1259</v>
      </c>
      <c r="CU34" s="159">
        <f t="shared" si="21"/>
        <v>222</v>
      </c>
      <c r="CV34" s="159">
        <f>SUM(CV30:CV33)</f>
        <v>0</v>
      </c>
      <c r="CW34" s="159">
        <f>SUM(CW30:CW33)</f>
        <v>0</v>
      </c>
      <c r="CX34" s="159">
        <f t="shared" si="22"/>
        <v>0</v>
      </c>
      <c r="CY34" s="159">
        <f>SUM(CY30:CY33)</f>
        <v>729</v>
      </c>
      <c r="CZ34" s="159">
        <f>SUM(CZ30:CZ33)</f>
        <v>767</v>
      </c>
      <c r="DA34" s="159">
        <f t="shared" si="23"/>
        <v>38</v>
      </c>
      <c r="DB34" s="159">
        <f>SUM(DB30:DB33)</f>
        <v>0</v>
      </c>
      <c r="DC34" s="159">
        <f>SUM(DC30:DC33)</f>
        <v>0</v>
      </c>
      <c r="DD34" s="159">
        <f t="shared" si="24"/>
        <v>0</v>
      </c>
      <c r="DF34" s="79"/>
      <c r="DG34" s="79" t="s">
        <v>200</v>
      </c>
      <c r="DH34" s="160">
        <v>26</v>
      </c>
      <c r="DI34" s="159">
        <f>SUM(DI30:DI33)</f>
        <v>721</v>
      </c>
      <c r="DJ34" s="159">
        <f>SUM(DJ30:DJ33)</f>
        <v>1333</v>
      </c>
      <c r="DK34" s="159">
        <f t="shared" si="59"/>
        <v>612</v>
      </c>
      <c r="DL34" s="159">
        <f>SUM(DL30:DL33)</f>
        <v>106</v>
      </c>
      <c r="DM34" s="159">
        <f>SUM(DM30:DM33)</f>
        <v>234</v>
      </c>
      <c r="DN34" s="159">
        <f t="shared" si="25"/>
        <v>128</v>
      </c>
      <c r="DO34" s="159">
        <f>SUM(DO30:DO33)</f>
        <v>109221</v>
      </c>
      <c r="DP34" s="159">
        <f t="shared" ref="DP34:DS34" si="93">SUM(DP30:DP33)</f>
        <v>234686</v>
      </c>
      <c r="DQ34" s="159">
        <f t="shared" si="60"/>
        <v>125465</v>
      </c>
      <c r="DR34" s="159">
        <f t="shared" si="93"/>
        <v>8330</v>
      </c>
      <c r="DS34" s="159">
        <f t="shared" si="93"/>
        <v>22182</v>
      </c>
      <c r="DT34" s="159">
        <f t="shared" si="61"/>
        <v>13852</v>
      </c>
      <c r="DU34" s="159"/>
      <c r="DV34" s="159"/>
      <c r="DW34" s="159"/>
      <c r="DX34" s="57"/>
      <c r="DY34" s="159">
        <f>SUM(DY30:DY33)</f>
        <v>257</v>
      </c>
      <c r="DZ34" s="159">
        <f>SUM(DZ30:DZ33)</f>
        <v>641</v>
      </c>
      <c r="EA34" s="159">
        <f t="shared" si="63"/>
        <v>384</v>
      </c>
      <c r="EB34" s="159">
        <f>SUM(EB30:EB33)</f>
        <v>26</v>
      </c>
      <c r="EC34" s="159">
        <f>SUM(EC30:EC33)</f>
        <v>124</v>
      </c>
      <c r="ED34" s="159">
        <f t="shared" si="64"/>
        <v>98</v>
      </c>
      <c r="EE34" s="467">
        <f t="shared" si="65"/>
        <v>35.6</v>
      </c>
      <c r="EF34" s="467">
        <f t="shared" si="66"/>
        <v>48.1</v>
      </c>
      <c r="EG34" s="467">
        <f t="shared" si="67"/>
        <v>12.5</v>
      </c>
      <c r="EH34" s="159">
        <f>SUM(EH30:EH33)</f>
        <v>42901</v>
      </c>
      <c r="EI34" s="159">
        <f>SUM(EI30:EI33)</f>
        <v>91008</v>
      </c>
      <c r="EJ34" s="159">
        <f t="shared" si="28"/>
        <v>48107</v>
      </c>
      <c r="EK34" s="159">
        <f>SUM(EK30:EK33)</f>
        <v>3761</v>
      </c>
      <c r="EL34" s="159">
        <f>SUM(EL30:EL33)</f>
        <v>8002</v>
      </c>
      <c r="EM34" s="159">
        <f t="shared" si="29"/>
        <v>4241</v>
      </c>
      <c r="EN34" s="472">
        <f t="shared" si="68"/>
        <v>167</v>
      </c>
      <c r="EO34" s="472">
        <f t="shared" si="69"/>
        <v>142</v>
      </c>
      <c r="EP34" s="472">
        <f t="shared" si="70"/>
        <v>-25</v>
      </c>
      <c r="EQ34" s="35"/>
      <c r="ER34" s="27"/>
      <c r="ES34" s="79"/>
      <c r="ET34" s="79" t="s">
        <v>200</v>
      </c>
      <c r="EU34" s="160">
        <v>26</v>
      </c>
      <c r="EV34" s="159">
        <f>SUM(EV30:EV33)</f>
        <v>197</v>
      </c>
      <c r="EW34" s="159">
        <f>SUM(EW30:EW33)</f>
        <v>155</v>
      </c>
      <c r="EX34" s="159">
        <f t="shared" si="71"/>
        <v>-42</v>
      </c>
      <c r="EY34" s="159">
        <f>SUM(EY30:EY33)</f>
        <v>142</v>
      </c>
      <c r="EZ34" s="159">
        <f>SUM(EZ30:EZ33)</f>
        <v>139</v>
      </c>
      <c r="FA34" s="159">
        <f t="shared" si="30"/>
        <v>-3</v>
      </c>
      <c r="FB34" s="159">
        <f>SUM(FB30:FB33)</f>
        <v>78</v>
      </c>
      <c r="FC34" s="159">
        <f>SUM(FC30:FC33)</f>
        <v>81</v>
      </c>
      <c r="FD34" s="159">
        <f t="shared" si="31"/>
        <v>3</v>
      </c>
      <c r="FE34" s="159">
        <f>SUM(FE30:FE33)</f>
        <v>34</v>
      </c>
      <c r="FF34" s="159">
        <f>SUM(FF30:FF33)</f>
        <v>38</v>
      </c>
      <c r="FG34" s="159">
        <f t="shared" si="72"/>
        <v>4</v>
      </c>
      <c r="FH34" s="159">
        <f>SUM(FH30:FH33)</f>
        <v>11</v>
      </c>
      <c r="FI34" s="159">
        <f>SUM(FI30:FI33)</f>
        <v>6</v>
      </c>
      <c r="FJ34" s="159">
        <f t="shared" si="32"/>
        <v>-5</v>
      </c>
      <c r="FK34" s="467">
        <f t="shared" si="73"/>
        <v>57.7</v>
      </c>
      <c r="FL34" s="467">
        <f t="shared" si="74"/>
        <v>54.3</v>
      </c>
      <c r="FM34" s="35"/>
      <c r="FN34" s="159"/>
      <c r="FO34" s="159"/>
      <c r="FP34" s="159"/>
      <c r="FQ34" s="111"/>
      <c r="FR34" s="79"/>
      <c r="FS34" s="79" t="s">
        <v>200</v>
      </c>
      <c r="FT34" s="160">
        <v>26</v>
      </c>
      <c r="FU34" s="467">
        <f>SUM(FU30:FU33)</f>
        <v>125569.99999999999</v>
      </c>
      <c r="FV34" s="462">
        <f t="shared" si="36"/>
        <v>31393</v>
      </c>
      <c r="FW34" s="487">
        <f t="shared" ref="FW34:GA34" si="94">SUM(FW30:FW33)</f>
        <v>87541.7</v>
      </c>
      <c r="FX34" s="487">
        <f t="shared" si="94"/>
        <v>18839.599999999999</v>
      </c>
      <c r="FY34" s="487">
        <f t="shared" si="94"/>
        <v>18857.7</v>
      </c>
      <c r="FZ34" s="487">
        <f t="shared" si="94"/>
        <v>9085.4</v>
      </c>
      <c r="GA34" s="487">
        <f t="shared" si="94"/>
        <v>331</v>
      </c>
      <c r="GB34" s="467">
        <f t="shared" si="77"/>
        <v>84.7</v>
      </c>
      <c r="GC34" s="487">
        <f t="shared" ref="GC34:GH34" si="95">SUM(GC30:GC33)</f>
        <v>125854.9</v>
      </c>
      <c r="GD34" s="487">
        <f t="shared" si="95"/>
        <v>76906.700000000012</v>
      </c>
      <c r="GE34" s="487">
        <f t="shared" si="95"/>
        <v>290</v>
      </c>
      <c r="GF34" s="487">
        <f t="shared" si="95"/>
        <v>6156.6</v>
      </c>
      <c r="GG34" s="487">
        <f t="shared" si="95"/>
        <v>0</v>
      </c>
      <c r="GH34" s="487">
        <f t="shared" si="95"/>
        <v>25882.2</v>
      </c>
    </row>
    <row r="35" spans="1:198" s="26" customFormat="1" ht="17.25" customHeight="1">
      <c r="A35" s="79"/>
      <c r="B35" s="79" t="s">
        <v>1</v>
      </c>
      <c r="C35" s="160">
        <v>27</v>
      </c>
      <c r="D35" s="159">
        <f>D29+D34</f>
        <v>275</v>
      </c>
      <c r="E35" s="159">
        <f t="shared" ref="E35:K35" si="96">E29+E34</f>
        <v>17</v>
      </c>
      <c r="F35" s="159">
        <f t="shared" si="96"/>
        <v>258</v>
      </c>
      <c r="G35" s="159">
        <f t="shared" si="96"/>
        <v>273</v>
      </c>
      <c r="H35" s="159">
        <f t="shared" si="96"/>
        <v>17</v>
      </c>
      <c r="I35" s="159">
        <f t="shared" si="96"/>
        <v>256</v>
      </c>
      <c r="J35" s="159">
        <f t="shared" si="96"/>
        <v>27907</v>
      </c>
      <c r="K35" s="159">
        <f t="shared" si="96"/>
        <v>26741</v>
      </c>
      <c r="L35" s="159">
        <f t="shared" si="38"/>
        <v>-1166</v>
      </c>
      <c r="M35" s="472">
        <f>ROUND(J35/D35,0)</f>
        <v>101</v>
      </c>
      <c r="N35" s="472">
        <f>ROUND(K35/G35,0)</f>
        <v>98</v>
      </c>
      <c r="O35" s="159">
        <f>N35-M35</f>
        <v>-3</v>
      </c>
      <c r="P35" s="159">
        <f t="shared" ref="P35:Q35" si="97">P29+P34</f>
        <v>287</v>
      </c>
      <c r="Q35" s="159">
        <f t="shared" si="97"/>
        <v>288</v>
      </c>
      <c r="R35" s="159">
        <f t="shared" si="2"/>
        <v>1</v>
      </c>
      <c r="S35" s="159">
        <f t="shared" ref="S35:T35" si="98">S29+S34</f>
        <v>64</v>
      </c>
      <c r="T35" s="159">
        <f t="shared" si="98"/>
        <v>68</v>
      </c>
      <c r="U35" s="159">
        <f t="shared" si="3"/>
        <v>4</v>
      </c>
      <c r="V35" s="159">
        <f t="shared" ref="V35:W35" si="99">V29+V34</f>
        <v>4</v>
      </c>
      <c r="W35" s="159">
        <f t="shared" si="99"/>
        <v>1</v>
      </c>
      <c r="X35" s="159">
        <f t="shared" si="4"/>
        <v>-3</v>
      </c>
      <c r="Y35" s="467">
        <f t="shared" si="41"/>
        <v>23.7</v>
      </c>
      <c r="Z35" s="467">
        <f t="shared" si="42"/>
        <v>24</v>
      </c>
      <c r="AA35" s="467">
        <f t="shared" si="5"/>
        <v>0.30000000000000071</v>
      </c>
      <c r="AB35" s="159">
        <f t="shared" ref="AB35:AC35" si="100">AB29+AB34</f>
        <v>6</v>
      </c>
      <c r="AC35" s="159">
        <f t="shared" si="100"/>
        <v>6</v>
      </c>
      <c r="AD35" s="159">
        <f t="shared" si="43"/>
        <v>0</v>
      </c>
      <c r="AW35" s="27"/>
      <c r="AX35" s="27"/>
      <c r="AY35" s="79"/>
      <c r="AZ35" s="79" t="s">
        <v>1</v>
      </c>
      <c r="BA35" s="160">
        <v>27</v>
      </c>
      <c r="BB35" s="159">
        <f>BB29+BB34</f>
        <v>1897</v>
      </c>
      <c r="BC35" s="159">
        <f>BC29+BC34</f>
        <v>1924</v>
      </c>
      <c r="BD35" s="159">
        <f t="shared" si="51"/>
        <v>27</v>
      </c>
      <c r="BE35" s="159">
        <f>BE29+BE34</f>
        <v>1575</v>
      </c>
      <c r="BF35" s="159">
        <f>BF29+BF34</f>
        <v>1603</v>
      </c>
      <c r="BG35" s="159">
        <f t="shared" si="10"/>
        <v>28</v>
      </c>
      <c r="BH35" s="472">
        <f>ROUND(BB35/D35,0)</f>
        <v>7</v>
      </c>
      <c r="BI35" s="472">
        <f>ROUND(BC35/G35,0)</f>
        <v>7</v>
      </c>
      <c r="BJ35" s="159">
        <f t="shared" ref="BJ35" si="101">BI35-BH35</f>
        <v>0</v>
      </c>
      <c r="BK35" s="159">
        <f>BK29+BK34</f>
        <v>31271</v>
      </c>
      <c r="BL35" s="159">
        <f>BL29+BL34</f>
        <v>30183</v>
      </c>
      <c r="BM35" s="159">
        <f t="shared" si="53"/>
        <v>-1088</v>
      </c>
      <c r="BN35" s="159">
        <f>BN29+BN34</f>
        <v>23491</v>
      </c>
      <c r="BO35" s="159">
        <f>BO29+BO34</f>
        <v>22820</v>
      </c>
      <c r="BP35" s="159">
        <f t="shared" si="54"/>
        <v>-671</v>
      </c>
      <c r="BQ35" s="472">
        <f t="shared" si="85"/>
        <v>16</v>
      </c>
      <c r="BR35" s="472">
        <f t="shared" si="86"/>
        <v>16</v>
      </c>
      <c r="BS35" s="472">
        <f t="shared" si="87"/>
        <v>0</v>
      </c>
      <c r="BT35" s="57"/>
      <c r="BU35" s="159">
        <f>BU29+BU34</f>
        <v>842</v>
      </c>
      <c r="BV35" s="159">
        <f>BV29+BV34</f>
        <v>854</v>
      </c>
      <c r="BW35" s="159">
        <f t="shared" si="14"/>
        <v>12</v>
      </c>
      <c r="BX35" s="159">
        <f>BX29+BX34</f>
        <v>716</v>
      </c>
      <c r="BY35" s="159">
        <f>BY29+BY34</f>
        <v>729</v>
      </c>
      <c r="BZ35" s="159">
        <f t="shared" si="15"/>
        <v>13</v>
      </c>
      <c r="CA35" s="159">
        <f>CA29+CA34</f>
        <v>14300</v>
      </c>
      <c r="CB35" s="159">
        <f>CB29+CB34</f>
        <v>14159</v>
      </c>
      <c r="CC35" s="159">
        <f t="shared" si="58"/>
        <v>-141</v>
      </c>
      <c r="CD35" s="159">
        <f>CD29+CD34</f>
        <v>10614</v>
      </c>
      <c r="CE35" s="159">
        <f>CE29+CE34</f>
        <v>10415</v>
      </c>
      <c r="CF35" s="159">
        <f t="shared" si="16"/>
        <v>-199</v>
      </c>
      <c r="CG35" s="159">
        <f>CG29+CG34</f>
        <v>1170</v>
      </c>
      <c r="CH35" s="159">
        <f>CH29+CH34</f>
        <v>1216</v>
      </c>
      <c r="CI35" s="159">
        <f t="shared" si="17"/>
        <v>46</v>
      </c>
      <c r="CJ35" s="159">
        <f>CJ29+CJ34</f>
        <v>965</v>
      </c>
      <c r="CK35" s="159">
        <f>CK29+CK34</f>
        <v>996</v>
      </c>
      <c r="CL35" s="159">
        <f t="shared" si="18"/>
        <v>31</v>
      </c>
      <c r="CM35" s="159">
        <f>CM29+CM34</f>
        <v>547</v>
      </c>
      <c r="CN35" s="159">
        <f>CN29+CN34</f>
        <v>567</v>
      </c>
      <c r="CO35" s="159">
        <f t="shared" si="19"/>
        <v>20</v>
      </c>
      <c r="CP35" s="159">
        <f>CP29+CP34</f>
        <v>451</v>
      </c>
      <c r="CQ35" s="159">
        <f>CQ29+CQ34</f>
        <v>467</v>
      </c>
      <c r="CR35" s="159">
        <f t="shared" si="20"/>
        <v>16</v>
      </c>
      <c r="CS35" s="159">
        <f>CS29+CS34</f>
        <v>18881</v>
      </c>
      <c r="CT35" s="159">
        <f>CT29+CT34</f>
        <v>19093</v>
      </c>
      <c r="CU35" s="159">
        <f t="shared" si="21"/>
        <v>212</v>
      </c>
      <c r="CV35" s="159">
        <f>CV29+CV34</f>
        <v>14013</v>
      </c>
      <c r="CW35" s="159">
        <f>CW29+CW34</f>
        <v>13934</v>
      </c>
      <c r="CX35" s="159">
        <f t="shared" si="22"/>
        <v>-79</v>
      </c>
      <c r="CY35" s="159">
        <f>CY29+CY34</f>
        <v>9926</v>
      </c>
      <c r="CZ35" s="159">
        <f>CZ29+CZ34</f>
        <v>10099</v>
      </c>
      <c r="DA35" s="159">
        <f t="shared" si="23"/>
        <v>173</v>
      </c>
      <c r="DB35" s="159">
        <f>DB29+DB34</f>
        <v>6968</v>
      </c>
      <c r="DC35" s="159">
        <f>DC29+DC34</f>
        <v>7030</v>
      </c>
      <c r="DD35" s="159">
        <f t="shared" si="24"/>
        <v>62</v>
      </c>
      <c r="DF35" s="79"/>
      <c r="DG35" s="79" t="s">
        <v>1</v>
      </c>
      <c r="DH35" s="160">
        <v>27</v>
      </c>
      <c r="DI35" s="159">
        <f>DI29+DI34</f>
        <v>16532</v>
      </c>
      <c r="DJ35" s="159">
        <f>DJ29+DJ34</f>
        <v>26369</v>
      </c>
      <c r="DK35" s="159">
        <f t="shared" si="59"/>
        <v>9837</v>
      </c>
      <c r="DL35" s="159">
        <f>DL29+DL34</f>
        <v>6516</v>
      </c>
      <c r="DM35" s="159">
        <f>DM29+DM34</f>
        <v>12262</v>
      </c>
      <c r="DN35" s="159">
        <f t="shared" si="25"/>
        <v>5746</v>
      </c>
      <c r="DO35" s="159">
        <f>DO29+DO34</f>
        <v>1166384</v>
      </c>
      <c r="DP35" s="159">
        <f t="shared" ref="DP35:DS35" si="102">DP29+DP34</f>
        <v>1390454</v>
      </c>
      <c r="DQ35" s="159">
        <f t="shared" si="60"/>
        <v>224070</v>
      </c>
      <c r="DR35" s="159">
        <f t="shared" si="102"/>
        <v>258038</v>
      </c>
      <c r="DS35" s="159">
        <f t="shared" si="102"/>
        <v>355045</v>
      </c>
      <c r="DT35" s="159">
        <f t="shared" si="61"/>
        <v>97007</v>
      </c>
      <c r="DU35" s="472">
        <f>ROUND(DI35/D35,0)</f>
        <v>60</v>
      </c>
      <c r="DV35" s="472">
        <f>ROUND(DJ35/G35,0)</f>
        <v>97</v>
      </c>
      <c r="DW35" s="472">
        <f t="shared" ref="DW35" si="103">DV35-DU35</f>
        <v>37</v>
      </c>
      <c r="DX35" s="57"/>
      <c r="DY35" s="159">
        <f>DY29+DY34</f>
        <v>5088</v>
      </c>
      <c r="DZ35" s="159">
        <f>DZ29+DZ34</f>
        <v>5390</v>
      </c>
      <c r="EA35" s="159">
        <f t="shared" si="63"/>
        <v>302</v>
      </c>
      <c r="EB35" s="159">
        <f>EB29+EB34</f>
        <v>1513</v>
      </c>
      <c r="EC35" s="159">
        <f>EC29+EC34</f>
        <v>2002</v>
      </c>
      <c r="ED35" s="159">
        <f t="shared" si="64"/>
        <v>489</v>
      </c>
      <c r="EE35" s="467">
        <f t="shared" si="65"/>
        <v>30.8</v>
      </c>
      <c r="EF35" s="467">
        <f t="shared" si="66"/>
        <v>20.399999999999999</v>
      </c>
      <c r="EG35" s="467">
        <f>EF35-EE35</f>
        <v>-10.400000000000002</v>
      </c>
      <c r="EH35" s="159">
        <f>EH29+EH34</f>
        <v>189759</v>
      </c>
      <c r="EI35" s="159">
        <f>EI29+EI34</f>
        <v>272718</v>
      </c>
      <c r="EJ35" s="159">
        <f t="shared" si="28"/>
        <v>82959</v>
      </c>
      <c r="EK35" s="159">
        <f>EK29+EK34</f>
        <v>36335</v>
      </c>
      <c r="EL35" s="159">
        <f>EL29+EL34</f>
        <v>60304</v>
      </c>
      <c r="EM35" s="159">
        <f t="shared" si="29"/>
        <v>23969</v>
      </c>
      <c r="EN35" s="472">
        <f t="shared" si="68"/>
        <v>37</v>
      </c>
      <c r="EO35" s="472">
        <f t="shared" si="69"/>
        <v>51</v>
      </c>
      <c r="EP35" s="472">
        <f t="shared" si="70"/>
        <v>14</v>
      </c>
      <c r="EQ35" s="35"/>
      <c r="ER35" s="27"/>
      <c r="ES35" s="79"/>
      <c r="ET35" s="79" t="s">
        <v>1</v>
      </c>
      <c r="EU35" s="160">
        <v>27</v>
      </c>
      <c r="EV35" s="159">
        <f>EV29+EV34</f>
        <v>2068</v>
      </c>
      <c r="EW35" s="159">
        <f>EW29+EW34</f>
        <v>2022</v>
      </c>
      <c r="EX35" s="159">
        <f t="shared" si="71"/>
        <v>-46</v>
      </c>
      <c r="EY35" s="159">
        <f>EY29+EY34</f>
        <v>1885</v>
      </c>
      <c r="EZ35" s="159">
        <f>EZ29+EZ34</f>
        <v>1898</v>
      </c>
      <c r="FA35" s="159">
        <f t="shared" si="30"/>
        <v>13</v>
      </c>
      <c r="FB35" s="159">
        <f>FB29+FB34</f>
        <v>1237</v>
      </c>
      <c r="FC35" s="159">
        <f>FC29+FC34</f>
        <v>1219</v>
      </c>
      <c r="FD35" s="159">
        <f t="shared" si="31"/>
        <v>-18</v>
      </c>
      <c r="FE35" s="159">
        <f>FE29+FE34</f>
        <v>359</v>
      </c>
      <c r="FF35" s="159">
        <f>FF29+FF34</f>
        <v>378</v>
      </c>
      <c r="FG35" s="159">
        <f t="shared" si="72"/>
        <v>19</v>
      </c>
      <c r="FH35" s="159">
        <f>FH29+FH34</f>
        <v>478</v>
      </c>
      <c r="FI35" s="159">
        <f>FI29+FI34</f>
        <v>483</v>
      </c>
      <c r="FJ35" s="159">
        <f t="shared" si="32"/>
        <v>5</v>
      </c>
      <c r="FK35" s="467">
        <f t="shared" si="73"/>
        <v>67.7</v>
      </c>
      <c r="FL35" s="467">
        <f t="shared" si="74"/>
        <v>70.599999999999994</v>
      </c>
      <c r="FM35" s="35"/>
      <c r="FN35" s="472">
        <f>ROUND(FB35/D35,0)</f>
        <v>4</v>
      </c>
      <c r="FO35" s="472">
        <f>ROUND(FC35/G35,0)</f>
        <v>4</v>
      </c>
      <c r="FP35" s="159">
        <f t="shared" ref="FP35" si="104">FO35-FN35</f>
        <v>0</v>
      </c>
      <c r="FQ35" s="175"/>
      <c r="FR35" s="79"/>
      <c r="FS35" s="79" t="s">
        <v>1</v>
      </c>
      <c r="FT35" s="160">
        <v>27</v>
      </c>
      <c r="FU35" s="467">
        <f>FU29+FU34</f>
        <v>1458354.2</v>
      </c>
      <c r="FV35" s="462">
        <f t="shared" si="36"/>
        <v>5342</v>
      </c>
      <c r="FW35" s="487">
        <f t="shared" ref="FW35:GA35" si="105">FW29+FW34</f>
        <v>1012444.7999999999</v>
      </c>
      <c r="FX35" s="487">
        <f t="shared" si="105"/>
        <v>367744.39999999997</v>
      </c>
      <c r="FY35" s="487">
        <f t="shared" si="105"/>
        <v>75808.100000000006</v>
      </c>
      <c r="FZ35" s="487">
        <f t="shared" si="105"/>
        <v>27231.9</v>
      </c>
      <c r="GA35" s="487">
        <f t="shared" si="105"/>
        <v>2356.9</v>
      </c>
      <c r="GB35" s="467">
        <f t="shared" si="77"/>
        <v>94.6</v>
      </c>
      <c r="GC35" s="487">
        <f t="shared" ref="GC35:GH35" si="106">GC29+GC34</f>
        <v>1462297.7999999998</v>
      </c>
      <c r="GD35" s="487">
        <f t="shared" si="106"/>
        <v>965971.10000000009</v>
      </c>
      <c r="GE35" s="487">
        <f t="shared" si="106"/>
        <v>73951.5</v>
      </c>
      <c r="GF35" s="487">
        <f t="shared" si="106"/>
        <v>48428.700000000004</v>
      </c>
      <c r="GG35" s="487">
        <f t="shared" si="106"/>
        <v>482.2</v>
      </c>
      <c r="GH35" s="487">
        <f t="shared" si="106"/>
        <v>72341.399999999994</v>
      </c>
    </row>
    <row r="36" spans="1:198">
      <c r="A36" s="47"/>
      <c r="B36" s="47"/>
      <c r="C36" s="47"/>
      <c r="D36" s="47"/>
      <c r="E36" s="47"/>
      <c r="F36" s="47"/>
      <c r="G36" s="28"/>
      <c r="H36" s="28"/>
      <c r="I36" s="28"/>
      <c r="J36" s="47"/>
      <c r="K36" s="28"/>
      <c r="L36" s="47"/>
      <c r="M36" s="47"/>
      <c r="N36" s="28"/>
      <c r="O36" s="47"/>
      <c r="P36" s="47"/>
      <c r="Q36" s="28"/>
      <c r="R36" s="47"/>
      <c r="S36" s="47"/>
      <c r="T36" s="28"/>
      <c r="U36" s="28"/>
      <c r="V36" s="28"/>
      <c r="W36" s="28"/>
      <c r="X36" s="28"/>
      <c r="Y36" s="28"/>
      <c r="Z36" s="28"/>
      <c r="AA36" s="47"/>
      <c r="AB36" s="28"/>
      <c r="AC36" s="28"/>
      <c r="AD36" s="28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DA36" s="28"/>
      <c r="DB36" s="28"/>
      <c r="DC36" s="28"/>
      <c r="DD36" s="28"/>
      <c r="DE36" s="47"/>
      <c r="DF36" s="47"/>
      <c r="DG36" s="30"/>
      <c r="DH36" s="48"/>
      <c r="DI36" s="174"/>
      <c r="DJ36" s="30"/>
      <c r="DK36" s="47"/>
      <c r="DL36" s="47"/>
      <c r="DM36" s="28"/>
      <c r="DN36" s="47"/>
      <c r="DO36" s="28"/>
      <c r="DP36" s="28"/>
      <c r="DQ36" s="28"/>
      <c r="DR36" s="28"/>
      <c r="DS36" s="28"/>
      <c r="DT36" s="28"/>
      <c r="DU36" s="47"/>
      <c r="DV36" s="28"/>
      <c r="DW36" s="47"/>
      <c r="DY36" s="47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174"/>
      <c r="EO36" s="174"/>
      <c r="EP36" s="110"/>
      <c r="ER36" s="47"/>
      <c r="ES36" s="47"/>
      <c r="ET36" s="47"/>
      <c r="EU36" s="47"/>
      <c r="EV36" s="47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30"/>
      <c r="FJ36" s="30"/>
      <c r="FK36" s="30"/>
      <c r="FL36" s="30"/>
      <c r="FM36" s="30"/>
      <c r="FN36" s="28"/>
      <c r="FO36" s="28"/>
      <c r="FP36" s="127"/>
      <c r="FR36" s="47"/>
      <c r="FS36" s="47"/>
      <c r="FT36" s="47"/>
      <c r="FU36" s="28"/>
      <c r="FV36" s="28"/>
      <c r="FW36" s="47"/>
      <c r="FX36" s="47"/>
      <c r="FY36" s="47"/>
      <c r="FZ36" s="28"/>
      <c r="GA36" s="28"/>
      <c r="GB36" s="28"/>
      <c r="GC36" s="26"/>
      <c r="GD36" s="28"/>
      <c r="GE36" s="28"/>
      <c r="GF36" s="28"/>
      <c r="GG36" s="28"/>
      <c r="GH36" s="28"/>
      <c r="GI36" s="47"/>
      <c r="GJ36" s="47"/>
      <c r="GK36" s="47"/>
      <c r="GL36" s="47"/>
      <c r="GM36" s="47"/>
      <c r="GN36" s="47"/>
      <c r="GO36" s="47"/>
      <c r="GP36" s="47"/>
    </row>
    <row r="37" spans="1:198">
      <c r="A37" s="47"/>
      <c r="B37" s="47"/>
      <c r="C37" s="47"/>
      <c r="D37" s="47"/>
      <c r="E37" s="47"/>
      <c r="F37" s="47"/>
      <c r="G37" s="28"/>
      <c r="H37" s="28"/>
      <c r="I37" s="28"/>
      <c r="J37" s="47"/>
      <c r="K37" s="28"/>
      <c r="L37" s="47"/>
      <c r="M37" s="47"/>
      <c r="N37" s="28"/>
      <c r="O37" s="47"/>
      <c r="P37" s="47"/>
      <c r="Q37" s="28"/>
      <c r="R37" s="47"/>
      <c r="S37" s="47"/>
      <c r="T37" s="28"/>
      <c r="U37" s="28"/>
      <c r="V37" s="28"/>
      <c r="W37" s="28"/>
      <c r="X37" s="28"/>
      <c r="Y37" s="28"/>
      <c r="Z37" s="28"/>
      <c r="AA37" s="47"/>
      <c r="AB37" s="28"/>
      <c r="AC37" s="28"/>
      <c r="AD37" s="28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DA37" s="28"/>
      <c r="DB37" s="28"/>
      <c r="DC37" s="28"/>
      <c r="DD37" s="28"/>
      <c r="DE37" s="47"/>
      <c r="DF37" s="47"/>
      <c r="DG37" s="30"/>
      <c r="DH37" s="48"/>
      <c r="DI37" s="174"/>
      <c r="DJ37" s="30"/>
      <c r="DK37" s="47"/>
      <c r="DL37" s="47"/>
      <c r="DM37" s="28"/>
      <c r="DN37" s="47"/>
      <c r="DO37" s="28"/>
      <c r="DP37" s="28"/>
      <c r="DQ37" s="28"/>
      <c r="DR37" s="28"/>
      <c r="DS37" s="28"/>
      <c r="DT37" s="28"/>
      <c r="DU37" s="47"/>
      <c r="DV37" s="28"/>
      <c r="DW37" s="47"/>
      <c r="DY37" s="47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174"/>
      <c r="EO37" s="174"/>
      <c r="EP37" s="110"/>
      <c r="ER37" s="47"/>
      <c r="ES37" s="47"/>
      <c r="ET37" s="47"/>
      <c r="EU37" s="47"/>
      <c r="EV37" s="47"/>
      <c r="EW37" s="28"/>
      <c r="EX37" s="28"/>
      <c r="EY37" s="28"/>
      <c r="EZ37" s="28"/>
      <c r="FA37" s="28"/>
      <c r="FB37" s="28"/>
      <c r="FC37" s="28"/>
      <c r="FD37" s="28"/>
      <c r="FE37" s="28"/>
      <c r="FF37" s="28"/>
      <c r="FG37" s="28"/>
      <c r="FH37" s="28"/>
      <c r="FI37" s="30"/>
      <c r="FJ37" s="30"/>
      <c r="FK37" s="30"/>
      <c r="FL37" s="30"/>
      <c r="FM37" s="30"/>
      <c r="FN37" s="28"/>
      <c r="FO37" s="28"/>
      <c r="FP37" s="127"/>
      <c r="FR37" s="47"/>
      <c r="FS37" s="47"/>
      <c r="FT37" s="47"/>
      <c r="FU37" s="28"/>
      <c r="FV37" s="28"/>
      <c r="FW37" s="47"/>
      <c r="FX37" s="47"/>
      <c r="FY37" s="47"/>
      <c r="FZ37" s="28"/>
      <c r="GA37" s="28"/>
      <c r="GB37" s="28"/>
      <c r="GC37" s="26"/>
      <c r="GD37" s="28"/>
      <c r="GE37" s="28"/>
      <c r="GF37" s="28"/>
      <c r="GG37" s="28"/>
      <c r="GH37" s="28"/>
      <c r="GI37" s="47"/>
      <c r="GJ37" s="47"/>
      <c r="GK37" s="47"/>
      <c r="GL37" s="47"/>
      <c r="GM37" s="47"/>
      <c r="GN37" s="47"/>
      <c r="GO37" s="47"/>
      <c r="GP37" s="47"/>
    </row>
    <row r="38" spans="1:198">
      <c r="A38" s="47"/>
      <c r="B38" s="47"/>
      <c r="C38" s="47"/>
      <c r="D38" s="47"/>
      <c r="E38" s="47"/>
      <c r="F38" s="47"/>
      <c r="G38" s="28"/>
      <c r="H38" s="28"/>
      <c r="I38" s="28"/>
      <c r="J38" s="47"/>
      <c r="K38" s="28"/>
      <c r="L38" s="47"/>
      <c r="M38" s="47"/>
      <c r="N38" s="28"/>
      <c r="O38" s="47"/>
      <c r="P38" s="47"/>
      <c r="Q38" s="28"/>
      <c r="R38" s="47"/>
      <c r="S38" s="47"/>
      <c r="T38" s="28"/>
      <c r="U38" s="28"/>
      <c r="V38" s="28"/>
      <c r="W38" s="28"/>
      <c r="X38" s="28"/>
      <c r="Y38" s="28"/>
      <c r="Z38" s="28"/>
      <c r="AA38" s="47"/>
      <c r="AB38" s="28"/>
      <c r="AC38" s="28"/>
      <c r="AD38" s="28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DA38" s="28"/>
      <c r="DB38" s="28"/>
      <c r="DC38" s="28"/>
      <c r="DD38" s="28"/>
      <c r="DE38" s="47"/>
      <c r="DF38" s="47"/>
      <c r="DG38" s="30"/>
      <c r="DH38" s="48"/>
      <c r="DI38" s="174"/>
      <c r="DJ38" s="30"/>
      <c r="DK38" s="47"/>
      <c r="DL38" s="47"/>
      <c r="DM38" s="28"/>
      <c r="DN38" s="47"/>
      <c r="DO38" s="28"/>
      <c r="DP38" s="28"/>
      <c r="DQ38" s="28"/>
      <c r="DR38" s="28"/>
      <c r="DS38" s="28"/>
      <c r="DT38" s="28"/>
      <c r="DU38" s="47"/>
      <c r="DV38" s="28"/>
      <c r="DW38" s="47"/>
      <c r="DY38" s="47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174"/>
      <c r="EO38" s="174"/>
      <c r="EP38" s="110"/>
      <c r="ER38" s="47"/>
      <c r="ES38" s="47"/>
      <c r="ET38" s="47"/>
      <c r="EU38" s="47"/>
      <c r="EV38" s="47"/>
      <c r="EW38" s="28"/>
      <c r="EX38" s="28"/>
      <c r="EY38" s="28"/>
      <c r="EZ38" s="28"/>
      <c r="FA38" s="28"/>
      <c r="FB38" s="28"/>
      <c r="FC38" s="28"/>
      <c r="FD38" s="28"/>
      <c r="FE38" s="28"/>
      <c r="FF38" s="28"/>
      <c r="FG38" s="28"/>
      <c r="FH38" s="28"/>
      <c r="FI38" s="30"/>
      <c r="FJ38" s="30"/>
      <c r="FK38" s="30"/>
      <c r="FL38" s="30"/>
      <c r="FM38" s="30"/>
      <c r="FN38" s="28"/>
      <c r="FO38" s="28"/>
      <c r="FP38" s="127"/>
      <c r="FR38" s="47"/>
      <c r="FS38" s="47"/>
      <c r="FT38" s="47"/>
      <c r="FU38" s="28"/>
      <c r="FV38" s="28"/>
      <c r="FW38" s="47"/>
      <c r="FX38" s="47"/>
      <c r="FY38" s="47"/>
      <c r="FZ38" s="28"/>
      <c r="GA38" s="28"/>
      <c r="GB38" s="28"/>
      <c r="GC38" s="26"/>
      <c r="GD38" s="28"/>
      <c r="GE38" s="28"/>
      <c r="GF38" s="28"/>
      <c r="GG38" s="28"/>
      <c r="GH38" s="28"/>
      <c r="GI38" s="47"/>
      <c r="GJ38" s="47"/>
      <c r="GK38" s="47"/>
      <c r="GL38" s="47"/>
      <c r="GM38" s="47"/>
      <c r="GN38" s="47"/>
      <c r="GO38" s="47"/>
      <c r="GP38" s="47"/>
    </row>
    <row r="39" spans="1:198">
      <c r="A39" s="47"/>
      <c r="B39" s="47"/>
      <c r="C39" s="47"/>
      <c r="D39" s="47"/>
      <c r="E39" s="47"/>
      <c r="F39" s="47"/>
      <c r="G39" s="28"/>
      <c r="H39" s="28"/>
      <c r="I39" s="28"/>
      <c r="J39" s="47"/>
      <c r="K39" s="28"/>
      <c r="L39" s="47"/>
      <c r="M39" s="47"/>
      <c r="N39" s="28"/>
      <c r="O39" s="47"/>
      <c r="P39" s="47"/>
      <c r="Q39" s="28"/>
      <c r="R39" s="47"/>
      <c r="S39" s="47"/>
      <c r="T39" s="28"/>
      <c r="U39" s="28"/>
      <c r="V39" s="28"/>
      <c r="W39" s="28"/>
      <c r="X39" s="28"/>
      <c r="Y39" s="28"/>
      <c r="Z39" s="28"/>
      <c r="AA39" s="47"/>
      <c r="AB39" s="28"/>
      <c r="AC39" s="28"/>
      <c r="AD39" s="28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DA39" s="28"/>
      <c r="DB39" s="28"/>
      <c r="DC39" s="28"/>
      <c r="DD39" s="28"/>
      <c r="DE39" s="47"/>
      <c r="DF39" s="47"/>
      <c r="DG39" s="30"/>
      <c r="DH39" s="48"/>
      <c r="DI39" s="174"/>
      <c r="DJ39" s="30"/>
      <c r="DK39" s="47"/>
      <c r="DL39" s="47"/>
      <c r="DM39" s="28"/>
      <c r="DN39" s="47"/>
      <c r="DO39" s="28"/>
      <c r="DP39" s="28"/>
      <c r="DQ39" s="28"/>
      <c r="DR39" s="28"/>
      <c r="DS39" s="28"/>
      <c r="DT39" s="28"/>
      <c r="DU39" s="47"/>
      <c r="DV39" s="28"/>
      <c r="DW39" s="47"/>
      <c r="DY39" s="47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175"/>
      <c r="EO39" s="175"/>
      <c r="EP39" s="111"/>
      <c r="ER39" s="47"/>
      <c r="ES39" s="47"/>
      <c r="ET39" s="47"/>
      <c r="EU39" s="47"/>
      <c r="EV39" s="47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30"/>
      <c r="FJ39" s="30"/>
      <c r="FK39" s="30"/>
      <c r="FL39" s="30"/>
      <c r="FM39" s="30"/>
      <c r="FN39" s="28"/>
      <c r="FO39" s="28"/>
      <c r="FP39" s="127"/>
      <c r="FR39" s="47"/>
      <c r="FS39" s="47"/>
      <c r="FT39" s="47"/>
      <c r="FU39" s="28"/>
      <c r="FV39" s="28"/>
      <c r="FW39" s="47"/>
      <c r="FX39" s="47"/>
      <c r="FY39" s="47"/>
      <c r="FZ39" s="28"/>
      <c r="GA39" s="28"/>
      <c r="GB39" s="28"/>
      <c r="GC39" s="26"/>
      <c r="GD39" s="28"/>
      <c r="GE39" s="28"/>
      <c r="GF39" s="28"/>
      <c r="GG39" s="28"/>
      <c r="GH39" s="28"/>
      <c r="GI39" s="47"/>
      <c r="GJ39" s="47"/>
      <c r="GK39" s="47"/>
      <c r="GL39" s="47"/>
      <c r="GM39" s="47"/>
      <c r="GN39" s="47"/>
      <c r="GO39" s="47"/>
      <c r="GP39" s="47"/>
    </row>
    <row r="40" spans="1:198">
      <c r="A40" s="47"/>
      <c r="B40" s="47"/>
      <c r="C40" s="47"/>
      <c r="D40" s="47"/>
      <c r="E40" s="47"/>
      <c r="F40" s="47"/>
      <c r="G40" s="28"/>
      <c r="H40" s="28"/>
      <c r="I40" s="28"/>
      <c r="J40" s="47"/>
      <c r="K40" s="28"/>
      <c r="L40" s="47"/>
      <c r="M40" s="47"/>
      <c r="N40" s="28"/>
      <c r="O40" s="47"/>
      <c r="P40" s="47"/>
      <c r="Q40" s="28"/>
      <c r="R40" s="47"/>
      <c r="S40" s="47"/>
      <c r="T40" s="28"/>
      <c r="U40" s="28"/>
      <c r="V40" s="28"/>
      <c r="W40" s="28"/>
      <c r="X40" s="28"/>
      <c r="Y40" s="28"/>
      <c r="Z40" s="28"/>
      <c r="AA40" s="47"/>
      <c r="AB40" s="28"/>
      <c r="AC40" s="28"/>
      <c r="AD40" s="28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DA40" s="28"/>
      <c r="DB40" s="28"/>
      <c r="DC40" s="28"/>
      <c r="DD40" s="28"/>
      <c r="DE40" s="47"/>
      <c r="DF40" s="47"/>
      <c r="DG40" s="30"/>
      <c r="DH40" s="48"/>
      <c r="DI40" s="174"/>
      <c r="DJ40" s="30"/>
      <c r="DK40" s="47"/>
      <c r="DL40" s="47"/>
      <c r="DM40" s="28"/>
      <c r="DN40" s="47"/>
      <c r="DO40" s="28"/>
      <c r="DP40" s="28"/>
      <c r="DQ40" s="28"/>
      <c r="DR40" s="28"/>
      <c r="DS40" s="28"/>
      <c r="DT40" s="28"/>
      <c r="DU40" s="47"/>
      <c r="DV40" s="28"/>
      <c r="DW40" s="47"/>
      <c r="DY40" s="47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R40" s="47"/>
      <c r="ES40" s="47"/>
      <c r="ET40" s="47"/>
      <c r="EU40" s="47"/>
      <c r="EV40" s="47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30"/>
      <c r="FJ40" s="30"/>
      <c r="FK40" s="30"/>
      <c r="FL40" s="30"/>
      <c r="FM40" s="30"/>
      <c r="FN40" s="28"/>
      <c r="FO40" s="28"/>
      <c r="FP40" s="127"/>
      <c r="FR40" s="47"/>
      <c r="FS40" s="47"/>
      <c r="FT40" s="47"/>
      <c r="FU40" s="28"/>
      <c r="FV40" s="28"/>
      <c r="FW40" s="47"/>
      <c r="FX40" s="47"/>
      <c r="FY40" s="47"/>
      <c r="FZ40" s="28"/>
      <c r="GA40" s="28"/>
      <c r="GB40" s="28"/>
      <c r="GC40" s="26"/>
      <c r="GD40" s="28"/>
      <c r="GE40" s="28"/>
      <c r="GF40" s="28"/>
      <c r="GG40" s="28"/>
      <c r="GH40" s="28"/>
      <c r="GI40" s="47"/>
      <c r="GJ40" s="47"/>
      <c r="GK40" s="47"/>
      <c r="GL40" s="47"/>
      <c r="GM40" s="47"/>
      <c r="GN40" s="47"/>
      <c r="GO40" s="47"/>
      <c r="GP40" s="47"/>
    </row>
    <row r="41" spans="1:198">
      <c r="A41" s="47"/>
      <c r="B41" s="47"/>
      <c r="C41" s="47"/>
      <c r="D41" s="47"/>
      <c r="E41" s="47"/>
      <c r="F41" s="47"/>
      <c r="G41" s="28"/>
      <c r="H41" s="28"/>
      <c r="I41" s="28"/>
      <c r="J41" s="47"/>
      <c r="K41" s="28"/>
      <c r="L41" s="47"/>
      <c r="M41" s="47"/>
      <c r="N41" s="28"/>
      <c r="O41" s="47"/>
      <c r="P41" s="47"/>
      <c r="Q41" s="28"/>
      <c r="R41" s="47"/>
      <c r="S41" s="47"/>
      <c r="T41" s="28"/>
      <c r="U41" s="28"/>
      <c r="V41" s="28"/>
      <c r="W41" s="28"/>
      <c r="X41" s="28"/>
      <c r="Y41" s="28"/>
      <c r="Z41" s="28"/>
      <c r="AA41" s="47"/>
      <c r="AB41" s="28"/>
      <c r="AC41" s="28"/>
      <c r="AD41" s="28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DA41" s="28"/>
      <c r="DB41" s="28"/>
      <c r="DC41" s="28"/>
      <c r="DD41" s="28"/>
      <c r="DE41" s="47"/>
      <c r="DF41" s="47"/>
      <c r="DG41" s="30"/>
      <c r="DH41" s="48"/>
      <c r="DI41" s="174"/>
      <c r="DJ41" s="30"/>
      <c r="DK41" s="47"/>
      <c r="DL41" s="47"/>
      <c r="DM41" s="28"/>
      <c r="DN41" s="47"/>
      <c r="DO41" s="28"/>
      <c r="DP41" s="28"/>
      <c r="DQ41" s="28"/>
      <c r="DR41" s="28"/>
      <c r="DS41" s="28"/>
      <c r="DT41" s="28"/>
      <c r="DU41" s="47"/>
      <c r="DV41" s="28"/>
      <c r="DW41" s="47"/>
      <c r="DY41" s="47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R41" s="47"/>
      <c r="ES41" s="47"/>
      <c r="ET41" s="47"/>
      <c r="EU41" s="47"/>
      <c r="EV41" s="47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30"/>
      <c r="FJ41" s="30"/>
      <c r="FK41" s="30"/>
      <c r="FL41" s="30"/>
      <c r="FM41" s="30"/>
      <c r="FN41" s="28"/>
      <c r="FO41" s="28"/>
      <c r="FP41" s="127"/>
      <c r="FR41" s="47"/>
      <c r="FS41" s="47"/>
      <c r="FT41" s="47"/>
      <c r="FU41" s="28"/>
      <c r="FV41" s="28"/>
      <c r="FW41" s="47"/>
      <c r="FX41" s="47"/>
      <c r="FY41" s="47"/>
      <c r="FZ41" s="28"/>
      <c r="GA41" s="28"/>
      <c r="GB41" s="28"/>
      <c r="GC41" s="26"/>
      <c r="GD41" s="28"/>
      <c r="GE41" s="28"/>
      <c r="GF41" s="28"/>
      <c r="GG41" s="28"/>
      <c r="GH41" s="28"/>
      <c r="GI41" s="47"/>
      <c r="GJ41" s="47"/>
      <c r="GK41" s="47"/>
      <c r="GL41" s="47"/>
      <c r="GM41" s="47"/>
      <c r="GN41" s="47"/>
      <c r="GO41" s="47"/>
      <c r="GP41" s="47"/>
    </row>
    <row r="42" spans="1:198">
      <c r="A42" s="47"/>
      <c r="B42" s="47"/>
      <c r="C42" s="47"/>
      <c r="D42" s="47"/>
      <c r="E42" s="47"/>
      <c r="F42" s="47"/>
      <c r="G42" s="28"/>
      <c r="H42" s="28"/>
      <c r="I42" s="28"/>
      <c r="J42" s="47"/>
      <c r="K42" s="28"/>
      <c r="L42" s="47"/>
      <c r="M42" s="47"/>
      <c r="N42" s="28"/>
      <c r="O42" s="47"/>
      <c r="P42" s="47"/>
      <c r="Q42" s="28"/>
      <c r="R42" s="47"/>
      <c r="S42" s="47"/>
      <c r="T42" s="28"/>
      <c r="U42" s="28"/>
      <c r="V42" s="28"/>
      <c r="W42" s="28"/>
      <c r="X42" s="28"/>
      <c r="Y42" s="28"/>
      <c r="Z42" s="28"/>
      <c r="AA42" s="47"/>
      <c r="AB42" s="28"/>
      <c r="AC42" s="28"/>
      <c r="AD42" s="28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DA42" s="28"/>
      <c r="DB42" s="28"/>
      <c r="DC42" s="28"/>
      <c r="DD42" s="28"/>
      <c r="DE42" s="47"/>
      <c r="DF42" s="47"/>
      <c r="DG42" s="30"/>
      <c r="DH42" s="48"/>
      <c r="DI42" s="174"/>
      <c r="DJ42" s="30"/>
      <c r="DK42" s="47"/>
      <c r="DL42" s="47"/>
      <c r="DM42" s="28"/>
      <c r="DN42" s="47"/>
      <c r="DO42" s="28"/>
      <c r="DP42" s="28"/>
      <c r="DQ42" s="28"/>
      <c r="DR42" s="28"/>
      <c r="DS42" s="28"/>
      <c r="DT42" s="28"/>
      <c r="DU42" s="47"/>
      <c r="DV42" s="28"/>
      <c r="DW42" s="47"/>
      <c r="DY42" s="47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R42" s="47"/>
      <c r="ES42" s="47"/>
      <c r="ET42" s="47"/>
      <c r="EU42" s="47"/>
      <c r="EV42" s="47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30"/>
      <c r="FJ42" s="30"/>
      <c r="FK42" s="30"/>
      <c r="FL42" s="30"/>
      <c r="FM42" s="30"/>
      <c r="FN42" s="28"/>
      <c r="FO42" s="28"/>
      <c r="FP42" s="127"/>
      <c r="FR42" s="47"/>
      <c r="FS42" s="47"/>
      <c r="FT42" s="47"/>
      <c r="FU42" s="28"/>
      <c r="FV42" s="28"/>
      <c r="FW42" s="47"/>
      <c r="FX42" s="47"/>
      <c r="FY42" s="47"/>
      <c r="FZ42" s="28"/>
      <c r="GA42" s="28"/>
      <c r="GB42" s="28"/>
      <c r="GC42" s="26"/>
      <c r="GD42" s="28"/>
      <c r="GE42" s="28"/>
      <c r="GF42" s="28"/>
      <c r="GG42" s="28"/>
      <c r="GH42" s="28"/>
      <c r="GI42" s="47"/>
      <c r="GJ42" s="47"/>
      <c r="GK42" s="47"/>
      <c r="GL42" s="47"/>
      <c r="GM42" s="47"/>
      <c r="GN42" s="47"/>
      <c r="GO42" s="47"/>
      <c r="GP42" s="47"/>
    </row>
    <row r="43" spans="1:198">
      <c r="DG43" s="30"/>
      <c r="DH43" s="48"/>
      <c r="DI43" s="174"/>
      <c r="DJ43" s="30"/>
      <c r="FI43" s="38"/>
      <c r="FJ43" s="38"/>
      <c r="FK43" s="38"/>
      <c r="FL43" s="38"/>
      <c r="FM43" s="30"/>
    </row>
  </sheetData>
  <sheetProtection formatCells="0" formatColumns="0" formatRows="0" insertColumns="0" insertRows="0" deleteColumns="0" deleteRows="0"/>
  <mergeCells count="105">
    <mergeCell ref="EK3:EM6"/>
    <mergeCell ref="EH3:EJ6"/>
    <mergeCell ref="BA3:BA7"/>
    <mergeCell ref="AR5:AT6"/>
    <mergeCell ref="AU5:AW6"/>
    <mergeCell ref="EU3:EU7"/>
    <mergeCell ref="ET3:ET7"/>
    <mergeCell ref="DF3:DF7"/>
    <mergeCell ref="DG3:DG7"/>
    <mergeCell ref="BU4:CF4"/>
    <mergeCell ref="CG4:DD4"/>
    <mergeCell ref="CG5:CL5"/>
    <mergeCell ref="BT3:BT7"/>
    <mergeCell ref="AY3:AY7"/>
    <mergeCell ref="BU5:BZ5"/>
    <mergeCell ref="CA5:CF5"/>
    <mergeCell ref="CA6:CC6"/>
    <mergeCell ref="CD6:CF6"/>
    <mergeCell ref="BE6:BG6"/>
    <mergeCell ref="BB6:BD6"/>
    <mergeCell ref="BK6:BM6"/>
    <mergeCell ref="BN6:BP6"/>
    <mergeCell ref="BU6:BW6"/>
    <mergeCell ref="BX6:BZ6"/>
    <mergeCell ref="BB3:BG5"/>
    <mergeCell ref="BH3:BJ6"/>
    <mergeCell ref="BU3:DD3"/>
    <mergeCell ref="BK3:BP5"/>
    <mergeCell ref="BQ3:BS6"/>
    <mergeCell ref="D6:F6"/>
    <mergeCell ref="G6:I6"/>
    <mergeCell ref="S3:X4"/>
    <mergeCell ref="S5:U6"/>
    <mergeCell ref="V5:X6"/>
    <mergeCell ref="AB3:AD6"/>
    <mergeCell ref="AZ3:AZ7"/>
    <mergeCell ref="A3:A7"/>
    <mergeCell ref="B3:B7"/>
    <mergeCell ref="C3:C7"/>
    <mergeCell ref="AH3:AH7"/>
    <mergeCell ref="AF3:AF7"/>
    <mergeCell ref="AG3:AG7"/>
    <mergeCell ref="J3:L6"/>
    <mergeCell ref="AO5:AQ6"/>
    <mergeCell ref="AI3:AN4"/>
    <mergeCell ref="AO3:AW4"/>
    <mergeCell ref="AI5:AK6"/>
    <mergeCell ref="AL5:AN6"/>
    <mergeCell ref="M3:O6"/>
    <mergeCell ref="P3:R6"/>
    <mergeCell ref="Y3:AA6"/>
    <mergeCell ref="D3:I5"/>
    <mergeCell ref="DU3:DW6"/>
    <mergeCell ref="CG6:CI6"/>
    <mergeCell ref="CJ6:CL6"/>
    <mergeCell ref="DH3:DH7"/>
    <mergeCell ref="EE3:EG6"/>
    <mergeCell ref="EB3:ED6"/>
    <mergeCell ref="DO3:DQ6"/>
    <mergeCell ref="DR3:DT6"/>
    <mergeCell ref="FV3:FV7"/>
    <mergeCell ref="FU3:FU7"/>
    <mergeCell ref="CM5:CR5"/>
    <mergeCell ref="CM6:CO6"/>
    <mergeCell ref="CP6:CR6"/>
    <mergeCell ref="CS5:CX5"/>
    <mergeCell ref="CY5:DD5"/>
    <mergeCell ref="CS6:CU6"/>
    <mergeCell ref="CV6:CX6"/>
    <mergeCell ref="CY6:DA6"/>
    <mergeCell ref="DB6:DD6"/>
    <mergeCell ref="DX3:DX7"/>
    <mergeCell ref="DY3:EA6"/>
    <mergeCell ref="DI3:DK6"/>
    <mergeCell ref="DL3:DN6"/>
    <mergeCell ref="EN3:EP6"/>
    <mergeCell ref="FW3:GB3"/>
    <mergeCell ref="FW4:FW7"/>
    <mergeCell ref="FX4:FX7"/>
    <mergeCell ref="GA4:GA7"/>
    <mergeCell ref="GB4:GB7"/>
    <mergeCell ref="GD4:GD7"/>
    <mergeCell ref="GF4:GF7"/>
    <mergeCell ref="GG4:GG7"/>
    <mergeCell ref="GC3:GC7"/>
    <mergeCell ref="GD3:GH3"/>
    <mergeCell ref="GH4:GH7"/>
    <mergeCell ref="GE4:GE7"/>
    <mergeCell ref="FZ4:FZ7"/>
    <mergeCell ref="FY4:FY7"/>
    <mergeCell ref="EY4:FA6"/>
    <mergeCell ref="FB4:FD6"/>
    <mergeCell ref="FT3:FT7"/>
    <mergeCell ref="FR3:FR7"/>
    <mergeCell ref="FS3:FS7"/>
    <mergeCell ref="FH6:FJ6"/>
    <mergeCell ref="EY3:FJ3"/>
    <mergeCell ref="EQ3:EQ7"/>
    <mergeCell ref="FK3:FL6"/>
    <mergeCell ref="FE6:FG6"/>
    <mergeCell ref="FE4:FJ5"/>
    <mergeCell ref="FM3:FM7"/>
    <mergeCell ref="FN3:FP6"/>
    <mergeCell ref="EV3:EX6"/>
    <mergeCell ref="ES3:ES7"/>
  </mergeCells>
  <phoneticPr fontId="0" type="noConversion"/>
  <pageMargins left="0.35433070866141736" right="0.15748031496062992" top="0.47244094488188981" bottom="0.98425196850393704" header="0.43307086614173229" footer="0.51181102362204722"/>
  <pageSetup paperSize="9" scale="85" orientation="landscape" horizontalDpi="120" verticalDpi="144" r:id="rId1"/>
  <headerFooter alignWithMargins="0"/>
  <colBreaks count="3" manualBreakCount="3">
    <brk id="30" max="1048575" man="1"/>
    <brk id="49" max="1048575" man="1"/>
    <brk id="10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 tint="0.79998168889431442"/>
  </sheetPr>
  <dimension ref="A1:FJ171"/>
  <sheetViews>
    <sheetView zoomScale="80" zoomScaleNormal="80" zoomScaleSheetLayoutView="75" workbookViewId="0">
      <pane xSplit="3" ySplit="7" topLeftCell="DX8" activePane="bottomRight" state="frozen"/>
      <selection activeCell="I22" sqref="I22"/>
      <selection pane="topRight" activeCell="I22" sqref="I22"/>
      <selection pane="bottomLeft" activeCell="I22" sqref="I22"/>
      <selection pane="bottomRight" activeCell="EM23" sqref="EM23"/>
    </sheetView>
  </sheetViews>
  <sheetFormatPr defaultRowHeight="15"/>
  <cols>
    <col min="1" max="1" width="2.7109375" style="20" customWidth="1"/>
    <col min="2" max="2" width="27.140625" style="20" customWidth="1"/>
    <col min="3" max="3" width="4" style="20" customWidth="1"/>
    <col min="4" max="4" width="6" style="20" customWidth="1"/>
    <col min="5" max="5" width="5.85546875" style="59" customWidth="1"/>
    <col min="6" max="6" width="8" style="20" customWidth="1"/>
    <col min="7" max="7" width="8" style="59" customWidth="1"/>
    <col min="8" max="8" width="5.28515625" style="20" customWidth="1"/>
    <col min="9" max="9" width="7.85546875" style="20" customWidth="1"/>
    <col min="10" max="10" width="7.7109375" style="59" customWidth="1"/>
    <col min="11" max="11" width="5.7109375" style="20" customWidth="1"/>
    <col min="12" max="12" width="7" style="20" customWidth="1"/>
    <col min="13" max="13" width="6.85546875" style="59" customWidth="1"/>
    <col min="14" max="14" width="5.140625" style="20" customWidth="1"/>
    <col min="15" max="16" width="7.85546875" style="59" customWidth="1"/>
    <col min="17" max="17" width="5.28515625" style="59" customWidth="1"/>
    <col min="18" max="18" width="5.140625" style="20" customWidth="1"/>
    <col min="19" max="19" width="5.5703125" style="59" customWidth="1"/>
    <col min="20" max="20" width="4.28515625" style="20" customWidth="1"/>
    <col min="21" max="21" width="8.140625" style="20" customWidth="1"/>
    <col min="22" max="22" width="8.140625" style="59" customWidth="1"/>
    <col min="23" max="23" width="6.5703125" style="20" customWidth="1"/>
    <col min="24" max="24" width="8.28515625" style="20" customWidth="1"/>
    <col min="25" max="25" width="8.28515625" style="31" customWidth="1"/>
    <col min="26" max="26" width="6.7109375" style="20" customWidth="1"/>
    <col min="27" max="27" width="7.42578125" style="20" customWidth="1"/>
    <col min="28" max="28" width="7.42578125" style="24" customWidth="1"/>
    <col min="29" max="29" width="6.7109375" style="20" customWidth="1"/>
    <col min="30" max="33" width="5.42578125" style="31" customWidth="1"/>
    <col min="34" max="34" width="1.85546875" style="47" customWidth="1"/>
    <col min="35" max="35" width="3.28515625" style="20" customWidth="1"/>
    <col min="36" max="36" width="29.28515625" style="20" customWidth="1"/>
    <col min="37" max="37" width="4" style="20" customWidth="1"/>
    <col min="38" max="38" width="6.140625" style="20" customWidth="1"/>
    <col min="39" max="39" width="6.7109375" style="59" customWidth="1"/>
    <col min="40" max="40" width="5.85546875" style="20" customWidth="1"/>
    <col min="41" max="41" width="7" style="20" customWidth="1"/>
    <col min="42" max="42" width="7.140625" style="59" customWidth="1"/>
    <col min="43" max="43" width="8" style="20" customWidth="1"/>
    <col min="44" max="44" width="5.5703125" style="20" customWidth="1"/>
    <col min="45" max="45" width="6.28515625" style="59" customWidth="1"/>
    <col min="46" max="47" width="5.7109375" style="20" customWidth="1"/>
    <col min="48" max="48" width="5.7109375" style="59" customWidth="1"/>
    <col min="49" max="49" width="5.42578125" style="20" customWidth="1"/>
    <col min="50" max="50" width="5.28515625" style="20" customWidth="1"/>
    <col min="51" max="51" width="5.28515625" style="59" customWidth="1"/>
    <col min="52" max="52" width="4.140625" style="20" customWidth="1"/>
    <col min="53" max="53" width="5.5703125" style="20" customWidth="1"/>
    <col min="54" max="54" width="5.5703125" style="59" customWidth="1"/>
    <col min="55" max="55" width="4.7109375" style="20" customWidth="1"/>
    <col min="56" max="56" width="5.42578125" style="20" customWidth="1"/>
    <col min="57" max="57" width="5.28515625" style="59" customWidth="1"/>
    <col min="58" max="58" width="4.5703125" style="20" customWidth="1"/>
    <col min="59" max="59" width="6.7109375" style="20" customWidth="1"/>
    <col min="60" max="60" width="6.7109375" style="59" customWidth="1"/>
    <col min="61" max="61" width="7.5703125" style="20" customWidth="1"/>
    <col min="62" max="62" width="1.42578125" style="47" customWidth="1"/>
    <col min="63" max="63" width="3.28515625" style="20" customWidth="1"/>
    <col min="64" max="64" width="29.85546875" style="20" customWidth="1"/>
    <col min="65" max="65" width="4" style="20" customWidth="1"/>
    <col min="66" max="66" width="6.5703125" style="20" customWidth="1"/>
    <col min="67" max="67" width="6.140625" style="59" customWidth="1"/>
    <col min="68" max="68" width="6.85546875" style="59" customWidth="1"/>
    <col min="69" max="70" width="6" style="59" customWidth="1"/>
    <col min="71" max="71" width="7.140625" style="59" customWidth="1"/>
    <col min="72" max="72" width="6.42578125" style="59" customWidth="1"/>
    <col min="73" max="73" width="6" style="59" customWidth="1"/>
    <col min="74" max="74" width="6.28515625" style="59" customWidth="1"/>
    <col min="75" max="75" width="6.42578125" style="59" customWidth="1"/>
    <col min="76" max="76" width="5.7109375" style="49" customWidth="1"/>
    <col min="77" max="77" width="6" style="59" customWidth="1"/>
    <col min="78" max="78" width="4" style="137" customWidth="1"/>
    <col min="79" max="79" width="6.140625" style="20" customWidth="1"/>
    <col min="80" max="80" width="6" style="59" customWidth="1"/>
    <col min="81" max="81" width="6.28515625" style="20" customWidth="1"/>
    <col min="82" max="82" width="7.140625" style="20" customWidth="1"/>
    <col min="83" max="83" width="7.140625" style="59" customWidth="1"/>
    <col min="84" max="84" width="5.5703125" style="20" customWidth="1"/>
    <col min="85" max="85" width="6.5703125" style="20" customWidth="1"/>
    <col min="86" max="86" width="6.85546875" style="59" customWidth="1"/>
    <col min="87" max="87" width="6.85546875" style="20" customWidth="1"/>
    <col min="88" max="88" width="7.85546875" style="20" customWidth="1"/>
    <col min="89" max="89" width="7.85546875" style="59" customWidth="1"/>
    <col min="90" max="91" width="7.85546875" style="20" customWidth="1"/>
    <col min="92" max="92" width="7.85546875" style="59" customWidth="1"/>
    <col min="93" max="93" width="7.85546875" style="20" customWidth="1"/>
    <col min="94" max="94" width="8.42578125" style="200" customWidth="1"/>
    <col min="95" max="95" width="8.42578125" style="306" customWidth="1"/>
    <col min="96" max="96" width="8.42578125" style="200" customWidth="1"/>
    <col min="97" max="97" width="6.42578125" style="59" customWidth="1"/>
    <col min="98" max="98" width="7.140625" style="59" customWidth="1"/>
    <col min="99" max="99" width="7" style="59" customWidth="1"/>
    <col min="100" max="100" width="3.42578125" style="47" customWidth="1"/>
    <col min="101" max="101" width="3.42578125" style="20" customWidth="1"/>
    <col min="102" max="102" width="30.42578125" style="20" customWidth="1"/>
    <col min="103" max="103" width="4" style="20" customWidth="1"/>
    <col min="104" max="104" width="5.42578125" style="20" customWidth="1"/>
    <col min="105" max="105" width="5.5703125" style="59" customWidth="1"/>
    <col min="106" max="106" width="5" style="20" customWidth="1"/>
    <col min="107" max="107" width="5.5703125" style="31" customWidth="1"/>
    <col min="108" max="108" width="6.28515625" style="59" customWidth="1"/>
    <col min="109" max="109" width="6.28515625" style="31" customWidth="1"/>
    <col min="110" max="110" width="6.28515625" style="20" customWidth="1"/>
    <col min="111" max="111" width="6.28515625" style="59" customWidth="1"/>
    <col min="112" max="113" width="6.28515625" style="20" customWidth="1"/>
    <col min="114" max="114" width="6.28515625" style="59" customWidth="1"/>
    <col min="115" max="115" width="6.28515625" style="20" customWidth="1"/>
    <col min="116" max="116" width="7" style="20" customWidth="1"/>
    <col min="117" max="117" width="7" style="59" customWidth="1"/>
    <col min="118" max="118" width="6.28515625" style="20" customWidth="1"/>
    <col min="119" max="119" width="6.140625" style="59" customWidth="1"/>
    <col min="120" max="121" width="6.42578125" style="59" customWidth="1"/>
    <col min="122" max="122" width="2.7109375" style="47" customWidth="1"/>
    <col min="123" max="123" width="3.28515625" style="20" customWidth="1"/>
    <col min="124" max="124" width="29.85546875" style="20" customWidth="1"/>
    <col min="125" max="125" width="4" style="20" customWidth="1"/>
    <col min="126" max="126" width="5.7109375" style="20" customWidth="1"/>
    <col min="127" max="127" width="5.7109375" style="59" customWidth="1"/>
    <col min="128" max="128" width="4.28515625" style="20" customWidth="1"/>
    <col min="129" max="129" width="5.28515625" style="20" customWidth="1"/>
    <col min="130" max="130" width="5.28515625" style="59" customWidth="1"/>
    <col min="131" max="131" width="5" style="20" customWidth="1"/>
    <col min="132" max="132" width="5.42578125" style="20" customWidth="1"/>
    <col min="133" max="133" width="5.42578125" style="59" customWidth="1"/>
    <col min="134" max="134" width="5.42578125" style="20" customWidth="1"/>
    <col min="135" max="135" width="5.42578125" style="59" customWidth="1"/>
    <col min="136" max="136" width="5.42578125" style="47" customWidth="1"/>
    <col min="137" max="137" width="5.42578125" style="59" customWidth="1"/>
    <col min="138" max="138" width="6.85546875" style="20" customWidth="1"/>
    <col min="139" max="139" width="6.140625" style="59" customWidth="1"/>
    <col min="140" max="140" width="6.28515625" style="20" customWidth="1"/>
    <col min="141" max="141" width="2.85546875" style="20" customWidth="1"/>
    <col min="142" max="142" width="3.85546875" style="20" customWidth="1"/>
    <col min="143" max="143" width="34.85546875" style="20" customWidth="1"/>
    <col min="144" max="144" width="4" style="20" customWidth="1"/>
    <col min="145" max="145" width="9" style="59" customWidth="1"/>
    <col min="146" max="146" width="9.28515625" style="59" customWidth="1"/>
    <col min="147" max="147" width="6.7109375" style="59" customWidth="1"/>
    <col min="148" max="148" width="13.85546875" style="59" customWidth="1"/>
    <col min="149" max="149" width="7.140625" style="59" customWidth="1"/>
    <col min="150" max="150" width="5.85546875" style="59" customWidth="1"/>
    <col min="151" max="151" width="6.5703125" style="59" customWidth="1"/>
    <col min="152" max="152" width="8.85546875" style="59" customWidth="1"/>
    <col min="153" max="153" width="9" style="59" customWidth="1"/>
    <col min="154" max="154" width="6.28515625" style="59" customWidth="1"/>
    <col min="155" max="155" width="7.140625" style="59" customWidth="1"/>
    <col min="156" max="156" width="9.5703125" style="59" customWidth="1"/>
    <col min="157" max="157" width="7.42578125" style="59" customWidth="1"/>
    <col min="158" max="158" width="7.5703125" style="59" customWidth="1"/>
    <col min="159" max="159" width="7.7109375" style="59" customWidth="1"/>
    <col min="160" max="160" width="7" style="59" customWidth="1"/>
    <col min="161" max="161" width="8.7109375" style="59" customWidth="1"/>
    <col min="162" max="162" width="9.140625" style="20"/>
    <col min="163" max="164" width="8" style="20" customWidth="1"/>
    <col min="165" max="16384" width="9.140625" style="20"/>
  </cols>
  <sheetData>
    <row r="1" spans="1:166" s="49" customFormat="1" ht="17.25" customHeight="1">
      <c r="A1" s="135" t="s">
        <v>552</v>
      </c>
      <c r="X1" s="647"/>
      <c r="Y1" s="647"/>
      <c r="Z1" s="647"/>
      <c r="AA1" s="647"/>
      <c r="AB1" s="647"/>
      <c r="AC1" s="647"/>
      <c r="AD1" s="647"/>
      <c r="AE1" s="647"/>
      <c r="AF1" s="647"/>
      <c r="AG1" s="647"/>
      <c r="AI1" s="135" t="s">
        <v>158</v>
      </c>
      <c r="BK1" s="135" t="s">
        <v>243</v>
      </c>
      <c r="BZ1" s="414"/>
      <c r="CT1" s="254"/>
      <c r="CU1" s="254"/>
      <c r="CV1" s="254"/>
      <c r="CW1" s="648" t="s">
        <v>297</v>
      </c>
      <c r="CX1" s="648"/>
      <c r="CY1" s="648"/>
      <c r="CZ1" s="648"/>
      <c r="DA1" s="648"/>
      <c r="DB1" s="648"/>
      <c r="DC1" s="648"/>
      <c r="DL1" s="203"/>
      <c r="DM1" s="203"/>
      <c r="DN1" s="203"/>
      <c r="DO1" s="203"/>
      <c r="DP1" s="203"/>
      <c r="DQ1" s="203"/>
      <c r="DS1" s="135" t="s">
        <v>69</v>
      </c>
      <c r="EL1" s="135" t="s">
        <v>509</v>
      </c>
    </row>
    <row r="2" spans="1:166" s="29" customFormat="1" ht="25.5" customHeight="1">
      <c r="A2" s="629" t="s">
        <v>18</v>
      </c>
      <c r="B2" s="644" t="s">
        <v>56</v>
      </c>
      <c r="C2" s="629" t="s">
        <v>20</v>
      </c>
      <c r="D2" s="629" t="s">
        <v>551</v>
      </c>
      <c r="E2" s="629"/>
      <c r="F2" s="630" t="s">
        <v>317</v>
      </c>
      <c r="G2" s="629"/>
      <c r="H2" s="631"/>
      <c r="I2" s="629" t="s">
        <v>331</v>
      </c>
      <c r="J2" s="629"/>
      <c r="K2" s="629"/>
      <c r="L2" s="629"/>
      <c r="M2" s="629"/>
      <c r="N2" s="629"/>
      <c r="O2" s="629" t="s">
        <v>340</v>
      </c>
      <c r="P2" s="629"/>
      <c r="Q2" s="629"/>
      <c r="R2" s="630" t="s">
        <v>414</v>
      </c>
      <c r="S2" s="629"/>
      <c r="T2" s="629"/>
      <c r="U2" s="629" t="s">
        <v>290</v>
      </c>
      <c r="V2" s="629"/>
      <c r="W2" s="629"/>
      <c r="X2" s="629"/>
      <c r="Y2" s="629"/>
      <c r="Z2" s="629"/>
      <c r="AA2" s="629"/>
      <c r="AB2" s="629"/>
      <c r="AC2" s="629"/>
      <c r="AD2" s="629"/>
      <c r="AE2" s="629"/>
      <c r="AF2" s="629"/>
      <c r="AG2" s="629"/>
      <c r="AI2" s="629" t="s">
        <v>18</v>
      </c>
      <c r="AJ2" s="644" t="s">
        <v>56</v>
      </c>
      <c r="AK2" s="629" t="s">
        <v>20</v>
      </c>
      <c r="AL2" s="629" t="s">
        <v>155</v>
      </c>
      <c r="AM2" s="629"/>
      <c r="AN2" s="629"/>
      <c r="AO2" s="629" t="s">
        <v>156</v>
      </c>
      <c r="AP2" s="629"/>
      <c r="AQ2" s="629"/>
      <c r="AR2" s="629" t="s">
        <v>157</v>
      </c>
      <c r="AS2" s="629"/>
      <c r="AT2" s="629"/>
      <c r="AU2" s="629"/>
      <c r="AV2" s="629"/>
      <c r="AW2" s="629"/>
      <c r="AX2" s="629" t="s">
        <v>260</v>
      </c>
      <c r="AY2" s="629"/>
      <c r="AZ2" s="629"/>
      <c r="BA2" s="629" t="s">
        <v>70</v>
      </c>
      <c r="BB2" s="629"/>
      <c r="BC2" s="629"/>
      <c r="BD2" s="629"/>
      <c r="BE2" s="629"/>
      <c r="BF2" s="629"/>
      <c r="BG2" s="629" t="s">
        <v>250</v>
      </c>
      <c r="BH2" s="629"/>
      <c r="BI2" s="629"/>
      <c r="BK2" s="629" t="s">
        <v>18</v>
      </c>
      <c r="BL2" s="644" t="s">
        <v>56</v>
      </c>
      <c r="BM2" s="629" t="s">
        <v>20</v>
      </c>
      <c r="BN2" s="629" t="s">
        <v>318</v>
      </c>
      <c r="BO2" s="629"/>
      <c r="BP2" s="629"/>
      <c r="BQ2" s="604" t="s">
        <v>52</v>
      </c>
      <c r="BR2" s="604"/>
      <c r="BS2" s="604"/>
      <c r="BT2" s="604"/>
      <c r="BU2" s="604"/>
      <c r="BV2" s="604"/>
      <c r="BW2" s="604" t="s">
        <v>109</v>
      </c>
      <c r="BX2" s="604"/>
      <c r="BY2" s="604"/>
      <c r="BZ2" s="635" t="s">
        <v>68</v>
      </c>
      <c r="CA2" s="630" t="s">
        <v>148</v>
      </c>
      <c r="CB2" s="629"/>
      <c r="CC2" s="631"/>
      <c r="CD2" s="632" t="s">
        <v>153</v>
      </c>
      <c r="CE2" s="638"/>
      <c r="CF2" s="639"/>
      <c r="CG2" s="632" t="s">
        <v>364</v>
      </c>
      <c r="CH2" s="638"/>
      <c r="CI2" s="639"/>
      <c r="CJ2" s="658" t="s">
        <v>334</v>
      </c>
      <c r="CK2" s="659"/>
      <c r="CL2" s="660"/>
      <c r="CM2" s="632" t="s">
        <v>417</v>
      </c>
      <c r="CN2" s="638"/>
      <c r="CO2" s="639"/>
      <c r="CP2" s="667" t="s">
        <v>401</v>
      </c>
      <c r="CQ2" s="668"/>
      <c r="CR2" s="669"/>
      <c r="CS2" s="629" t="s">
        <v>506</v>
      </c>
      <c r="CT2" s="629"/>
      <c r="CU2" s="629"/>
      <c r="CV2" s="190"/>
      <c r="CW2" s="630" t="s">
        <v>18</v>
      </c>
      <c r="CX2" s="644" t="s">
        <v>56</v>
      </c>
      <c r="CY2" s="629" t="s">
        <v>20</v>
      </c>
      <c r="CZ2" s="632" t="s">
        <v>159</v>
      </c>
      <c r="DA2" s="638"/>
      <c r="DB2" s="639"/>
      <c r="DC2" s="632" t="s">
        <v>248</v>
      </c>
      <c r="DD2" s="638"/>
      <c r="DE2" s="639"/>
      <c r="DF2" s="629" t="s">
        <v>298</v>
      </c>
      <c r="DG2" s="629"/>
      <c r="DH2" s="629"/>
      <c r="DI2" s="629"/>
      <c r="DJ2" s="629"/>
      <c r="DK2" s="629"/>
      <c r="DL2" s="629" t="s">
        <v>335</v>
      </c>
      <c r="DM2" s="629"/>
      <c r="DN2" s="629"/>
      <c r="DO2" s="629" t="s">
        <v>336</v>
      </c>
      <c r="DP2" s="629"/>
      <c r="DQ2" s="629"/>
      <c r="DS2" s="629" t="s">
        <v>18</v>
      </c>
      <c r="DT2" s="629" t="s">
        <v>56</v>
      </c>
      <c r="DU2" s="629" t="s">
        <v>20</v>
      </c>
      <c r="DV2" s="629" t="s">
        <v>154</v>
      </c>
      <c r="DW2" s="629"/>
      <c r="DX2" s="629"/>
      <c r="DY2" s="629" t="s">
        <v>337</v>
      </c>
      <c r="DZ2" s="629"/>
      <c r="EA2" s="629"/>
      <c r="EB2" s="632" t="s">
        <v>261</v>
      </c>
      <c r="EC2" s="638"/>
      <c r="ED2" s="629" t="s">
        <v>182</v>
      </c>
      <c r="EE2" s="629"/>
      <c r="EF2" s="629"/>
      <c r="EG2" s="629"/>
      <c r="EH2" s="632" t="s">
        <v>212</v>
      </c>
      <c r="EI2" s="638"/>
      <c r="EJ2" s="639"/>
      <c r="EL2" s="629" t="s">
        <v>18</v>
      </c>
      <c r="EM2" s="644" t="s">
        <v>56</v>
      </c>
      <c r="EN2" s="629" t="s">
        <v>20</v>
      </c>
      <c r="EO2" s="683" t="s">
        <v>354</v>
      </c>
      <c r="EP2" s="684" t="s">
        <v>106</v>
      </c>
      <c r="EQ2" s="685"/>
      <c r="ER2" s="685"/>
      <c r="ES2" s="685"/>
      <c r="ET2" s="685"/>
      <c r="EU2" s="686"/>
      <c r="EV2" s="683" t="s">
        <v>338</v>
      </c>
      <c r="EW2" s="687" t="s">
        <v>418</v>
      </c>
      <c r="EX2" s="688"/>
      <c r="EY2" s="688"/>
      <c r="EZ2" s="688"/>
      <c r="FA2" s="688"/>
      <c r="FB2" s="688"/>
      <c r="FC2" s="688"/>
      <c r="FD2" s="688"/>
      <c r="FE2" s="689"/>
    </row>
    <row r="3" spans="1:166" s="29" customFormat="1" ht="17.25" customHeight="1">
      <c r="A3" s="629"/>
      <c r="B3" s="644"/>
      <c r="C3" s="629"/>
      <c r="D3" s="629"/>
      <c r="E3" s="629"/>
      <c r="F3" s="630"/>
      <c r="G3" s="629"/>
      <c r="H3" s="631"/>
      <c r="I3" s="629" t="s">
        <v>332</v>
      </c>
      <c r="J3" s="629"/>
      <c r="K3" s="629"/>
      <c r="L3" s="629" t="s">
        <v>333</v>
      </c>
      <c r="M3" s="629"/>
      <c r="N3" s="629"/>
      <c r="O3" s="629"/>
      <c r="P3" s="629"/>
      <c r="Q3" s="629"/>
      <c r="R3" s="630"/>
      <c r="S3" s="629"/>
      <c r="T3" s="629"/>
      <c r="U3" s="632" t="s">
        <v>415</v>
      </c>
      <c r="V3" s="638"/>
      <c r="W3" s="639"/>
      <c r="X3" s="632" t="s">
        <v>289</v>
      </c>
      <c r="Y3" s="638"/>
      <c r="Z3" s="639"/>
      <c r="AA3" s="632" t="s">
        <v>362</v>
      </c>
      <c r="AB3" s="638"/>
      <c r="AC3" s="639"/>
      <c r="AD3" s="629" t="s">
        <v>344</v>
      </c>
      <c r="AE3" s="629"/>
      <c r="AF3" s="629"/>
      <c r="AG3" s="629"/>
      <c r="AI3" s="629"/>
      <c r="AJ3" s="644"/>
      <c r="AK3" s="629"/>
      <c r="AL3" s="629"/>
      <c r="AM3" s="629"/>
      <c r="AN3" s="629"/>
      <c r="AO3" s="629"/>
      <c r="AP3" s="629"/>
      <c r="AQ3" s="629"/>
      <c r="AR3" s="629" t="s">
        <v>352</v>
      </c>
      <c r="AS3" s="629"/>
      <c r="AT3" s="629"/>
      <c r="AU3" s="629" t="s">
        <v>416</v>
      </c>
      <c r="AV3" s="629"/>
      <c r="AW3" s="629"/>
      <c r="AX3" s="629"/>
      <c r="AY3" s="629"/>
      <c r="AZ3" s="629"/>
      <c r="BA3" s="629" t="s">
        <v>228</v>
      </c>
      <c r="BB3" s="629"/>
      <c r="BC3" s="629"/>
      <c r="BD3" s="629" t="s">
        <v>227</v>
      </c>
      <c r="BE3" s="629"/>
      <c r="BF3" s="629"/>
      <c r="BG3" s="629"/>
      <c r="BH3" s="629"/>
      <c r="BI3" s="629"/>
      <c r="BK3" s="629"/>
      <c r="BL3" s="644"/>
      <c r="BM3" s="629"/>
      <c r="BN3" s="629"/>
      <c r="BO3" s="629"/>
      <c r="BP3" s="629"/>
      <c r="BQ3" s="604" t="s">
        <v>197</v>
      </c>
      <c r="BR3" s="604"/>
      <c r="BS3" s="604"/>
      <c r="BT3" s="649" t="s">
        <v>198</v>
      </c>
      <c r="BU3" s="650"/>
      <c r="BV3" s="651"/>
      <c r="BW3" s="604"/>
      <c r="BX3" s="604"/>
      <c r="BY3" s="604"/>
      <c r="BZ3" s="636"/>
      <c r="CA3" s="630"/>
      <c r="CB3" s="629"/>
      <c r="CC3" s="631"/>
      <c r="CD3" s="633"/>
      <c r="CE3" s="640"/>
      <c r="CF3" s="641"/>
      <c r="CG3" s="633"/>
      <c r="CH3" s="640"/>
      <c r="CI3" s="641"/>
      <c r="CJ3" s="661"/>
      <c r="CK3" s="662"/>
      <c r="CL3" s="663"/>
      <c r="CM3" s="633"/>
      <c r="CN3" s="640"/>
      <c r="CO3" s="641"/>
      <c r="CP3" s="670"/>
      <c r="CQ3" s="671"/>
      <c r="CR3" s="672"/>
      <c r="CS3" s="629"/>
      <c r="CT3" s="629"/>
      <c r="CU3" s="629"/>
      <c r="CV3" s="191"/>
      <c r="CW3" s="630"/>
      <c r="CX3" s="644"/>
      <c r="CY3" s="629"/>
      <c r="CZ3" s="633"/>
      <c r="DA3" s="640"/>
      <c r="DB3" s="641"/>
      <c r="DC3" s="633"/>
      <c r="DD3" s="640"/>
      <c r="DE3" s="641"/>
      <c r="DF3" s="629" t="s">
        <v>299</v>
      </c>
      <c r="DG3" s="629"/>
      <c r="DH3" s="629"/>
      <c r="DI3" s="629" t="s">
        <v>300</v>
      </c>
      <c r="DJ3" s="629"/>
      <c r="DK3" s="629"/>
      <c r="DL3" s="629"/>
      <c r="DM3" s="629"/>
      <c r="DN3" s="629"/>
      <c r="DO3" s="629"/>
      <c r="DP3" s="629"/>
      <c r="DQ3" s="629"/>
      <c r="DS3" s="629"/>
      <c r="DT3" s="629"/>
      <c r="DU3" s="629"/>
      <c r="DV3" s="629"/>
      <c r="DW3" s="629"/>
      <c r="DX3" s="629"/>
      <c r="DY3" s="629"/>
      <c r="DZ3" s="629"/>
      <c r="EA3" s="629"/>
      <c r="EB3" s="633"/>
      <c r="EC3" s="640"/>
      <c r="ED3" s="629" t="s">
        <v>183</v>
      </c>
      <c r="EE3" s="629"/>
      <c r="EF3" s="629" t="s">
        <v>202</v>
      </c>
      <c r="EG3" s="629"/>
      <c r="EH3" s="633"/>
      <c r="EI3" s="640"/>
      <c r="EJ3" s="641"/>
      <c r="EL3" s="629"/>
      <c r="EM3" s="644"/>
      <c r="EN3" s="629"/>
      <c r="EO3" s="683"/>
      <c r="EP3" s="604" t="s">
        <v>219</v>
      </c>
      <c r="EQ3" s="604" t="s">
        <v>223</v>
      </c>
      <c r="ER3" s="604" t="s">
        <v>396</v>
      </c>
      <c r="ES3" s="613" t="s">
        <v>230</v>
      </c>
      <c r="ET3" s="621"/>
      <c r="EU3" s="679" t="s">
        <v>386</v>
      </c>
      <c r="EV3" s="683"/>
      <c r="EW3" s="682" t="s">
        <v>419</v>
      </c>
      <c r="EX3" s="604" t="s">
        <v>425</v>
      </c>
      <c r="EY3" s="604" t="s">
        <v>421</v>
      </c>
      <c r="EZ3" s="604" t="s">
        <v>339</v>
      </c>
      <c r="FA3" s="682" t="s">
        <v>427</v>
      </c>
      <c r="FB3" s="676" t="s">
        <v>428</v>
      </c>
      <c r="FC3" s="676" t="s">
        <v>429</v>
      </c>
      <c r="FD3" s="676" t="s">
        <v>430</v>
      </c>
      <c r="FE3" s="676" t="s">
        <v>431</v>
      </c>
    </row>
    <row r="4" spans="1:166" s="29" customFormat="1" ht="17.25" customHeight="1">
      <c r="A4" s="629"/>
      <c r="B4" s="644"/>
      <c r="C4" s="629"/>
      <c r="D4" s="629"/>
      <c r="E4" s="629"/>
      <c r="F4" s="630"/>
      <c r="G4" s="629"/>
      <c r="H4" s="631"/>
      <c r="I4" s="629"/>
      <c r="J4" s="629"/>
      <c r="K4" s="629"/>
      <c r="L4" s="629"/>
      <c r="M4" s="629"/>
      <c r="N4" s="629"/>
      <c r="O4" s="629"/>
      <c r="P4" s="629"/>
      <c r="Q4" s="629"/>
      <c r="R4" s="630"/>
      <c r="S4" s="629"/>
      <c r="T4" s="629"/>
      <c r="U4" s="633"/>
      <c r="V4" s="640"/>
      <c r="W4" s="641"/>
      <c r="X4" s="633"/>
      <c r="Y4" s="640"/>
      <c r="Z4" s="641"/>
      <c r="AA4" s="633"/>
      <c r="AB4" s="640"/>
      <c r="AC4" s="641"/>
      <c r="AD4" s="629"/>
      <c r="AE4" s="629"/>
      <c r="AF4" s="629"/>
      <c r="AG4" s="629"/>
      <c r="AI4" s="629"/>
      <c r="AJ4" s="644"/>
      <c r="AK4" s="629"/>
      <c r="AL4" s="629"/>
      <c r="AM4" s="629"/>
      <c r="AN4" s="629"/>
      <c r="AO4" s="629"/>
      <c r="AP4" s="629"/>
      <c r="AQ4" s="629"/>
      <c r="AR4" s="629"/>
      <c r="AS4" s="629"/>
      <c r="AT4" s="629"/>
      <c r="AU4" s="629"/>
      <c r="AV4" s="629"/>
      <c r="AW4" s="629"/>
      <c r="AX4" s="629"/>
      <c r="AY4" s="629"/>
      <c r="AZ4" s="629"/>
      <c r="BA4" s="629"/>
      <c r="BB4" s="629"/>
      <c r="BC4" s="629"/>
      <c r="BD4" s="629"/>
      <c r="BE4" s="629"/>
      <c r="BF4" s="629"/>
      <c r="BG4" s="629"/>
      <c r="BH4" s="629"/>
      <c r="BI4" s="629"/>
      <c r="BK4" s="629"/>
      <c r="BL4" s="644"/>
      <c r="BM4" s="629"/>
      <c r="BN4" s="629"/>
      <c r="BO4" s="629"/>
      <c r="BP4" s="629"/>
      <c r="BQ4" s="604"/>
      <c r="BR4" s="604"/>
      <c r="BS4" s="604"/>
      <c r="BT4" s="652"/>
      <c r="BU4" s="653"/>
      <c r="BV4" s="654"/>
      <c r="BW4" s="604"/>
      <c r="BX4" s="604"/>
      <c r="BY4" s="604"/>
      <c r="BZ4" s="636"/>
      <c r="CA4" s="630"/>
      <c r="CB4" s="629"/>
      <c r="CC4" s="631"/>
      <c r="CD4" s="633"/>
      <c r="CE4" s="640"/>
      <c r="CF4" s="641"/>
      <c r="CG4" s="633"/>
      <c r="CH4" s="640"/>
      <c r="CI4" s="641"/>
      <c r="CJ4" s="661"/>
      <c r="CK4" s="662"/>
      <c r="CL4" s="663"/>
      <c r="CM4" s="633"/>
      <c r="CN4" s="640"/>
      <c r="CO4" s="641"/>
      <c r="CP4" s="670"/>
      <c r="CQ4" s="671"/>
      <c r="CR4" s="672"/>
      <c r="CS4" s="629"/>
      <c r="CT4" s="629"/>
      <c r="CU4" s="629"/>
      <c r="CV4" s="191"/>
      <c r="CW4" s="630"/>
      <c r="CX4" s="644"/>
      <c r="CY4" s="629"/>
      <c r="CZ4" s="633"/>
      <c r="DA4" s="640"/>
      <c r="DB4" s="641"/>
      <c r="DC4" s="633"/>
      <c r="DD4" s="640"/>
      <c r="DE4" s="641"/>
      <c r="DF4" s="629"/>
      <c r="DG4" s="629"/>
      <c r="DH4" s="629"/>
      <c r="DI4" s="629"/>
      <c r="DJ4" s="629"/>
      <c r="DK4" s="629"/>
      <c r="DL4" s="629"/>
      <c r="DM4" s="629"/>
      <c r="DN4" s="629"/>
      <c r="DO4" s="629"/>
      <c r="DP4" s="629"/>
      <c r="DQ4" s="629"/>
      <c r="DS4" s="629"/>
      <c r="DT4" s="629"/>
      <c r="DU4" s="629"/>
      <c r="DV4" s="629"/>
      <c r="DW4" s="629"/>
      <c r="DX4" s="629"/>
      <c r="DY4" s="629"/>
      <c r="DZ4" s="629"/>
      <c r="EA4" s="629"/>
      <c r="EB4" s="633"/>
      <c r="EC4" s="640"/>
      <c r="ED4" s="629"/>
      <c r="EE4" s="629"/>
      <c r="EF4" s="629"/>
      <c r="EG4" s="629"/>
      <c r="EH4" s="633"/>
      <c r="EI4" s="640"/>
      <c r="EJ4" s="641"/>
      <c r="EL4" s="629"/>
      <c r="EM4" s="644"/>
      <c r="EN4" s="629"/>
      <c r="EO4" s="683"/>
      <c r="EP4" s="604"/>
      <c r="EQ4" s="604"/>
      <c r="ER4" s="604"/>
      <c r="ES4" s="610" t="s">
        <v>316</v>
      </c>
      <c r="ET4" s="676" t="s">
        <v>221</v>
      </c>
      <c r="EU4" s="680"/>
      <c r="EV4" s="683"/>
      <c r="EW4" s="682"/>
      <c r="EX4" s="604"/>
      <c r="EY4" s="604"/>
      <c r="EZ4" s="604"/>
      <c r="FA4" s="682"/>
      <c r="FB4" s="677"/>
      <c r="FC4" s="677"/>
      <c r="FD4" s="677"/>
      <c r="FE4" s="677"/>
    </row>
    <row r="5" spans="1:166" s="29" customFormat="1" ht="77.25" customHeight="1">
      <c r="A5" s="629"/>
      <c r="B5" s="644"/>
      <c r="C5" s="629"/>
      <c r="D5" s="629"/>
      <c r="E5" s="629"/>
      <c r="F5" s="630"/>
      <c r="G5" s="629"/>
      <c r="H5" s="631"/>
      <c r="I5" s="629"/>
      <c r="J5" s="629"/>
      <c r="K5" s="629"/>
      <c r="L5" s="629"/>
      <c r="M5" s="629"/>
      <c r="N5" s="629"/>
      <c r="O5" s="629"/>
      <c r="P5" s="629"/>
      <c r="Q5" s="629"/>
      <c r="R5" s="630"/>
      <c r="S5" s="629"/>
      <c r="T5" s="629"/>
      <c r="U5" s="634"/>
      <c r="V5" s="642"/>
      <c r="W5" s="643"/>
      <c r="X5" s="634"/>
      <c r="Y5" s="642"/>
      <c r="Z5" s="643"/>
      <c r="AA5" s="634"/>
      <c r="AB5" s="642"/>
      <c r="AC5" s="643"/>
      <c r="AD5" s="629" t="s">
        <v>345</v>
      </c>
      <c r="AE5" s="629"/>
      <c r="AF5" s="629" t="s">
        <v>442</v>
      </c>
      <c r="AG5" s="629"/>
      <c r="AI5" s="629"/>
      <c r="AJ5" s="644"/>
      <c r="AK5" s="629"/>
      <c r="AL5" s="629"/>
      <c r="AM5" s="629"/>
      <c r="AN5" s="629"/>
      <c r="AO5" s="629"/>
      <c r="AP5" s="629"/>
      <c r="AQ5" s="629"/>
      <c r="AR5" s="629"/>
      <c r="AS5" s="629"/>
      <c r="AT5" s="629"/>
      <c r="AU5" s="629"/>
      <c r="AV5" s="629"/>
      <c r="AW5" s="629"/>
      <c r="AX5" s="629"/>
      <c r="AY5" s="629"/>
      <c r="AZ5" s="629"/>
      <c r="BA5" s="629"/>
      <c r="BB5" s="629"/>
      <c r="BC5" s="629"/>
      <c r="BD5" s="629"/>
      <c r="BE5" s="629"/>
      <c r="BF5" s="629"/>
      <c r="BG5" s="629"/>
      <c r="BH5" s="629"/>
      <c r="BI5" s="629"/>
      <c r="BK5" s="629"/>
      <c r="BL5" s="644"/>
      <c r="BM5" s="629"/>
      <c r="BN5" s="629"/>
      <c r="BO5" s="629"/>
      <c r="BP5" s="629"/>
      <c r="BQ5" s="604"/>
      <c r="BR5" s="604"/>
      <c r="BS5" s="604"/>
      <c r="BT5" s="655"/>
      <c r="BU5" s="656"/>
      <c r="BV5" s="657"/>
      <c r="BW5" s="604"/>
      <c r="BX5" s="604"/>
      <c r="BY5" s="604"/>
      <c r="BZ5" s="636"/>
      <c r="CA5" s="630"/>
      <c r="CB5" s="629"/>
      <c r="CC5" s="631"/>
      <c r="CD5" s="634"/>
      <c r="CE5" s="642"/>
      <c r="CF5" s="643"/>
      <c r="CG5" s="634"/>
      <c r="CH5" s="642"/>
      <c r="CI5" s="643"/>
      <c r="CJ5" s="664"/>
      <c r="CK5" s="665"/>
      <c r="CL5" s="666"/>
      <c r="CM5" s="634"/>
      <c r="CN5" s="642"/>
      <c r="CO5" s="643"/>
      <c r="CP5" s="673"/>
      <c r="CQ5" s="674"/>
      <c r="CR5" s="675"/>
      <c r="CS5" s="629"/>
      <c r="CT5" s="629"/>
      <c r="CU5" s="629"/>
      <c r="CV5" s="191"/>
      <c r="CW5" s="630"/>
      <c r="CX5" s="644"/>
      <c r="CY5" s="629"/>
      <c r="CZ5" s="634"/>
      <c r="DA5" s="642"/>
      <c r="DB5" s="643"/>
      <c r="DC5" s="634"/>
      <c r="DD5" s="642"/>
      <c r="DE5" s="643"/>
      <c r="DF5" s="629"/>
      <c r="DG5" s="629"/>
      <c r="DH5" s="629"/>
      <c r="DI5" s="629"/>
      <c r="DJ5" s="629"/>
      <c r="DK5" s="629"/>
      <c r="DL5" s="629"/>
      <c r="DM5" s="629"/>
      <c r="DN5" s="629"/>
      <c r="DO5" s="629"/>
      <c r="DP5" s="629"/>
      <c r="DQ5" s="629"/>
      <c r="DS5" s="629"/>
      <c r="DT5" s="629"/>
      <c r="DU5" s="629"/>
      <c r="DV5" s="629"/>
      <c r="DW5" s="629"/>
      <c r="DX5" s="629"/>
      <c r="DY5" s="629"/>
      <c r="DZ5" s="629"/>
      <c r="EA5" s="629"/>
      <c r="EB5" s="634"/>
      <c r="EC5" s="642"/>
      <c r="ED5" s="629"/>
      <c r="EE5" s="629"/>
      <c r="EF5" s="629"/>
      <c r="EG5" s="629"/>
      <c r="EH5" s="634"/>
      <c r="EI5" s="642"/>
      <c r="EJ5" s="643"/>
      <c r="EL5" s="629"/>
      <c r="EM5" s="644"/>
      <c r="EN5" s="629"/>
      <c r="EO5" s="683"/>
      <c r="EP5" s="604"/>
      <c r="EQ5" s="604"/>
      <c r="ER5" s="604"/>
      <c r="ES5" s="611"/>
      <c r="ET5" s="677"/>
      <c r="EU5" s="680"/>
      <c r="EV5" s="683"/>
      <c r="EW5" s="682"/>
      <c r="EX5" s="604"/>
      <c r="EY5" s="604"/>
      <c r="EZ5" s="604"/>
      <c r="FA5" s="682"/>
      <c r="FB5" s="677"/>
      <c r="FC5" s="677"/>
      <c r="FD5" s="677"/>
      <c r="FE5" s="677"/>
      <c r="FH5" s="205"/>
      <c r="FI5" s="205"/>
      <c r="FJ5" s="205"/>
    </row>
    <row r="6" spans="1:166" s="29" customFormat="1" ht="15" customHeight="1">
      <c r="A6" s="629"/>
      <c r="B6" s="644"/>
      <c r="C6" s="629"/>
      <c r="D6" s="421">
        <v>2020</v>
      </c>
      <c r="E6" s="418">
        <v>2021</v>
      </c>
      <c r="F6" s="421">
        <v>2020</v>
      </c>
      <c r="G6" s="418">
        <v>2021</v>
      </c>
      <c r="H6" s="154" t="s">
        <v>48</v>
      </c>
      <c r="I6" s="421">
        <v>2020</v>
      </c>
      <c r="J6" s="418">
        <v>2021</v>
      </c>
      <c r="K6" s="155" t="s">
        <v>48</v>
      </c>
      <c r="L6" s="421">
        <v>2020</v>
      </c>
      <c r="M6" s="418">
        <v>2021</v>
      </c>
      <c r="N6" s="155" t="s">
        <v>48</v>
      </c>
      <c r="O6" s="421">
        <v>2020</v>
      </c>
      <c r="P6" s="418">
        <v>2021</v>
      </c>
      <c r="Q6" s="155" t="s">
        <v>48</v>
      </c>
      <c r="R6" s="421">
        <v>2020</v>
      </c>
      <c r="S6" s="418">
        <v>2021</v>
      </c>
      <c r="T6" s="154" t="s">
        <v>48</v>
      </c>
      <c r="U6" s="421">
        <v>2020</v>
      </c>
      <c r="V6" s="418">
        <v>2021</v>
      </c>
      <c r="W6" s="155" t="s">
        <v>48</v>
      </c>
      <c r="X6" s="421">
        <v>2020</v>
      </c>
      <c r="Y6" s="421">
        <v>2021</v>
      </c>
      <c r="Z6" s="155" t="s">
        <v>48</v>
      </c>
      <c r="AA6" s="421">
        <v>2020</v>
      </c>
      <c r="AB6" s="421">
        <v>2021</v>
      </c>
      <c r="AC6" s="155" t="s">
        <v>48</v>
      </c>
      <c r="AD6" s="421">
        <v>2020</v>
      </c>
      <c r="AE6" s="421">
        <v>2021</v>
      </c>
      <c r="AF6" s="421">
        <v>2020</v>
      </c>
      <c r="AG6" s="421">
        <v>2021</v>
      </c>
      <c r="AI6" s="629"/>
      <c r="AJ6" s="644"/>
      <c r="AK6" s="629"/>
      <c r="AL6" s="421">
        <v>2020</v>
      </c>
      <c r="AM6" s="418">
        <v>2021</v>
      </c>
      <c r="AN6" s="155" t="s">
        <v>48</v>
      </c>
      <c r="AO6" s="421">
        <v>2020</v>
      </c>
      <c r="AP6" s="418">
        <v>2021</v>
      </c>
      <c r="AQ6" s="155" t="s">
        <v>48</v>
      </c>
      <c r="AR6" s="421">
        <v>2020</v>
      </c>
      <c r="AS6" s="418">
        <v>2021</v>
      </c>
      <c r="AT6" s="155" t="s">
        <v>48</v>
      </c>
      <c r="AU6" s="421">
        <v>2020</v>
      </c>
      <c r="AV6" s="421">
        <v>2021</v>
      </c>
      <c r="AW6" s="155" t="s">
        <v>48</v>
      </c>
      <c r="AX6" s="421">
        <v>2020</v>
      </c>
      <c r="AY6" s="418">
        <v>2021</v>
      </c>
      <c r="AZ6" s="155" t="s">
        <v>48</v>
      </c>
      <c r="BA6" s="421">
        <v>2020</v>
      </c>
      <c r="BB6" s="421">
        <v>2021</v>
      </c>
      <c r="BC6" s="154" t="s">
        <v>48</v>
      </c>
      <c r="BD6" s="421">
        <v>2020</v>
      </c>
      <c r="BE6" s="418">
        <v>2021</v>
      </c>
      <c r="BF6" s="155" t="s">
        <v>48</v>
      </c>
      <c r="BG6" s="421">
        <v>2020</v>
      </c>
      <c r="BH6" s="418">
        <v>2021</v>
      </c>
      <c r="BI6" s="155" t="s">
        <v>48</v>
      </c>
      <c r="BK6" s="629"/>
      <c r="BL6" s="644"/>
      <c r="BM6" s="629"/>
      <c r="BN6" s="421">
        <v>2020</v>
      </c>
      <c r="BO6" s="418">
        <v>2021</v>
      </c>
      <c r="BP6" s="21" t="s">
        <v>48</v>
      </c>
      <c r="BQ6" s="421">
        <v>2020</v>
      </c>
      <c r="BR6" s="418">
        <v>2021</v>
      </c>
      <c r="BS6" s="21" t="s">
        <v>48</v>
      </c>
      <c r="BT6" s="421">
        <v>2020</v>
      </c>
      <c r="BU6" s="418">
        <v>2021</v>
      </c>
      <c r="BV6" s="21" t="s">
        <v>48</v>
      </c>
      <c r="BW6" s="421">
        <v>2020</v>
      </c>
      <c r="BX6" s="418">
        <v>2021</v>
      </c>
      <c r="BY6" s="21" t="s">
        <v>48</v>
      </c>
      <c r="BZ6" s="637"/>
      <c r="CA6" s="421">
        <v>2020</v>
      </c>
      <c r="CB6" s="421">
        <v>2021</v>
      </c>
      <c r="CC6" s="154" t="s">
        <v>48</v>
      </c>
      <c r="CD6" s="421">
        <v>2020</v>
      </c>
      <c r="CE6" s="421">
        <v>2021</v>
      </c>
      <c r="CF6" s="155" t="s">
        <v>48</v>
      </c>
      <c r="CG6" s="421">
        <v>2020</v>
      </c>
      <c r="CH6" s="421">
        <v>2021</v>
      </c>
      <c r="CI6" s="155" t="s">
        <v>48</v>
      </c>
      <c r="CJ6" s="421">
        <v>2020</v>
      </c>
      <c r="CK6" s="421">
        <v>2021</v>
      </c>
      <c r="CL6" s="421" t="s">
        <v>48</v>
      </c>
      <c r="CM6" s="421">
        <v>2020</v>
      </c>
      <c r="CN6" s="421">
        <v>2021</v>
      </c>
      <c r="CO6" s="421" t="s">
        <v>48</v>
      </c>
      <c r="CP6" s="421">
        <v>2020</v>
      </c>
      <c r="CQ6" s="418">
        <v>2021</v>
      </c>
      <c r="CR6" s="426" t="s">
        <v>48</v>
      </c>
      <c r="CS6" s="421">
        <v>2020</v>
      </c>
      <c r="CT6" s="421">
        <v>2021</v>
      </c>
      <c r="CU6" s="155" t="s">
        <v>48</v>
      </c>
      <c r="CV6" s="192"/>
      <c r="CW6" s="630"/>
      <c r="CX6" s="644"/>
      <c r="CY6" s="629"/>
      <c r="CZ6" s="421">
        <v>2020</v>
      </c>
      <c r="DA6" s="418">
        <v>2021</v>
      </c>
      <c r="DB6" s="155" t="s">
        <v>48</v>
      </c>
      <c r="DC6" s="421">
        <v>2020</v>
      </c>
      <c r="DD6" s="418">
        <v>2021</v>
      </c>
      <c r="DE6" s="155" t="s">
        <v>48</v>
      </c>
      <c r="DF6" s="421">
        <v>2020</v>
      </c>
      <c r="DG6" s="418">
        <v>2021</v>
      </c>
      <c r="DH6" s="155" t="s">
        <v>48</v>
      </c>
      <c r="DI6" s="421">
        <v>2020</v>
      </c>
      <c r="DJ6" s="418">
        <v>2021</v>
      </c>
      <c r="DK6" s="155" t="s">
        <v>48</v>
      </c>
      <c r="DL6" s="421">
        <v>2020</v>
      </c>
      <c r="DM6" s="418">
        <v>2021</v>
      </c>
      <c r="DN6" s="154" t="s">
        <v>48</v>
      </c>
      <c r="DO6" s="421">
        <v>2020</v>
      </c>
      <c r="DP6" s="418">
        <v>2021</v>
      </c>
      <c r="DQ6" s="155" t="s">
        <v>48</v>
      </c>
      <c r="DS6" s="629"/>
      <c r="DT6" s="629"/>
      <c r="DU6" s="629"/>
      <c r="DV6" s="421">
        <v>2020</v>
      </c>
      <c r="DW6" s="418">
        <v>2021</v>
      </c>
      <c r="DX6" s="155" t="s">
        <v>48</v>
      </c>
      <c r="DY6" s="421">
        <v>2020</v>
      </c>
      <c r="DZ6" s="418">
        <v>2021</v>
      </c>
      <c r="EA6" s="155" t="s">
        <v>48</v>
      </c>
      <c r="EB6" s="421">
        <v>2020</v>
      </c>
      <c r="EC6" s="418">
        <v>2021</v>
      </c>
      <c r="ED6" s="421">
        <v>2020</v>
      </c>
      <c r="EE6" s="418">
        <v>2021</v>
      </c>
      <c r="EF6" s="421">
        <v>2020</v>
      </c>
      <c r="EG6" s="418">
        <v>2021</v>
      </c>
      <c r="EH6" s="421">
        <v>2020</v>
      </c>
      <c r="EI6" s="418">
        <v>2021</v>
      </c>
      <c r="EJ6" s="155" t="s">
        <v>48</v>
      </c>
      <c r="EL6" s="629"/>
      <c r="EM6" s="644"/>
      <c r="EN6" s="629"/>
      <c r="EO6" s="683"/>
      <c r="EP6" s="604"/>
      <c r="EQ6" s="604"/>
      <c r="ER6" s="604"/>
      <c r="ES6" s="612"/>
      <c r="ET6" s="678"/>
      <c r="EU6" s="681"/>
      <c r="EV6" s="683"/>
      <c r="EW6" s="682"/>
      <c r="EX6" s="604"/>
      <c r="EY6" s="604"/>
      <c r="EZ6" s="604"/>
      <c r="FA6" s="682"/>
      <c r="FB6" s="678"/>
      <c r="FC6" s="678"/>
      <c r="FD6" s="678"/>
      <c r="FE6" s="678"/>
      <c r="FG6" s="205"/>
      <c r="FH6" s="205"/>
      <c r="FI6" s="205"/>
      <c r="FJ6" s="205"/>
    </row>
    <row r="7" spans="1:166" s="34" customFormat="1" ht="11.25">
      <c r="A7" s="204"/>
      <c r="B7" s="150"/>
      <c r="C7" s="204">
        <v>1</v>
      </c>
      <c r="D7" s="204">
        <v>2</v>
      </c>
      <c r="E7" s="298">
        <v>3</v>
      </c>
      <c r="F7" s="204">
        <v>4</v>
      </c>
      <c r="G7" s="298">
        <v>5</v>
      </c>
      <c r="H7" s="204">
        <v>6</v>
      </c>
      <c r="I7" s="204">
        <v>7</v>
      </c>
      <c r="J7" s="298">
        <v>8</v>
      </c>
      <c r="K7" s="204">
        <v>9</v>
      </c>
      <c r="L7" s="204">
        <v>10</v>
      </c>
      <c r="M7" s="298">
        <v>11</v>
      </c>
      <c r="N7" s="204">
        <v>12</v>
      </c>
      <c r="O7" s="204">
        <v>13</v>
      </c>
      <c r="P7" s="298">
        <v>14</v>
      </c>
      <c r="Q7" s="204">
        <v>15</v>
      </c>
      <c r="R7" s="204">
        <v>16</v>
      </c>
      <c r="S7" s="298">
        <v>17</v>
      </c>
      <c r="T7" s="204">
        <v>18</v>
      </c>
      <c r="U7" s="204">
        <v>19</v>
      </c>
      <c r="V7" s="298">
        <v>20</v>
      </c>
      <c r="W7" s="204">
        <v>21</v>
      </c>
      <c r="X7" s="204">
        <v>22</v>
      </c>
      <c r="Y7" s="204">
        <v>23</v>
      </c>
      <c r="Z7" s="204">
        <v>24</v>
      </c>
      <c r="AA7" s="204">
        <v>25</v>
      </c>
      <c r="AB7" s="204">
        <v>26</v>
      </c>
      <c r="AC7" s="204">
        <v>27</v>
      </c>
      <c r="AD7" s="204">
        <v>28</v>
      </c>
      <c r="AE7" s="204">
        <v>29</v>
      </c>
      <c r="AF7" s="204">
        <v>30</v>
      </c>
      <c r="AG7" s="204">
        <v>31</v>
      </c>
      <c r="AI7" s="204"/>
      <c r="AJ7" s="150"/>
      <c r="AK7" s="204">
        <v>1</v>
      </c>
      <c r="AL7" s="204">
        <v>2</v>
      </c>
      <c r="AM7" s="298">
        <v>3</v>
      </c>
      <c r="AN7" s="204">
        <v>4</v>
      </c>
      <c r="AO7" s="204">
        <v>5</v>
      </c>
      <c r="AP7" s="298">
        <v>6</v>
      </c>
      <c r="AQ7" s="204">
        <v>7</v>
      </c>
      <c r="AR7" s="204">
        <v>8</v>
      </c>
      <c r="AS7" s="298">
        <v>9</v>
      </c>
      <c r="AT7" s="204">
        <v>10</v>
      </c>
      <c r="AU7" s="204">
        <v>11</v>
      </c>
      <c r="AV7" s="298">
        <v>12</v>
      </c>
      <c r="AW7" s="204">
        <v>13</v>
      </c>
      <c r="AX7" s="204">
        <v>14</v>
      </c>
      <c r="AY7" s="298">
        <v>15</v>
      </c>
      <c r="AZ7" s="204">
        <v>16</v>
      </c>
      <c r="BA7" s="204">
        <v>17</v>
      </c>
      <c r="BB7" s="298">
        <v>18</v>
      </c>
      <c r="BC7" s="204">
        <v>19</v>
      </c>
      <c r="BD7" s="204">
        <v>20</v>
      </c>
      <c r="BE7" s="298">
        <v>21</v>
      </c>
      <c r="BF7" s="204">
        <v>22</v>
      </c>
      <c r="BG7" s="204">
        <v>23</v>
      </c>
      <c r="BH7" s="298">
        <v>24</v>
      </c>
      <c r="BI7" s="204">
        <v>25</v>
      </c>
      <c r="BK7" s="204"/>
      <c r="BL7" s="150"/>
      <c r="BM7" s="204">
        <v>1</v>
      </c>
      <c r="BN7" s="204">
        <v>2</v>
      </c>
      <c r="BO7" s="298">
        <v>3</v>
      </c>
      <c r="BP7" s="204">
        <v>4</v>
      </c>
      <c r="BQ7" s="204">
        <v>5</v>
      </c>
      <c r="BR7" s="298">
        <v>6</v>
      </c>
      <c r="BS7" s="204">
        <v>7</v>
      </c>
      <c r="BT7" s="204">
        <v>8</v>
      </c>
      <c r="BU7" s="298">
        <v>9</v>
      </c>
      <c r="BV7" s="204">
        <v>10</v>
      </c>
      <c r="BW7" s="204">
        <v>11</v>
      </c>
      <c r="BX7" s="298">
        <v>12</v>
      </c>
      <c r="BY7" s="204">
        <v>13</v>
      </c>
      <c r="BZ7" s="204">
        <v>14</v>
      </c>
      <c r="CA7" s="298">
        <v>15</v>
      </c>
      <c r="CB7" s="204">
        <v>16</v>
      </c>
      <c r="CC7" s="204">
        <v>17</v>
      </c>
      <c r="CD7" s="298">
        <v>18</v>
      </c>
      <c r="CE7" s="204">
        <v>19</v>
      </c>
      <c r="CF7" s="204">
        <v>20</v>
      </c>
      <c r="CG7" s="298">
        <v>21</v>
      </c>
      <c r="CH7" s="204">
        <v>22</v>
      </c>
      <c r="CI7" s="204">
        <v>23</v>
      </c>
      <c r="CJ7" s="298">
        <v>24</v>
      </c>
      <c r="CK7" s="204">
        <v>25</v>
      </c>
      <c r="CL7" s="204">
        <v>26</v>
      </c>
      <c r="CM7" s="298">
        <v>27</v>
      </c>
      <c r="CN7" s="204">
        <v>28</v>
      </c>
      <c r="CO7" s="204">
        <v>29</v>
      </c>
      <c r="CP7" s="298">
        <v>30</v>
      </c>
      <c r="CQ7" s="298">
        <v>31</v>
      </c>
      <c r="CR7" s="229">
        <v>32</v>
      </c>
      <c r="CS7" s="298">
        <v>33</v>
      </c>
      <c r="CT7" s="204">
        <v>34</v>
      </c>
      <c r="CU7" s="204">
        <v>35</v>
      </c>
      <c r="CV7" s="193"/>
      <c r="CW7" s="185"/>
      <c r="CX7" s="150"/>
      <c r="CY7" s="204">
        <v>1</v>
      </c>
      <c r="CZ7" s="204">
        <v>2</v>
      </c>
      <c r="DA7" s="298">
        <v>3</v>
      </c>
      <c r="DB7" s="204">
        <v>4</v>
      </c>
      <c r="DC7" s="204">
        <v>5</v>
      </c>
      <c r="DD7" s="298">
        <v>6</v>
      </c>
      <c r="DE7" s="204">
        <v>7</v>
      </c>
      <c r="DF7" s="204">
        <v>8</v>
      </c>
      <c r="DG7" s="298">
        <v>9</v>
      </c>
      <c r="DH7" s="204">
        <v>10</v>
      </c>
      <c r="DI7" s="204">
        <v>11</v>
      </c>
      <c r="DJ7" s="298">
        <v>12</v>
      </c>
      <c r="DK7" s="204">
        <v>13</v>
      </c>
      <c r="DL7" s="204">
        <v>14</v>
      </c>
      <c r="DM7" s="298">
        <v>15</v>
      </c>
      <c r="DN7" s="204">
        <v>16</v>
      </c>
      <c r="DO7" s="204">
        <v>17</v>
      </c>
      <c r="DP7" s="298">
        <v>18</v>
      </c>
      <c r="DQ7" s="204">
        <v>19</v>
      </c>
      <c r="DS7" s="204"/>
      <c r="DT7" s="204"/>
      <c r="DU7" s="204">
        <v>1</v>
      </c>
      <c r="DV7" s="204">
        <v>2</v>
      </c>
      <c r="DW7" s="298">
        <v>3</v>
      </c>
      <c r="DX7" s="204">
        <v>4</v>
      </c>
      <c r="DY7" s="204">
        <v>5</v>
      </c>
      <c r="DZ7" s="298">
        <v>6</v>
      </c>
      <c r="EA7" s="298">
        <v>7</v>
      </c>
      <c r="EB7" s="204">
        <v>8</v>
      </c>
      <c r="EC7" s="298">
        <v>9</v>
      </c>
      <c r="ED7" s="204">
        <v>10</v>
      </c>
      <c r="EE7" s="298">
        <v>11</v>
      </c>
      <c r="EF7" s="204">
        <v>12</v>
      </c>
      <c r="EG7" s="298">
        <v>13</v>
      </c>
      <c r="EH7" s="204">
        <v>14</v>
      </c>
      <c r="EI7" s="298">
        <v>15</v>
      </c>
      <c r="EJ7" s="204">
        <v>16</v>
      </c>
      <c r="EL7" s="204"/>
      <c r="EM7" s="150"/>
      <c r="EN7" s="204">
        <v>1</v>
      </c>
      <c r="EO7" s="389">
        <v>2</v>
      </c>
      <c r="EP7" s="298">
        <v>3</v>
      </c>
      <c r="EQ7" s="389">
        <v>4</v>
      </c>
      <c r="ER7" s="298">
        <v>5</v>
      </c>
      <c r="ES7" s="389">
        <v>6</v>
      </c>
      <c r="ET7" s="298">
        <v>7</v>
      </c>
      <c r="EU7" s="389">
        <v>8</v>
      </c>
      <c r="EV7" s="298">
        <v>9</v>
      </c>
      <c r="EW7" s="389">
        <v>10</v>
      </c>
      <c r="EX7" s="298">
        <v>11</v>
      </c>
      <c r="EY7" s="389">
        <v>12</v>
      </c>
      <c r="EZ7" s="298">
        <v>13</v>
      </c>
      <c r="FA7" s="389">
        <v>14</v>
      </c>
      <c r="FB7" s="298">
        <v>15</v>
      </c>
      <c r="FC7" s="389">
        <v>16</v>
      </c>
      <c r="FD7" s="298">
        <v>17</v>
      </c>
      <c r="FE7" s="389">
        <v>18</v>
      </c>
    </row>
    <row r="8" spans="1:166" s="26" customFormat="1" ht="51.75" customHeight="1">
      <c r="A8" s="146" t="s">
        <v>66</v>
      </c>
      <c r="B8" s="142" t="s">
        <v>190</v>
      </c>
      <c r="C8" s="141" t="s">
        <v>21</v>
      </c>
      <c r="D8" s="109" t="s">
        <v>291</v>
      </c>
      <c r="E8" s="376" t="s">
        <v>291</v>
      </c>
      <c r="F8" s="159">
        <f>SUM(F10:F14)</f>
        <v>269853</v>
      </c>
      <c r="G8" s="317">
        <f>SUM(G10:G14)</f>
        <v>270476</v>
      </c>
      <c r="H8" s="159">
        <f>G8-F8</f>
        <v>623</v>
      </c>
      <c r="I8" s="159">
        <f>SUM(I10:I14)</f>
        <v>230269</v>
      </c>
      <c r="J8" s="317">
        <f>SUM(J10:J14)</f>
        <v>231099</v>
      </c>
      <c r="K8" s="159">
        <f>J8-I8</f>
        <v>830</v>
      </c>
      <c r="L8" s="159">
        <f>SUM(L10:L14)</f>
        <v>39584</v>
      </c>
      <c r="M8" s="317">
        <f>SUM(M10:M14)</f>
        <v>39377</v>
      </c>
      <c r="N8" s="159">
        <f>M8-L8</f>
        <v>-207</v>
      </c>
      <c r="O8" s="159">
        <f>SUM(O10:O14)</f>
        <v>48544</v>
      </c>
      <c r="P8" s="317">
        <f>SUM(P10:P14)</f>
        <v>48399</v>
      </c>
      <c r="Q8" s="159">
        <f>P8-O8</f>
        <v>-145</v>
      </c>
      <c r="R8" s="159">
        <f>SUM(R10:R14)</f>
        <v>107</v>
      </c>
      <c r="S8" s="317">
        <f>SUM(S10:S14)</f>
        <v>142</v>
      </c>
      <c r="T8" s="159">
        <f>S8-R8</f>
        <v>35</v>
      </c>
      <c r="U8" s="159">
        <f>SUM(U10:U14)</f>
        <v>61516</v>
      </c>
      <c r="V8" s="317">
        <f>SUM(V10:V14)</f>
        <v>82570</v>
      </c>
      <c r="W8" s="159">
        <f>V8-U8</f>
        <v>21054</v>
      </c>
      <c r="X8" s="159">
        <f>SUM(X10:X14)</f>
        <v>42096</v>
      </c>
      <c r="Y8" s="159">
        <f>SUM(Y10:Y14)</f>
        <v>68605</v>
      </c>
      <c r="Z8" s="159">
        <f>Y8-X8</f>
        <v>26509</v>
      </c>
      <c r="AA8" s="159">
        <f>SUM(AA10:AA14)</f>
        <v>31497</v>
      </c>
      <c r="AB8" s="159">
        <f>SUM(AB10:AB14)</f>
        <v>49347</v>
      </c>
      <c r="AC8" s="159">
        <f>AB8-AA8</f>
        <v>17850</v>
      </c>
      <c r="AD8" s="159">
        <f>SUM(AD10:AD14)</f>
        <v>5</v>
      </c>
      <c r="AE8" s="159">
        <f>SUM(AE10:AE14)</f>
        <v>5</v>
      </c>
      <c r="AF8" s="159">
        <f>SUM(AF10:AF14)</f>
        <v>5</v>
      </c>
      <c r="AG8" s="159">
        <f>SUM(AG10:AG14)</f>
        <v>5</v>
      </c>
      <c r="AI8" s="146" t="s">
        <v>66</v>
      </c>
      <c r="AJ8" s="142" t="s">
        <v>190</v>
      </c>
      <c r="AK8" s="141" t="s">
        <v>21</v>
      </c>
      <c r="AL8" s="471">
        <f>SUM(AL10:AL14)</f>
        <v>5.0900000000000007</v>
      </c>
      <c r="AM8" s="489">
        <f>SUM(AM10:AM14)</f>
        <v>5.0900000000000007</v>
      </c>
      <c r="AN8" s="471">
        <f>AM8-AL8</f>
        <v>0</v>
      </c>
      <c r="AO8" s="472">
        <f>SUM(AO10:AO14)</f>
        <v>9247</v>
      </c>
      <c r="AP8" s="490">
        <f>SUM(AP10:AP14)</f>
        <v>9247</v>
      </c>
      <c r="AQ8" s="159">
        <f>AP8-AO8</f>
        <v>0</v>
      </c>
      <c r="AR8" s="472">
        <f>SUM(AR10:AR14)</f>
        <v>3311</v>
      </c>
      <c r="AS8" s="490">
        <f>SUM(AS10:AS14)</f>
        <v>3311</v>
      </c>
      <c r="AT8" s="159">
        <f>AS8-AR8</f>
        <v>0</v>
      </c>
      <c r="AU8" s="472">
        <f>SUM(AU10:AU14)</f>
        <v>2253</v>
      </c>
      <c r="AV8" s="490">
        <f>SUM(AV10:AV14)</f>
        <v>2253</v>
      </c>
      <c r="AW8" s="159">
        <f>AV8-AU8</f>
        <v>0</v>
      </c>
      <c r="AX8" s="472">
        <f>SUM(AX10:AX14)</f>
        <v>20</v>
      </c>
      <c r="AY8" s="490">
        <f>SUM(AY10:AY14)</f>
        <v>20</v>
      </c>
      <c r="AZ8" s="159">
        <f>AY8-AX8</f>
        <v>0</v>
      </c>
      <c r="BA8" s="472">
        <f>SUM(BA10:BA14)</f>
        <v>5</v>
      </c>
      <c r="BB8" s="490">
        <f>SUM(BB10:BB14)</f>
        <v>5</v>
      </c>
      <c r="BC8" s="159">
        <f>BB8-BA8</f>
        <v>0</v>
      </c>
      <c r="BD8" s="472">
        <f>SUM(BD10:BD14)</f>
        <v>1</v>
      </c>
      <c r="BE8" s="490">
        <f>SUM(BE10:BE14)</f>
        <v>1</v>
      </c>
      <c r="BF8" s="159">
        <f>BE8-BD8</f>
        <v>0</v>
      </c>
      <c r="BG8" s="210">
        <f>ROUND((BA8+BD8)/AX8*100,1)</f>
        <v>30</v>
      </c>
      <c r="BH8" s="491">
        <f>ROUND((BB8+BE8)/AY8*100,1)</f>
        <v>30</v>
      </c>
      <c r="BI8" s="467">
        <f>BH8-BG8</f>
        <v>0</v>
      </c>
      <c r="BK8" s="146" t="s">
        <v>66</v>
      </c>
      <c r="BL8" s="142" t="s">
        <v>190</v>
      </c>
      <c r="BM8" s="141" t="s">
        <v>21</v>
      </c>
      <c r="BN8" s="210">
        <f>SUM(BN10:BN14)</f>
        <v>69.800000000000011</v>
      </c>
      <c r="BO8" s="491">
        <f>SUM(BO10:BO14)</f>
        <v>91.600000000000009</v>
      </c>
      <c r="BP8" s="492">
        <f>BO8-BN8</f>
        <v>21.799999999999997</v>
      </c>
      <c r="BQ8" s="491">
        <f>SUM(BQ10:BQ14)</f>
        <v>61.3</v>
      </c>
      <c r="BR8" s="491">
        <f>SUM(BR10:BR14)</f>
        <v>76.899999999999991</v>
      </c>
      <c r="BS8" s="492">
        <f>BR8-BQ8</f>
        <v>15.599999999999994</v>
      </c>
      <c r="BT8" s="491">
        <f>SUM(BT10:BT14)</f>
        <v>8.5</v>
      </c>
      <c r="BU8" s="491">
        <f>SUM(BU10:BU14)</f>
        <v>14.700000000000001</v>
      </c>
      <c r="BV8" s="492">
        <f>BU8-BT8</f>
        <v>6.2000000000000011</v>
      </c>
      <c r="BW8" s="491">
        <f>ROUND(BT8/BN8*100,1)</f>
        <v>12.2</v>
      </c>
      <c r="BX8" s="491">
        <f>ROUND(BU8/BO8*100,1)</f>
        <v>16</v>
      </c>
      <c r="BY8" s="492">
        <f>BX8-BW8</f>
        <v>3.8000000000000007</v>
      </c>
      <c r="BZ8" s="493"/>
      <c r="CA8" s="494">
        <f>SUM(CA10:CA14)</f>
        <v>591</v>
      </c>
      <c r="CB8" s="495">
        <f>SUM(CB10:CB14)</f>
        <v>1543</v>
      </c>
      <c r="CC8" s="159">
        <f>CB8-CA8</f>
        <v>952</v>
      </c>
      <c r="CD8" s="494">
        <f>SUM(CD10:CD14)</f>
        <v>113</v>
      </c>
      <c r="CE8" s="495">
        <f>SUM(CE10:CE14)</f>
        <v>75</v>
      </c>
      <c r="CF8" s="159">
        <f>CE8-CD8</f>
        <v>-38</v>
      </c>
      <c r="CG8" s="210">
        <f>SUM(CG10:CG14)</f>
        <v>1.7999999999999998</v>
      </c>
      <c r="CH8" s="491">
        <f>SUM(CH10:CH14)</f>
        <v>2.3000000000000003</v>
      </c>
      <c r="CI8" s="467">
        <f>CH8-CG8</f>
        <v>0.50000000000000044</v>
      </c>
      <c r="CJ8" s="494">
        <f>SUM(CJ10:CJ14)</f>
        <v>602</v>
      </c>
      <c r="CK8" s="495">
        <f>SUM(CK10:CK14)</f>
        <v>1351</v>
      </c>
      <c r="CL8" s="472">
        <f>CK8-CJ8</f>
        <v>749</v>
      </c>
      <c r="CM8" s="210">
        <f>SUM(CM10:CM14)</f>
        <v>6.4</v>
      </c>
      <c r="CN8" s="491">
        <f>SUM(CN10:CN14)</f>
        <v>16</v>
      </c>
      <c r="CO8" s="467">
        <f>CN8-CM8</f>
        <v>9.6</v>
      </c>
      <c r="CP8" s="210">
        <f>SUM(CP10:CP14)</f>
        <v>78</v>
      </c>
      <c r="CQ8" s="491">
        <f>SUM(CQ10:CQ14)</f>
        <v>109.9</v>
      </c>
      <c r="CR8" s="467">
        <f>CQ8-CP8</f>
        <v>31.900000000000006</v>
      </c>
      <c r="CS8" s="467">
        <f t="shared" ref="CS8:CT8" si="0">SUM(CS10:CS14)</f>
        <v>53.4</v>
      </c>
      <c r="CT8" s="492">
        <f t="shared" si="0"/>
        <v>230.4</v>
      </c>
      <c r="CU8" s="467">
        <f>CT8-CS8</f>
        <v>177</v>
      </c>
      <c r="CV8" s="194"/>
      <c r="CW8" s="189" t="s">
        <v>66</v>
      </c>
      <c r="CX8" s="142" t="s">
        <v>190</v>
      </c>
      <c r="CY8" s="141" t="s">
        <v>21</v>
      </c>
      <c r="CZ8" s="494">
        <f t="shared" ref="CZ8:DA8" si="1">SUM(CZ10:CZ14)</f>
        <v>252</v>
      </c>
      <c r="DA8" s="495">
        <f t="shared" si="1"/>
        <v>274</v>
      </c>
      <c r="DB8" s="159">
        <f>DA8-CZ8</f>
        <v>22</v>
      </c>
      <c r="DC8" s="494">
        <f t="shared" ref="DC8:DD8" si="2">SUM(DC10:DC14)</f>
        <v>189</v>
      </c>
      <c r="DD8" s="495">
        <f t="shared" si="2"/>
        <v>199</v>
      </c>
      <c r="DE8" s="159">
        <f>DD8-DC8</f>
        <v>10</v>
      </c>
      <c r="DF8" s="494">
        <f t="shared" ref="DF8:DG8" si="3">SUM(DF10:DF14)</f>
        <v>202</v>
      </c>
      <c r="DG8" s="495">
        <f t="shared" si="3"/>
        <v>223</v>
      </c>
      <c r="DH8" s="159">
        <f>DG8-DF8</f>
        <v>21</v>
      </c>
      <c r="DI8" s="494">
        <f t="shared" ref="DI8:DJ8" si="4">SUM(DI10:DI14)</f>
        <v>50</v>
      </c>
      <c r="DJ8" s="495">
        <f t="shared" si="4"/>
        <v>51</v>
      </c>
      <c r="DK8" s="159">
        <f>DJ8-DI8</f>
        <v>1</v>
      </c>
      <c r="DL8" s="494">
        <f t="shared" ref="DL8:DM8" si="5">SUM(DL10:DL14)</f>
        <v>5571</v>
      </c>
      <c r="DM8" s="495">
        <f t="shared" si="5"/>
        <v>6342</v>
      </c>
      <c r="DN8" s="159">
        <f>DM8-DL8</f>
        <v>771</v>
      </c>
      <c r="DO8" s="467">
        <f>ROUND(DL8/I8*100,1)</f>
        <v>2.4</v>
      </c>
      <c r="DP8" s="492">
        <f>ROUND(DM8/J8*100,1)</f>
        <v>2.7</v>
      </c>
      <c r="DQ8" s="467">
        <f>DP8-DO8</f>
        <v>0.30000000000000027</v>
      </c>
      <c r="DS8" s="146" t="s">
        <v>66</v>
      </c>
      <c r="DT8" s="142" t="s">
        <v>190</v>
      </c>
      <c r="DU8" s="141" t="s">
        <v>21</v>
      </c>
      <c r="DV8" s="494">
        <f t="shared" ref="DV8:DW8" si="6">SUM(DV10:DV14)</f>
        <v>198</v>
      </c>
      <c r="DW8" s="495">
        <f t="shared" si="6"/>
        <v>176</v>
      </c>
      <c r="DX8" s="159">
        <f>DW8-DV8</f>
        <v>-22</v>
      </c>
      <c r="DY8" s="494">
        <f t="shared" ref="DY8:DZ8" si="7">SUM(DY10:DY14)</f>
        <v>197</v>
      </c>
      <c r="DZ8" s="495">
        <f t="shared" si="7"/>
        <v>198</v>
      </c>
      <c r="EA8" s="159">
        <f>DZ8-DY8</f>
        <v>1</v>
      </c>
      <c r="EB8" s="494">
        <f t="shared" ref="EB8:EG8" si="8">SUM(EB10:EB14)</f>
        <v>92</v>
      </c>
      <c r="EC8" s="495">
        <f t="shared" si="8"/>
        <v>89</v>
      </c>
      <c r="ED8" s="494">
        <f t="shared" si="8"/>
        <v>57</v>
      </c>
      <c r="EE8" s="495">
        <f t="shared" si="8"/>
        <v>60</v>
      </c>
      <c r="EF8" s="494">
        <f t="shared" si="8"/>
        <v>5</v>
      </c>
      <c r="EG8" s="495">
        <f t="shared" si="8"/>
        <v>10</v>
      </c>
      <c r="EH8" s="467">
        <f>ROUND((ED8+EF8)/EB8*100,1)</f>
        <v>67.400000000000006</v>
      </c>
      <c r="EI8" s="492">
        <f>ROUND((EE8+EG8)/EC8*100,1)</f>
        <v>78.7</v>
      </c>
      <c r="EJ8" s="467">
        <f>EI8-EH8</f>
        <v>11.299999999999997</v>
      </c>
      <c r="EL8" s="423" t="s">
        <v>66</v>
      </c>
      <c r="EM8" s="85" t="s">
        <v>195</v>
      </c>
      <c r="EN8" s="94" t="s">
        <v>21</v>
      </c>
      <c r="EO8" s="532">
        <f>EP8+EQ8+ER8</f>
        <v>112287</v>
      </c>
      <c r="EP8" s="533">
        <v>99060</v>
      </c>
      <c r="EQ8" s="534"/>
      <c r="ER8" s="534">
        <v>13227</v>
      </c>
      <c r="ES8" s="534">
        <v>1928</v>
      </c>
      <c r="ET8" s="534"/>
      <c r="EU8" s="496">
        <f>ROUND((EP8+EQ8)/EO8*100,1)</f>
        <v>88.2</v>
      </c>
      <c r="EV8" s="549">
        <v>115693</v>
      </c>
      <c r="EW8" s="534">
        <v>81345</v>
      </c>
      <c r="EX8" s="534"/>
      <c r="EY8" s="534">
        <v>3202</v>
      </c>
      <c r="EZ8" s="534"/>
      <c r="FA8" s="534"/>
      <c r="FB8" s="534">
        <v>1763</v>
      </c>
      <c r="FC8" s="534"/>
      <c r="FD8" s="534">
        <v>360</v>
      </c>
      <c r="FE8" s="533">
        <v>4289</v>
      </c>
    </row>
    <row r="9" spans="1:166" s="49" customFormat="1" ht="12" customHeight="1">
      <c r="A9" s="63"/>
      <c r="B9" s="61" t="s">
        <v>91</v>
      </c>
      <c r="C9" s="62" t="s">
        <v>22</v>
      </c>
      <c r="D9" s="68"/>
      <c r="E9" s="68"/>
      <c r="F9" s="60"/>
      <c r="G9" s="60"/>
      <c r="H9" s="159"/>
      <c r="I9" s="60"/>
      <c r="J9" s="60"/>
      <c r="K9" s="159"/>
      <c r="L9" s="35"/>
      <c r="M9" s="60"/>
      <c r="N9" s="159"/>
      <c r="O9" s="60"/>
      <c r="P9" s="60"/>
      <c r="Q9" s="159"/>
      <c r="R9" s="60"/>
      <c r="S9" s="60"/>
      <c r="T9" s="159"/>
      <c r="U9" s="35"/>
      <c r="V9" s="60"/>
      <c r="W9" s="35"/>
      <c r="X9" s="35"/>
      <c r="Y9" s="35"/>
      <c r="Z9" s="159"/>
      <c r="AA9" s="35"/>
      <c r="AB9" s="79"/>
      <c r="AC9" s="159"/>
      <c r="AD9" s="35"/>
      <c r="AE9" s="35"/>
      <c r="AF9" s="35"/>
      <c r="AG9" s="35"/>
      <c r="AI9" s="63"/>
      <c r="AJ9" s="61" t="s">
        <v>91</v>
      </c>
      <c r="AK9" s="62" t="s">
        <v>22</v>
      </c>
      <c r="AL9" s="65"/>
      <c r="AM9" s="65"/>
      <c r="AN9" s="471"/>
      <c r="AO9" s="64"/>
      <c r="AP9" s="64"/>
      <c r="AQ9" s="159"/>
      <c r="AR9" s="64"/>
      <c r="AS9" s="64"/>
      <c r="AT9" s="159"/>
      <c r="AU9" s="64"/>
      <c r="AV9" s="307"/>
      <c r="AW9" s="159"/>
      <c r="AX9" s="64"/>
      <c r="AY9" s="64"/>
      <c r="AZ9" s="159"/>
      <c r="BA9" s="64"/>
      <c r="BB9" s="64"/>
      <c r="BC9" s="159"/>
      <c r="BD9" s="64"/>
      <c r="BE9" s="64"/>
      <c r="BF9" s="159"/>
      <c r="BG9" s="210"/>
      <c r="BH9" s="491"/>
      <c r="BI9" s="467"/>
      <c r="BK9" s="63"/>
      <c r="BL9" s="61" t="s">
        <v>91</v>
      </c>
      <c r="BM9" s="62" t="s">
        <v>22</v>
      </c>
      <c r="BN9" s="216"/>
      <c r="BO9" s="216"/>
      <c r="BP9" s="492"/>
      <c r="BQ9" s="66"/>
      <c r="BR9" s="66"/>
      <c r="BS9" s="492"/>
      <c r="BT9" s="66"/>
      <c r="BU9" s="66"/>
      <c r="BV9" s="492"/>
      <c r="BW9" s="491"/>
      <c r="BX9" s="491"/>
      <c r="BY9" s="492"/>
      <c r="BZ9" s="139"/>
      <c r="CA9" s="64"/>
      <c r="CB9" s="64"/>
      <c r="CC9" s="159"/>
      <c r="CD9" s="64"/>
      <c r="CE9" s="64"/>
      <c r="CF9" s="159"/>
      <c r="CG9" s="66"/>
      <c r="CH9" s="66"/>
      <c r="CI9" s="467"/>
      <c r="CJ9" s="199"/>
      <c r="CK9" s="385"/>
      <c r="CL9" s="472"/>
      <c r="CM9" s="216"/>
      <c r="CN9" s="216"/>
      <c r="CO9" s="467"/>
      <c r="CP9" s="497"/>
      <c r="CQ9" s="498"/>
      <c r="CR9" s="467"/>
      <c r="CS9" s="66"/>
      <c r="CT9" s="66"/>
      <c r="CU9" s="467"/>
      <c r="CV9" s="195"/>
      <c r="CW9" s="186"/>
      <c r="CX9" s="61" t="s">
        <v>91</v>
      </c>
      <c r="CY9" s="62" t="s">
        <v>22</v>
      </c>
      <c r="CZ9" s="64"/>
      <c r="DA9" s="64"/>
      <c r="DB9" s="159"/>
      <c r="DC9" s="58"/>
      <c r="DD9" s="386"/>
      <c r="DE9" s="159"/>
      <c r="DF9" s="198"/>
      <c r="DG9" s="198"/>
      <c r="DH9" s="159"/>
      <c r="DI9" s="198"/>
      <c r="DJ9" s="198"/>
      <c r="DK9" s="159"/>
      <c r="DL9" s="60"/>
      <c r="DM9" s="60"/>
      <c r="DN9" s="159"/>
      <c r="DO9" s="467"/>
      <c r="DP9" s="492"/>
      <c r="DQ9" s="467"/>
      <c r="DS9" s="63"/>
      <c r="DT9" s="61" t="s">
        <v>91</v>
      </c>
      <c r="DU9" s="62" t="s">
        <v>22</v>
      </c>
      <c r="DV9" s="60"/>
      <c r="DW9" s="60"/>
      <c r="DX9" s="159"/>
      <c r="DY9" s="60"/>
      <c r="DZ9" s="60"/>
      <c r="EA9" s="159"/>
      <c r="EB9" s="60"/>
      <c r="EC9" s="60"/>
      <c r="ED9" s="60"/>
      <c r="EE9" s="60"/>
      <c r="EF9" s="60"/>
      <c r="EG9" s="60"/>
      <c r="EH9" s="467"/>
      <c r="EI9" s="492"/>
      <c r="EJ9" s="467"/>
      <c r="EK9" s="67"/>
      <c r="EL9" s="690" t="s">
        <v>65</v>
      </c>
      <c r="EM9" s="691" t="s">
        <v>172</v>
      </c>
      <c r="EN9" s="693" t="s">
        <v>22</v>
      </c>
      <c r="EO9" s="532"/>
      <c r="EP9" s="535"/>
      <c r="EQ9" s="536"/>
      <c r="ER9" s="537"/>
      <c r="ES9" s="536"/>
      <c r="ET9" s="538"/>
      <c r="EU9" s="496"/>
      <c r="EV9" s="550"/>
      <c r="EW9" s="551"/>
      <c r="EX9" s="536"/>
      <c r="EY9" s="551"/>
      <c r="EZ9" s="551"/>
      <c r="FA9" s="536"/>
      <c r="FB9" s="536"/>
      <c r="FC9" s="536"/>
      <c r="FD9" s="536"/>
      <c r="FE9" s="537"/>
    </row>
    <row r="10" spans="1:166" s="26" customFormat="1" ht="27" customHeight="1">
      <c r="A10" s="179" t="s">
        <v>61</v>
      </c>
      <c r="B10" s="152" t="s">
        <v>193</v>
      </c>
      <c r="C10" s="94" t="s">
        <v>23</v>
      </c>
      <c r="D10" s="182" t="s">
        <v>123</v>
      </c>
      <c r="E10" s="182" t="s">
        <v>123</v>
      </c>
      <c r="F10" s="57">
        <f>I10+L10</f>
        <v>207411</v>
      </c>
      <c r="G10" s="57">
        <f>J10+M10</f>
        <v>208349</v>
      </c>
      <c r="H10" s="57">
        <f t="shared" ref="H10:H31" si="9">G10-F10</f>
        <v>938</v>
      </c>
      <c r="I10" s="90">
        <v>194770</v>
      </c>
      <c r="J10" s="90">
        <v>195596</v>
      </c>
      <c r="K10" s="57">
        <f t="shared" ref="K10:K31" si="10">J10-I10</f>
        <v>826</v>
      </c>
      <c r="L10" s="90">
        <v>12641</v>
      </c>
      <c r="M10" s="90">
        <v>12753</v>
      </c>
      <c r="N10" s="57">
        <f t="shared" ref="N10:N31" si="11">M10-L10</f>
        <v>112</v>
      </c>
      <c r="O10" s="90">
        <v>47502</v>
      </c>
      <c r="P10" s="90">
        <v>47360</v>
      </c>
      <c r="Q10" s="57">
        <f t="shared" ref="Q10:Q31" si="12">P10-O10</f>
        <v>-142</v>
      </c>
      <c r="R10" s="35">
        <v>107</v>
      </c>
      <c r="S10" s="101">
        <v>142</v>
      </c>
      <c r="T10" s="57">
        <f t="shared" ref="T10:T31" si="13">S10-R10</f>
        <v>35</v>
      </c>
      <c r="U10" s="90">
        <v>60065</v>
      </c>
      <c r="V10" s="90">
        <v>77146</v>
      </c>
      <c r="W10" s="57">
        <f>V10-U10</f>
        <v>17081</v>
      </c>
      <c r="X10" s="90">
        <v>40653</v>
      </c>
      <c r="Y10" s="90">
        <v>63616</v>
      </c>
      <c r="Z10" s="57">
        <f t="shared" ref="Z10:Z31" si="14">Y10-X10</f>
        <v>22963</v>
      </c>
      <c r="AA10" s="90">
        <v>31497</v>
      </c>
      <c r="AB10" s="90">
        <v>47959</v>
      </c>
      <c r="AC10" s="57">
        <f t="shared" ref="AC10:AC31" si="15">AB10-AA10</f>
        <v>16462</v>
      </c>
      <c r="AD10" s="35">
        <v>1</v>
      </c>
      <c r="AE10" s="35">
        <v>1</v>
      </c>
      <c r="AF10" s="35">
        <v>1</v>
      </c>
      <c r="AG10" s="35">
        <v>1</v>
      </c>
      <c r="AH10" s="28"/>
      <c r="AI10" s="179" t="s">
        <v>61</v>
      </c>
      <c r="AJ10" s="152" t="s">
        <v>193</v>
      </c>
      <c r="AK10" s="94" t="s">
        <v>23</v>
      </c>
      <c r="AL10" s="183">
        <v>3.95</v>
      </c>
      <c r="AM10" s="183">
        <v>3.95</v>
      </c>
      <c r="AN10" s="461">
        <f t="shared" ref="AN10:AN31" si="16">AM10-AL10</f>
        <v>0</v>
      </c>
      <c r="AO10" s="86">
        <v>6968</v>
      </c>
      <c r="AP10" s="86">
        <v>6968</v>
      </c>
      <c r="AQ10" s="57">
        <f t="shared" ref="AQ10:AQ31" si="17">AP10-AO10</f>
        <v>0</v>
      </c>
      <c r="AR10" s="86">
        <v>2384</v>
      </c>
      <c r="AS10" s="86">
        <v>2384</v>
      </c>
      <c r="AT10" s="57">
        <f t="shared" ref="AT10:AT31" si="18">AS10-AR10</f>
        <v>0</v>
      </c>
      <c r="AU10" s="86">
        <v>1199</v>
      </c>
      <c r="AV10" s="101">
        <v>1199</v>
      </c>
      <c r="AW10" s="57">
        <f t="shared" ref="AW10:AW31" si="19">AV10-AU10</f>
        <v>0</v>
      </c>
      <c r="AX10" s="86">
        <v>11</v>
      </c>
      <c r="AY10" s="86">
        <v>11</v>
      </c>
      <c r="AZ10" s="57">
        <f t="shared" ref="AZ10:AZ31" si="20">AY10-AX10</f>
        <v>0</v>
      </c>
      <c r="BA10" s="86">
        <v>1</v>
      </c>
      <c r="BB10" s="101">
        <v>1</v>
      </c>
      <c r="BC10" s="57">
        <f t="shared" ref="BC10:BC31" si="21">BB10-BA10</f>
        <v>0</v>
      </c>
      <c r="BD10" s="86">
        <v>1</v>
      </c>
      <c r="BE10" s="86">
        <v>1</v>
      </c>
      <c r="BF10" s="57">
        <f t="shared" ref="BF10:BF31" si="22">BE10-BD10</f>
        <v>0</v>
      </c>
      <c r="BG10" s="499">
        <f t="shared" ref="BG10:BH31" si="23">ROUND((BA10+BD10)/AX10*100,1)</f>
        <v>18.2</v>
      </c>
      <c r="BH10" s="499">
        <f t="shared" si="23"/>
        <v>18.2</v>
      </c>
      <c r="BI10" s="176">
        <f t="shared" ref="BI10:BI31" si="24">BH10-BG10</f>
        <v>0</v>
      </c>
      <c r="BJ10" s="28"/>
      <c r="BK10" s="179" t="s">
        <v>61</v>
      </c>
      <c r="BL10" s="152" t="s">
        <v>193</v>
      </c>
      <c r="BM10" s="94" t="s">
        <v>23</v>
      </c>
      <c r="BN10" s="499">
        <f>BQ10+BT10</f>
        <v>40.6</v>
      </c>
      <c r="BO10" s="176">
        <f>BR10+BU10</f>
        <v>54.3</v>
      </c>
      <c r="BP10" s="176">
        <f t="shared" ref="BP10:BP31" si="25">BO10-BN10</f>
        <v>13.699999999999996</v>
      </c>
      <c r="BQ10" s="106">
        <v>36.5</v>
      </c>
      <c r="BR10" s="106">
        <v>45.3</v>
      </c>
      <c r="BS10" s="176">
        <f t="shared" ref="BS10:BS31" si="26">BR10-BQ10</f>
        <v>8.7999999999999972</v>
      </c>
      <c r="BT10" s="106">
        <v>4.0999999999999996</v>
      </c>
      <c r="BU10" s="106">
        <v>9</v>
      </c>
      <c r="BV10" s="176">
        <f t="shared" ref="BV10:BV31" si="27">BU10-BT10</f>
        <v>4.9000000000000004</v>
      </c>
      <c r="BW10" s="499">
        <f t="shared" ref="BW10:BX31" si="28">ROUND(BT10/BN10*100,1)</f>
        <v>10.1</v>
      </c>
      <c r="BX10" s="499">
        <f t="shared" si="28"/>
        <v>16.600000000000001</v>
      </c>
      <c r="BY10" s="176">
        <f t="shared" ref="BY10:BY31" si="29">BX10-BW10</f>
        <v>6.5000000000000018</v>
      </c>
      <c r="BZ10" s="139">
        <v>12</v>
      </c>
      <c r="CA10" s="90">
        <v>426</v>
      </c>
      <c r="CB10" s="90">
        <v>1256</v>
      </c>
      <c r="CC10" s="57">
        <f t="shared" ref="CC10:CC31" si="30">CB10-CA10</f>
        <v>830</v>
      </c>
      <c r="CD10" s="90">
        <v>23</v>
      </c>
      <c r="CE10" s="90">
        <v>27</v>
      </c>
      <c r="CF10" s="57">
        <f t="shared" ref="CF10:CF31" si="31">CE10-CD10</f>
        <v>4</v>
      </c>
      <c r="CG10" s="296">
        <v>0.4</v>
      </c>
      <c r="CH10" s="296">
        <v>1.6</v>
      </c>
      <c r="CI10" s="176">
        <f t="shared" ref="CI10:CI31" si="32">CH10-CG10</f>
        <v>1.2000000000000002</v>
      </c>
      <c r="CJ10" s="90">
        <v>519</v>
      </c>
      <c r="CK10" s="90">
        <v>1099</v>
      </c>
      <c r="CL10" s="58">
        <f t="shared" ref="CL10:CL31" si="33">CK10-CJ10</f>
        <v>580</v>
      </c>
      <c r="CM10" s="90">
        <v>4.4000000000000004</v>
      </c>
      <c r="CN10" s="90">
        <v>14.3</v>
      </c>
      <c r="CO10" s="176">
        <f t="shared" ref="CO10:CO31" si="34">CN10-CM10</f>
        <v>9.9</v>
      </c>
      <c r="CP10" s="500">
        <f>BN10+CG10+CM10</f>
        <v>45.4</v>
      </c>
      <c r="CQ10" s="500">
        <f>BO10+CH10+CN10</f>
        <v>70.2</v>
      </c>
      <c r="CR10" s="176">
        <f t="shared" ref="CR10:CR31" si="35">CQ10-CP10</f>
        <v>24.800000000000004</v>
      </c>
      <c r="CS10" s="106">
        <v>45.5</v>
      </c>
      <c r="CT10" s="106">
        <v>221.6</v>
      </c>
      <c r="CU10" s="176">
        <f t="shared" ref="CU10:CU31" si="36">CT10-CS10</f>
        <v>176.1</v>
      </c>
      <c r="CV10" s="195"/>
      <c r="CW10" s="187" t="s">
        <v>61</v>
      </c>
      <c r="CX10" s="181" t="s">
        <v>193</v>
      </c>
      <c r="CY10" s="94" t="s">
        <v>23</v>
      </c>
      <c r="CZ10" s="86">
        <v>125</v>
      </c>
      <c r="DA10" s="86">
        <v>124</v>
      </c>
      <c r="DB10" s="57">
        <f t="shared" ref="DB10:DB31" si="37">DA10-CZ10</f>
        <v>-1</v>
      </c>
      <c r="DC10" s="90">
        <v>87</v>
      </c>
      <c r="DD10" s="90">
        <v>81</v>
      </c>
      <c r="DE10" s="57">
        <f t="shared" ref="DE10:DE31" si="38">DD10-DC10</f>
        <v>-6</v>
      </c>
      <c r="DF10" s="57">
        <v>103</v>
      </c>
      <c r="DG10" s="57">
        <v>94</v>
      </c>
      <c r="DH10" s="57">
        <f t="shared" ref="DH10:DH31" si="39">DG10-DF10</f>
        <v>-9</v>
      </c>
      <c r="DI10" s="90">
        <v>22</v>
      </c>
      <c r="DJ10" s="90">
        <v>30</v>
      </c>
      <c r="DK10" s="57">
        <f t="shared" ref="DK10:DK31" si="40">DJ10-DI10</f>
        <v>8</v>
      </c>
      <c r="DL10" s="90">
        <v>2705</v>
      </c>
      <c r="DM10" s="90">
        <v>3197</v>
      </c>
      <c r="DN10" s="57">
        <f t="shared" ref="DN10:DN31" si="41">DM10-DL10</f>
        <v>492</v>
      </c>
      <c r="DO10" s="176">
        <f t="shared" ref="DO10:DP25" si="42">ROUND(DL10/I10*100,1)</f>
        <v>1.4</v>
      </c>
      <c r="DP10" s="176">
        <f t="shared" si="42"/>
        <v>1.6</v>
      </c>
      <c r="DQ10" s="176">
        <f t="shared" ref="DQ10:DQ31" si="43">DP10-DO10</f>
        <v>0.20000000000000018</v>
      </c>
      <c r="DR10" s="28"/>
      <c r="DS10" s="179" t="s">
        <v>61</v>
      </c>
      <c r="DT10" s="152" t="s">
        <v>193</v>
      </c>
      <c r="DU10" s="94" t="s">
        <v>23</v>
      </c>
      <c r="DV10" s="90">
        <v>165</v>
      </c>
      <c r="DW10" s="90">
        <v>143</v>
      </c>
      <c r="DX10" s="57">
        <f t="shared" ref="DX10:DX31" si="44">DW10-DV10</f>
        <v>-22</v>
      </c>
      <c r="DY10" s="90">
        <v>159</v>
      </c>
      <c r="DZ10" s="90">
        <v>159</v>
      </c>
      <c r="EA10" s="57">
        <f t="shared" ref="EA10:EA31" si="45">DZ10-DY10</f>
        <v>0</v>
      </c>
      <c r="EB10" s="90">
        <v>72</v>
      </c>
      <c r="EC10" s="90">
        <v>72</v>
      </c>
      <c r="ED10" s="35">
        <v>45</v>
      </c>
      <c r="EE10" s="90">
        <v>49</v>
      </c>
      <c r="EF10" s="35">
        <v>1</v>
      </c>
      <c r="EG10" s="90">
        <v>8</v>
      </c>
      <c r="EH10" s="176">
        <f t="shared" ref="EH10:EI31" si="46">ROUND((ED10+EF10)/EB10*100,1)</f>
        <v>63.9</v>
      </c>
      <c r="EI10" s="176">
        <f t="shared" si="46"/>
        <v>79.2</v>
      </c>
      <c r="EJ10" s="176">
        <f t="shared" ref="EJ10:EJ31" si="47">EI10-EH10</f>
        <v>15.300000000000004</v>
      </c>
      <c r="EK10" s="27"/>
      <c r="EL10" s="690"/>
      <c r="EM10" s="692"/>
      <c r="EN10" s="694"/>
      <c r="EO10" s="539">
        <f>EP10+EQ10+ER10</f>
        <v>50681</v>
      </c>
      <c r="EP10" s="540">
        <v>46818</v>
      </c>
      <c r="EQ10" s="541"/>
      <c r="ER10" s="542">
        <v>3863</v>
      </c>
      <c r="ES10" s="541"/>
      <c r="ET10" s="543"/>
      <c r="EU10" s="501">
        <f t="shared" ref="EU10:EU15" si="48">ROUND((EP10+EQ10)/EO10*100,1)</f>
        <v>92.4</v>
      </c>
      <c r="EV10" s="552">
        <v>49722</v>
      </c>
      <c r="EW10" s="553">
        <v>39159</v>
      </c>
      <c r="EX10" s="541"/>
      <c r="EY10" s="553">
        <v>402</v>
      </c>
      <c r="EZ10" s="553"/>
      <c r="FA10" s="541">
        <v>40</v>
      </c>
      <c r="FB10" s="541">
        <v>913</v>
      </c>
      <c r="FC10" s="541"/>
      <c r="FD10" s="541">
        <v>530</v>
      </c>
      <c r="FE10" s="542">
        <v>1431</v>
      </c>
    </row>
    <row r="11" spans="1:166" s="49" customFormat="1" ht="27" customHeight="1">
      <c r="A11" s="179" t="s">
        <v>62</v>
      </c>
      <c r="B11" s="152" t="s">
        <v>58</v>
      </c>
      <c r="C11" s="94" t="s">
        <v>24</v>
      </c>
      <c r="D11" s="182" t="s">
        <v>85</v>
      </c>
      <c r="E11" s="182" t="s">
        <v>85</v>
      </c>
      <c r="F11" s="57">
        <f t="shared" ref="F11:G14" si="49">I11+L11</f>
        <v>13106</v>
      </c>
      <c r="G11" s="57">
        <f t="shared" si="49"/>
        <v>13106</v>
      </c>
      <c r="H11" s="57">
        <f t="shared" si="9"/>
        <v>0</v>
      </c>
      <c r="I11" s="90">
        <v>10997</v>
      </c>
      <c r="J11" s="90">
        <v>10997</v>
      </c>
      <c r="K11" s="57">
        <f t="shared" si="10"/>
        <v>0</v>
      </c>
      <c r="L11" s="90">
        <v>2109</v>
      </c>
      <c r="M11" s="90">
        <v>2109</v>
      </c>
      <c r="N11" s="57">
        <f t="shared" si="11"/>
        <v>0</v>
      </c>
      <c r="O11" s="90">
        <v>690</v>
      </c>
      <c r="P11" s="90">
        <v>690</v>
      </c>
      <c r="Q11" s="57">
        <f t="shared" si="12"/>
        <v>0</v>
      </c>
      <c r="R11" s="35"/>
      <c r="S11" s="35"/>
      <c r="T11" s="57">
        <f t="shared" si="13"/>
        <v>0</v>
      </c>
      <c r="U11" s="90">
        <v>177</v>
      </c>
      <c r="V11" s="90">
        <v>303</v>
      </c>
      <c r="W11" s="57">
        <f t="shared" ref="W11:W31" si="50">V11-U11</f>
        <v>126</v>
      </c>
      <c r="X11" s="90">
        <v>177</v>
      </c>
      <c r="Y11" s="90">
        <v>303</v>
      </c>
      <c r="Z11" s="57">
        <f t="shared" si="14"/>
        <v>126</v>
      </c>
      <c r="AA11" s="90"/>
      <c r="AB11" s="90"/>
      <c r="AC11" s="57">
        <f t="shared" si="15"/>
        <v>0</v>
      </c>
      <c r="AD11" s="35">
        <v>1</v>
      </c>
      <c r="AE11" s="35">
        <v>1</v>
      </c>
      <c r="AF11" s="35">
        <v>1</v>
      </c>
      <c r="AG11" s="35">
        <v>1</v>
      </c>
      <c r="AH11" s="28"/>
      <c r="AI11" s="179" t="s">
        <v>62</v>
      </c>
      <c r="AJ11" s="152" t="s">
        <v>58</v>
      </c>
      <c r="AK11" s="94" t="s">
        <v>24</v>
      </c>
      <c r="AL11" s="413">
        <v>0.08</v>
      </c>
      <c r="AM11" s="413">
        <v>0.08</v>
      </c>
      <c r="AN11" s="461">
        <f t="shared" si="16"/>
        <v>0</v>
      </c>
      <c r="AO11" s="35">
        <v>283</v>
      </c>
      <c r="AP11" s="35">
        <v>283</v>
      </c>
      <c r="AQ11" s="57">
        <f t="shared" si="17"/>
        <v>0</v>
      </c>
      <c r="AR11" s="35">
        <v>125</v>
      </c>
      <c r="AS11" s="35">
        <v>125</v>
      </c>
      <c r="AT11" s="57">
        <f t="shared" si="18"/>
        <v>0</v>
      </c>
      <c r="AU11" s="35">
        <v>97</v>
      </c>
      <c r="AV11" s="90">
        <v>97</v>
      </c>
      <c r="AW11" s="57">
        <f t="shared" si="19"/>
        <v>0</v>
      </c>
      <c r="AX11" s="35">
        <v>1</v>
      </c>
      <c r="AY11" s="35">
        <v>1</v>
      </c>
      <c r="AZ11" s="57">
        <f t="shared" si="20"/>
        <v>0</v>
      </c>
      <c r="BA11" s="35"/>
      <c r="BB11" s="90"/>
      <c r="BC11" s="57">
        <f t="shared" si="21"/>
        <v>0</v>
      </c>
      <c r="BD11" s="35"/>
      <c r="BE11" s="35"/>
      <c r="BF11" s="57">
        <f t="shared" si="22"/>
        <v>0</v>
      </c>
      <c r="BG11" s="499">
        <f t="shared" si="23"/>
        <v>0</v>
      </c>
      <c r="BH11" s="499">
        <f t="shared" si="23"/>
        <v>0</v>
      </c>
      <c r="BI11" s="176">
        <f t="shared" si="24"/>
        <v>0</v>
      </c>
      <c r="BJ11" s="28"/>
      <c r="BK11" s="179" t="s">
        <v>62</v>
      </c>
      <c r="BL11" s="152" t="s">
        <v>58</v>
      </c>
      <c r="BM11" s="94" t="s">
        <v>24</v>
      </c>
      <c r="BN11" s="499">
        <f t="shared" ref="BN11:BO14" si="51">BQ11+BT11</f>
        <v>2</v>
      </c>
      <c r="BO11" s="176">
        <f t="shared" si="51"/>
        <v>5.8</v>
      </c>
      <c r="BP11" s="176">
        <f t="shared" si="25"/>
        <v>3.8</v>
      </c>
      <c r="BQ11" s="106">
        <v>1.9</v>
      </c>
      <c r="BR11" s="106">
        <v>5.3</v>
      </c>
      <c r="BS11" s="176">
        <f t="shared" si="26"/>
        <v>3.4</v>
      </c>
      <c r="BT11" s="106">
        <v>0.1</v>
      </c>
      <c r="BU11" s="106">
        <v>0.5</v>
      </c>
      <c r="BV11" s="176">
        <f t="shared" si="27"/>
        <v>0.4</v>
      </c>
      <c r="BW11" s="499">
        <f t="shared" si="28"/>
        <v>5</v>
      </c>
      <c r="BX11" s="499">
        <f t="shared" si="28"/>
        <v>8.6</v>
      </c>
      <c r="BY11" s="176">
        <f t="shared" si="29"/>
        <v>3.5999999999999996</v>
      </c>
      <c r="BZ11" s="138">
        <v>14</v>
      </c>
      <c r="CA11" s="90">
        <v>6</v>
      </c>
      <c r="CB11" s="90">
        <v>44</v>
      </c>
      <c r="CC11" s="57">
        <f t="shared" si="30"/>
        <v>38</v>
      </c>
      <c r="CD11" s="90">
        <v>5</v>
      </c>
      <c r="CE11" s="90">
        <v>23</v>
      </c>
      <c r="CF11" s="57">
        <f t="shared" si="31"/>
        <v>18</v>
      </c>
      <c r="CG11" s="296">
        <v>0.1</v>
      </c>
      <c r="CH11" s="296">
        <v>0.4</v>
      </c>
      <c r="CI11" s="176">
        <f t="shared" si="32"/>
        <v>0.30000000000000004</v>
      </c>
      <c r="CJ11" s="90">
        <v>12</v>
      </c>
      <c r="CK11" s="90">
        <v>3</v>
      </c>
      <c r="CL11" s="58">
        <f t="shared" si="33"/>
        <v>-9</v>
      </c>
      <c r="CM11" s="90">
        <v>0.1</v>
      </c>
      <c r="CN11" s="90">
        <v>0.1</v>
      </c>
      <c r="CO11" s="176">
        <f t="shared" si="34"/>
        <v>0</v>
      </c>
      <c r="CP11" s="500">
        <f t="shared" ref="CP11:CQ14" si="52">BN11+CG11+CM11</f>
        <v>2.2000000000000002</v>
      </c>
      <c r="CQ11" s="500">
        <f t="shared" si="52"/>
        <v>6.3</v>
      </c>
      <c r="CR11" s="176">
        <f t="shared" si="35"/>
        <v>4.0999999999999996</v>
      </c>
      <c r="CS11" s="106">
        <v>0.1</v>
      </c>
      <c r="CT11" s="106">
        <v>0.3</v>
      </c>
      <c r="CU11" s="176">
        <f t="shared" si="36"/>
        <v>0.19999999999999998</v>
      </c>
      <c r="CV11" s="195"/>
      <c r="CW11" s="187" t="s">
        <v>62</v>
      </c>
      <c r="CX11" s="152" t="s">
        <v>58</v>
      </c>
      <c r="CY11" s="94" t="s">
        <v>24</v>
      </c>
      <c r="CZ11" s="35">
        <v>27</v>
      </c>
      <c r="DA11" s="35">
        <v>38</v>
      </c>
      <c r="DB11" s="57">
        <f t="shared" si="37"/>
        <v>11</v>
      </c>
      <c r="DC11" s="90">
        <v>24</v>
      </c>
      <c r="DD11" s="90">
        <v>35</v>
      </c>
      <c r="DE11" s="57">
        <f t="shared" si="38"/>
        <v>11</v>
      </c>
      <c r="DF11" s="57">
        <v>24</v>
      </c>
      <c r="DG11" s="57">
        <v>35</v>
      </c>
      <c r="DH11" s="57">
        <f t="shared" si="39"/>
        <v>11</v>
      </c>
      <c r="DI11" s="90">
        <v>3</v>
      </c>
      <c r="DJ11" s="90">
        <v>3</v>
      </c>
      <c r="DK11" s="57">
        <f t="shared" si="40"/>
        <v>0</v>
      </c>
      <c r="DL11" s="90">
        <v>437</v>
      </c>
      <c r="DM11" s="90">
        <v>493</v>
      </c>
      <c r="DN11" s="57">
        <f t="shared" si="41"/>
        <v>56</v>
      </c>
      <c r="DO11" s="176">
        <f t="shared" si="42"/>
        <v>4</v>
      </c>
      <c r="DP11" s="176">
        <f t="shared" si="42"/>
        <v>4.5</v>
      </c>
      <c r="DQ11" s="176">
        <f t="shared" si="43"/>
        <v>0.5</v>
      </c>
      <c r="DR11" s="28"/>
      <c r="DS11" s="179" t="s">
        <v>62</v>
      </c>
      <c r="DT11" s="152" t="s">
        <v>58</v>
      </c>
      <c r="DU11" s="94" t="s">
        <v>24</v>
      </c>
      <c r="DV11" s="90">
        <v>4</v>
      </c>
      <c r="DW11" s="90">
        <v>6</v>
      </c>
      <c r="DX11" s="57">
        <f t="shared" si="44"/>
        <v>2</v>
      </c>
      <c r="DY11" s="90">
        <v>8</v>
      </c>
      <c r="DZ11" s="90">
        <v>8</v>
      </c>
      <c r="EA11" s="57">
        <f t="shared" si="45"/>
        <v>0</v>
      </c>
      <c r="EB11" s="90">
        <v>3</v>
      </c>
      <c r="EC11" s="90">
        <v>3</v>
      </c>
      <c r="ED11" s="35">
        <v>3</v>
      </c>
      <c r="EE11" s="90">
        <v>3</v>
      </c>
      <c r="EF11" s="35"/>
      <c r="EG11" s="90"/>
      <c r="EH11" s="176">
        <f t="shared" si="46"/>
        <v>100</v>
      </c>
      <c r="EI11" s="176">
        <f t="shared" si="46"/>
        <v>100</v>
      </c>
      <c r="EJ11" s="176">
        <f t="shared" si="47"/>
        <v>0</v>
      </c>
      <c r="EK11" s="67"/>
      <c r="EL11" s="423" t="s">
        <v>67</v>
      </c>
      <c r="EM11" s="424" t="s">
        <v>217</v>
      </c>
      <c r="EN11" s="94" t="s">
        <v>23</v>
      </c>
      <c r="EO11" s="544">
        <f t="shared" ref="EO11:EO17" si="53">EP11+EQ11+ER11</f>
        <v>5851</v>
      </c>
      <c r="EP11" s="534">
        <v>5839</v>
      </c>
      <c r="EQ11" s="534"/>
      <c r="ER11" s="534">
        <v>12</v>
      </c>
      <c r="ES11" s="534"/>
      <c r="ET11" s="534"/>
      <c r="EU11" s="502">
        <f t="shared" si="48"/>
        <v>99.8</v>
      </c>
      <c r="EV11" s="549">
        <v>5849</v>
      </c>
      <c r="EW11" s="534">
        <v>2109</v>
      </c>
      <c r="EX11" s="534"/>
      <c r="EY11" s="534">
        <v>2612</v>
      </c>
      <c r="EZ11" s="534"/>
      <c r="FA11" s="534">
        <v>100</v>
      </c>
      <c r="FB11" s="534"/>
      <c r="FC11" s="534"/>
      <c r="FD11" s="534"/>
      <c r="FE11" s="534">
        <v>196</v>
      </c>
    </row>
    <row r="12" spans="1:166" s="49" customFormat="1" ht="26.25" customHeight="1">
      <c r="A12" s="107" t="s">
        <v>63</v>
      </c>
      <c r="B12" s="61" t="s">
        <v>57</v>
      </c>
      <c r="C12" s="62" t="s">
        <v>25</v>
      </c>
      <c r="D12" s="68" t="s">
        <v>85</v>
      </c>
      <c r="E12" s="68" t="s">
        <v>85</v>
      </c>
      <c r="F12" s="57">
        <f t="shared" si="49"/>
        <v>33370</v>
      </c>
      <c r="G12" s="198">
        <f t="shared" si="49"/>
        <v>33370</v>
      </c>
      <c r="H12" s="57">
        <f t="shared" si="9"/>
        <v>0</v>
      </c>
      <c r="I12" s="299">
        <v>17408</v>
      </c>
      <c r="J12" s="299">
        <v>17408</v>
      </c>
      <c r="K12" s="57">
        <f t="shared" si="10"/>
        <v>0</v>
      </c>
      <c r="L12" s="299">
        <v>15962</v>
      </c>
      <c r="M12" s="299">
        <v>15962</v>
      </c>
      <c r="N12" s="57">
        <f t="shared" si="11"/>
        <v>0</v>
      </c>
      <c r="O12" s="299">
        <v>110</v>
      </c>
      <c r="P12" s="299">
        <v>110</v>
      </c>
      <c r="Q12" s="57">
        <f t="shared" si="12"/>
        <v>0</v>
      </c>
      <c r="R12" s="60"/>
      <c r="S12" s="60"/>
      <c r="T12" s="57">
        <f t="shared" si="13"/>
        <v>0</v>
      </c>
      <c r="U12" s="303">
        <v>545</v>
      </c>
      <c r="V12" s="303">
        <v>1657</v>
      </c>
      <c r="W12" s="159">
        <f t="shared" si="50"/>
        <v>1112</v>
      </c>
      <c r="X12" s="143">
        <v>545</v>
      </c>
      <c r="Y12" s="143">
        <v>1631</v>
      </c>
      <c r="Z12" s="57">
        <f t="shared" si="14"/>
        <v>1086</v>
      </c>
      <c r="AA12" s="90"/>
      <c r="AB12" s="90">
        <v>672</v>
      </c>
      <c r="AC12" s="57">
        <f t="shared" si="15"/>
        <v>672</v>
      </c>
      <c r="AD12" s="35">
        <v>1</v>
      </c>
      <c r="AE12" s="35">
        <v>1</v>
      </c>
      <c r="AF12" s="35">
        <v>1</v>
      </c>
      <c r="AG12" s="35">
        <v>1</v>
      </c>
      <c r="AI12" s="107" t="s">
        <v>63</v>
      </c>
      <c r="AJ12" s="61" t="s">
        <v>57</v>
      </c>
      <c r="AK12" s="62" t="s">
        <v>25</v>
      </c>
      <c r="AL12" s="71">
        <v>0.41</v>
      </c>
      <c r="AM12" s="71">
        <v>0.41</v>
      </c>
      <c r="AN12" s="461">
        <f t="shared" si="16"/>
        <v>0</v>
      </c>
      <c r="AO12" s="70">
        <v>1560</v>
      </c>
      <c r="AP12" s="70">
        <v>1560</v>
      </c>
      <c r="AQ12" s="57">
        <f t="shared" si="17"/>
        <v>0</v>
      </c>
      <c r="AR12" s="70">
        <v>460</v>
      </c>
      <c r="AS12" s="70">
        <v>460</v>
      </c>
      <c r="AT12" s="57">
        <f t="shared" si="18"/>
        <v>0</v>
      </c>
      <c r="AU12" s="70">
        <v>923</v>
      </c>
      <c r="AV12" s="143">
        <v>923</v>
      </c>
      <c r="AW12" s="57">
        <f t="shared" si="19"/>
        <v>0</v>
      </c>
      <c r="AX12" s="70">
        <v>4</v>
      </c>
      <c r="AY12" s="70">
        <v>4</v>
      </c>
      <c r="AZ12" s="57">
        <f t="shared" si="20"/>
        <v>0</v>
      </c>
      <c r="BA12" s="70">
        <v>1</v>
      </c>
      <c r="BB12" s="143">
        <v>1</v>
      </c>
      <c r="BC12" s="57">
        <f t="shared" si="21"/>
        <v>0</v>
      </c>
      <c r="BD12" s="70"/>
      <c r="BE12" s="70"/>
      <c r="BF12" s="57">
        <f t="shared" si="22"/>
        <v>0</v>
      </c>
      <c r="BG12" s="499">
        <f t="shared" si="23"/>
        <v>25</v>
      </c>
      <c r="BH12" s="216">
        <f t="shared" si="23"/>
        <v>25</v>
      </c>
      <c r="BI12" s="176">
        <f t="shared" si="24"/>
        <v>0</v>
      </c>
      <c r="BK12" s="107" t="s">
        <v>63</v>
      </c>
      <c r="BL12" s="61" t="s">
        <v>57</v>
      </c>
      <c r="BM12" s="62" t="s">
        <v>25</v>
      </c>
      <c r="BN12" s="499">
        <f t="shared" si="51"/>
        <v>7.1000000000000005</v>
      </c>
      <c r="BO12" s="503">
        <f t="shared" si="51"/>
        <v>11.4</v>
      </c>
      <c r="BP12" s="503">
        <f t="shared" si="25"/>
        <v>4.3</v>
      </c>
      <c r="BQ12" s="311">
        <v>6.9</v>
      </c>
      <c r="BR12" s="311">
        <v>11</v>
      </c>
      <c r="BS12" s="503">
        <f t="shared" si="26"/>
        <v>4.0999999999999996</v>
      </c>
      <c r="BT12" s="311">
        <v>0.2</v>
      </c>
      <c r="BU12" s="311">
        <v>0.4</v>
      </c>
      <c r="BV12" s="503">
        <f t="shared" si="27"/>
        <v>0.2</v>
      </c>
      <c r="BW12" s="216">
        <f t="shared" si="28"/>
        <v>2.8</v>
      </c>
      <c r="BX12" s="216">
        <f t="shared" si="28"/>
        <v>3.5</v>
      </c>
      <c r="BY12" s="503">
        <f t="shared" si="29"/>
        <v>0.70000000000000018</v>
      </c>
      <c r="BZ12" s="504">
        <v>15</v>
      </c>
      <c r="CA12" s="143">
        <v>24</v>
      </c>
      <c r="CB12" s="143">
        <v>54</v>
      </c>
      <c r="CC12" s="57">
        <f t="shared" si="30"/>
        <v>30</v>
      </c>
      <c r="CD12" s="143">
        <v>5</v>
      </c>
      <c r="CE12" s="143">
        <v>1</v>
      </c>
      <c r="CF12" s="57">
        <f t="shared" si="31"/>
        <v>-4</v>
      </c>
      <c r="CG12" s="313">
        <v>0.2</v>
      </c>
      <c r="CH12" s="313"/>
      <c r="CI12" s="176">
        <f t="shared" si="32"/>
        <v>-0.2</v>
      </c>
      <c r="CJ12" s="143">
        <v>40</v>
      </c>
      <c r="CK12" s="143">
        <v>84</v>
      </c>
      <c r="CL12" s="58">
        <f t="shared" si="33"/>
        <v>44</v>
      </c>
      <c r="CM12" s="143">
        <v>0.7</v>
      </c>
      <c r="CN12" s="143">
        <v>0.5</v>
      </c>
      <c r="CO12" s="176">
        <f t="shared" si="34"/>
        <v>-0.19999999999999996</v>
      </c>
      <c r="CP12" s="500">
        <f t="shared" si="52"/>
        <v>8</v>
      </c>
      <c r="CQ12" s="500">
        <f t="shared" si="52"/>
        <v>11.9</v>
      </c>
      <c r="CR12" s="176">
        <f t="shared" si="35"/>
        <v>3.9000000000000004</v>
      </c>
      <c r="CS12" s="316">
        <v>2.4</v>
      </c>
      <c r="CT12" s="316">
        <v>1.5</v>
      </c>
      <c r="CU12" s="176">
        <f t="shared" si="36"/>
        <v>-0.89999999999999991</v>
      </c>
      <c r="CV12" s="195"/>
      <c r="CW12" s="188" t="s">
        <v>63</v>
      </c>
      <c r="CX12" s="61" t="s">
        <v>57</v>
      </c>
      <c r="CY12" s="62" t="s">
        <v>25</v>
      </c>
      <c r="CZ12" s="70">
        <v>32</v>
      </c>
      <c r="DA12" s="70">
        <v>32</v>
      </c>
      <c r="DB12" s="57">
        <f t="shared" si="37"/>
        <v>0</v>
      </c>
      <c r="DC12" s="6">
        <v>25</v>
      </c>
      <c r="DD12" s="6">
        <v>24</v>
      </c>
      <c r="DE12" s="57">
        <f t="shared" si="38"/>
        <v>-1</v>
      </c>
      <c r="DF12" s="198">
        <v>26</v>
      </c>
      <c r="DG12" s="198">
        <v>27</v>
      </c>
      <c r="DH12" s="57">
        <f t="shared" si="39"/>
        <v>1</v>
      </c>
      <c r="DI12" s="6">
        <v>6</v>
      </c>
      <c r="DJ12" s="6">
        <v>5</v>
      </c>
      <c r="DK12" s="57">
        <f t="shared" si="40"/>
        <v>-1</v>
      </c>
      <c r="DL12" s="299">
        <v>1290</v>
      </c>
      <c r="DM12" s="299">
        <v>1473</v>
      </c>
      <c r="DN12" s="57">
        <f t="shared" si="41"/>
        <v>183</v>
      </c>
      <c r="DO12" s="176">
        <f t="shared" si="42"/>
        <v>7.4</v>
      </c>
      <c r="DP12" s="503">
        <f t="shared" si="42"/>
        <v>8.5</v>
      </c>
      <c r="DQ12" s="176">
        <f t="shared" si="43"/>
        <v>1.0999999999999996</v>
      </c>
      <c r="DS12" s="107" t="s">
        <v>63</v>
      </c>
      <c r="DT12" s="61" t="s">
        <v>57</v>
      </c>
      <c r="DU12" s="62" t="s">
        <v>25</v>
      </c>
      <c r="DV12" s="6">
        <v>14</v>
      </c>
      <c r="DW12" s="6">
        <v>14</v>
      </c>
      <c r="DX12" s="57">
        <f t="shared" si="44"/>
        <v>0</v>
      </c>
      <c r="DY12" s="6">
        <v>14</v>
      </c>
      <c r="DZ12" s="6">
        <v>14</v>
      </c>
      <c r="EA12" s="57">
        <f t="shared" si="45"/>
        <v>0</v>
      </c>
      <c r="EB12" s="6">
        <v>8</v>
      </c>
      <c r="EC12" s="6">
        <v>8</v>
      </c>
      <c r="ED12" s="35">
        <v>4</v>
      </c>
      <c r="EE12" s="6">
        <v>4</v>
      </c>
      <c r="EF12" s="35"/>
      <c r="EG12" s="6"/>
      <c r="EH12" s="176">
        <f t="shared" si="46"/>
        <v>50</v>
      </c>
      <c r="EI12" s="503">
        <f t="shared" si="46"/>
        <v>50</v>
      </c>
      <c r="EJ12" s="176">
        <f t="shared" si="47"/>
        <v>0</v>
      </c>
      <c r="EK12" s="67"/>
      <c r="EL12" s="423" t="s">
        <v>101</v>
      </c>
      <c r="EM12" s="85" t="s">
        <v>191</v>
      </c>
      <c r="EN12" s="94" t="s">
        <v>24</v>
      </c>
      <c r="EO12" s="532">
        <f t="shared" si="53"/>
        <v>2944</v>
      </c>
      <c r="EP12" s="534">
        <v>2647</v>
      </c>
      <c r="EQ12" s="534">
        <v>294</v>
      </c>
      <c r="ER12" s="534">
        <v>3</v>
      </c>
      <c r="ES12" s="534"/>
      <c r="ET12" s="534"/>
      <c r="EU12" s="496">
        <f t="shared" si="48"/>
        <v>99.9</v>
      </c>
      <c r="EV12" s="549">
        <v>3595</v>
      </c>
      <c r="EW12" s="534">
        <v>1998</v>
      </c>
      <c r="EX12" s="534"/>
      <c r="EY12" s="534">
        <v>83</v>
      </c>
      <c r="EZ12" s="534"/>
      <c r="FA12" s="534"/>
      <c r="FB12" s="534"/>
      <c r="FC12" s="534"/>
      <c r="FD12" s="534"/>
      <c r="FE12" s="534">
        <v>22</v>
      </c>
    </row>
    <row r="13" spans="1:166" s="49" customFormat="1" ht="24.75" customHeight="1">
      <c r="A13" s="107" t="s">
        <v>64</v>
      </c>
      <c r="B13" s="61" t="s">
        <v>126</v>
      </c>
      <c r="C13" s="62" t="s">
        <v>26</v>
      </c>
      <c r="D13" s="68" t="s">
        <v>85</v>
      </c>
      <c r="E13" s="68" t="s">
        <v>85</v>
      </c>
      <c r="F13" s="57">
        <f t="shared" si="49"/>
        <v>6831</v>
      </c>
      <c r="G13" s="198">
        <f t="shared" si="49"/>
        <v>6831</v>
      </c>
      <c r="H13" s="57">
        <f t="shared" si="9"/>
        <v>0</v>
      </c>
      <c r="I13" s="6">
        <v>3558</v>
      </c>
      <c r="J13" s="6">
        <v>3558</v>
      </c>
      <c r="K13" s="57">
        <f t="shared" si="10"/>
        <v>0</v>
      </c>
      <c r="L13" s="6">
        <v>3273</v>
      </c>
      <c r="M13" s="6">
        <v>3273</v>
      </c>
      <c r="N13" s="57">
        <f t="shared" si="11"/>
        <v>0</v>
      </c>
      <c r="O13" s="6">
        <v>10</v>
      </c>
      <c r="P13" s="6">
        <v>10</v>
      </c>
      <c r="Q13" s="57">
        <f t="shared" si="12"/>
        <v>0</v>
      </c>
      <c r="R13" s="60"/>
      <c r="S13" s="60"/>
      <c r="T13" s="57">
        <f t="shared" si="13"/>
        <v>0</v>
      </c>
      <c r="U13" s="6">
        <v>447</v>
      </c>
      <c r="V13" s="6">
        <v>1073</v>
      </c>
      <c r="W13" s="159">
        <f t="shared" si="50"/>
        <v>626</v>
      </c>
      <c r="X13" s="90">
        <v>439</v>
      </c>
      <c r="Y13" s="90">
        <v>664</v>
      </c>
      <c r="Z13" s="57">
        <f t="shared" si="14"/>
        <v>225</v>
      </c>
      <c r="AA13" s="90"/>
      <c r="AB13" s="90">
        <v>242</v>
      </c>
      <c r="AC13" s="57">
        <f t="shared" si="15"/>
        <v>242</v>
      </c>
      <c r="AD13" s="35">
        <v>1</v>
      </c>
      <c r="AE13" s="35">
        <v>1</v>
      </c>
      <c r="AF13" s="35">
        <v>1</v>
      </c>
      <c r="AG13" s="35">
        <v>1</v>
      </c>
      <c r="AI13" s="107" t="s">
        <v>64</v>
      </c>
      <c r="AJ13" s="61" t="s">
        <v>126</v>
      </c>
      <c r="AK13" s="62" t="s">
        <v>26</v>
      </c>
      <c r="AL13" s="69">
        <v>0.65</v>
      </c>
      <c r="AM13" s="69">
        <v>0.65</v>
      </c>
      <c r="AN13" s="461">
        <f t="shared" si="16"/>
        <v>0</v>
      </c>
      <c r="AO13" s="60">
        <v>236</v>
      </c>
      <c r="AP13" s="60">
        <v>236</v>
      </c>
      <c r="AQ13" s="57">
        <f t="shared" si="17"/>
        <v>0</v>
      </c>
      <c r="AR13" s="60">
        <v>204</v>
      </c>
      <c r="AS13" s="60">
        <v>204</v>
      </c>
      <c r="AT13" s="57">
        <f t="shared" si="18"/>
        <v>0</v>
      </c>
      <c r="AU13" s="60">
        <v>11</v>
      </c>
      <c r="AV13" s="90">
        <v>11</v>
      </c>
      <c r="AW13" s="57">
        <f t="shared" si="19"/>
        <v>0</v>
      </c>
      <c r="AX13" s="60">
        <v>3</v>
      </c>
      <c r="AY13" s="60">
        <v>3</v>
      </c>
      <c r="AZ13" s="57">
        <f t="shared" si="20"/>
        <v>0</v>
      </c>
      <c r="BA13" s="60">
        <v>3</v>
      </c>
      <c r="BB13" s="90">
        <v>3</v>
      </c>
      <c r="BC13" s="57">
        <f t="shared" si="21"/>
        <v>0</v>
      </c>
      <c r="BD13" s="60"/>
      <c r="BE13" s="60"/>
      <c r="BF13" s="57">
        <f t="shared" si="22"/>
        <v>0</v>
      </c>
      <c r="BG13" s="499">
        <f t="shared" si="23"/>
        <v>100</v>
      </c>
      <c r="BH13" s="216">
        <f t="shared" si="23"/>
        <v>100</v>
      </c>
      <c r="BI13" s="176">
        <f t="shared" si="24"/>
        <v>0</v>
      </c>
      <c r="BK13" s="107" t="s">
        <v>64</v>
      </c>
      <c r="BL13" s="61" t="s">
        <v>126</v>
      </c>
      <c r="BM13" s="62" t="s">
        <v>26</v>
      </c>
      <c r="BN13" s="499">
        <f t="shared" si="51"/>
        <v>4.0999999999999996</v>
      </c>
      <c r="BO13" s="503">
        <f t="shared" si="51"/>
        <v>5.4</v>
      </c>
      <c r="BP13" s="503">
        <f t="shared" si="25"/>
        <v>1.3000000000000007</v>
      </c>
      <c r="BQ13" s="13">
        <v>1</v>
      </c>
      <c r="BR13" s="13">
        <v>0.9</v>
      </c>
      <c r="BS13" s="503">
        <f t="shared" si="26"/>
        <v>-9.9999999999999978E-2</v>
      </c>
      <c r="BT13" s="13">
        <v>3.1</v>
      </c>
      <c r="BU13" s="13">
        <v>4.5</v>
      </c>
      <c r="BV13" s="503">
        <f t="shared" si="27"/>
        <v>1.4</v>
      </c>
      <c r="BW13" s="216">
        <f t="shared" si="28"/>
        <v>75.599999999999994</v>
      </c>
      <c r="BX13" s="216">
        <f t="shared" si="28"/>
        <v>83.3</v>
      </c>
      <c r="BY13" s="503">
        <f t="shared" si="29"/>
        <v>7.7000000000000028</v>
      </c>
      <c r="BZ13" s="138">
        <v>1</v>
      </c>
      <c r="CA13" s="90">
        <v>94</v>
      </c>
      <c r="CB13" s="90">
        <v>146</v>
      </c>
      <c r="CC13" s="57">
        <f t="shared" si="30"/>
        <v>52</v>
      </c>
      <c r="CD13" s="90"/>
      <c r="CE13" s="90">
        <v>1</v>
      </c>
      <c r="CF13" s="57">
        <f t="shared" si="31"/>
        <v>1</v>
      </c>
      <c r="CG13" s="314">
        <v>0.1</v>
      </c>
      <c r="CH13" s="314">
        <v>0.1</v>
      </c>
      <c r="CI13" s="176">
        <f t="shared" si="32"/>
        <v>0</v>
      </c>
      <c r="CJ13" s="90">
        <v>21</v>
      </c>
      <c r="CK13" s="90">
        <v>32</v>
      </c>
      <c r="CL13" s="58">
        <f t="shared" si="33"/>
        <v>11</v>
      </c>
      <c r="CM13" s="90">
        <v>0.2</v>
      </c>
      <c r="CN13" s="90">
        <v>0.5</v>
      </c>
      <c r="CO13" s="176">
        <f t="shared" si="34"/>
        <v>0.3</v>
      </c>
      <c r="CP13" s="500">
        <f t="shared" si="52"/>
        <v>4.3999999999999995</v>
      </c>
      <c r="CQ13" s="500">
        <f t="shared" si="52"/>
        <v>6</v>
      </c>
      <c r="CR13" s="176">
        <f t="shared" si="35"/>
        <v>1.6000000000000005</v>
      </c>
      <c r="CS13" s="220">
        <v>1.4</v>
      </c>
      <c r="CT13" s="220">
        <v>3.4</v>
      </c>
      <c r="CU13" s="176">
        <f t="shared" si="36"/>
        <v>2</v>
      </c>
      <c r="CV13" s="195"/>
      <c r="CW13" s="188" t="s">
        <v>64</v>
      </c>
      <c r="CX13" s="61" t="s">
        <v>126</v>
      </c>
      <c r="CY13" s="62" t="s">
        <v>26</v>
      </c>
      <c r="CZ13" s="60">
        <v>22</v>
      </c>
      <c r="DA13" s="60">
        <v>34</v>
      </c>
      <c r="DB13" s="57">
        <f t="shared" si="37"/>
        <v>12</v>
      </c>
      <c r="DC13" s="6">
        <v>17</v>
      </c>
      <c r="DD13" s="6">
        <v>28</v>
      </c>
      <c r="DE13" s="57">
        <f t="shared" si="38"/>
        <v>11</v>
      </c>
      <c r="DF13" s="198">
        <v>10</v>
      </c>
      <c r="DG13" s="198">
        <v>24</v>
      </c>
      <c r="DH13" s="57">
        <f t="shared" si="39"/>
        <v>14</v>
      </c>
      <c r="DI13" s="6">
        <v>12</v>
      </c>
      <c r="DJ13" s="6">
        <v>10</v>
      </c>
      <c r="DK13" s="57">
        <f t="shared" si="40"/>
        <v>-2</v>
      </c>
      <c r="DL13" s="6">
        <v>386</v>
      </c>
      <c r="DM13" s="6">
        <v>491</v>
      </c>
      <c r="DN13" s="57">
        <f t="shared" si="41"/>
        <v>105</v>
      </c>
      <c r="DO13" s="176">
        <f t="shared" si="42"/>
        <v>10.8</v>
      </c>
      <c r="DP13" s="503">
        <f t="shared" si="42"/>
        <v>13.8</v>
      </c>
      <c r="DQ13" s="176">
        <f t="shared" si="43"/>
        <v>3</v>
      </c>
      <c r="DS13" s="107" t="s">
        <v>64</v>
      </c>
      <c r="DT13" s="61" t="s">
        <v>126</v>
      </c>
      <c r="DU13" s="62" t="s">
        <v>26</v>
      </c>
      <c r="DV13" s="6">
        <v>9</v>
      </c>
      <c r="DW13" s="6">
        <v>9</v>
      </c>
      <c r="DX13" s="57">
        <f t="shared" si="44"/>
        <v>0</v>
      </c>
      <c r="DY13" s="6">
        <v>10</v>
      </c>
      <c r="DZ13" s="6">
        <v>11</v>
      </c>
      <c r="EA13" s="57">
        <f t="shared" si="45"/>
        <v>1</v>
      </c>
      <c r="EB13" s="6">
        <v>4</v>
      </c>
      <c r="EC13" s="6">
        <v>4</v>
      </c>
      <c r="ED13" s="35">
        <v>2</v>
      </c>
      <c r="EE13" s="6">
        <v>2</v>
      </c>
      <c r="EF13" s="35">
        <v>2</v>
      </c>
      <c r="EG13" s="6">
        <v>2</v>
      </c>
      <c r="EH13" s="176">
        <f t="shared" si="46"/>
        <v>100</v>
      </c>
      <c r="EI13" s="503">
        <f t="shared" si="46"/>
        <v>100</v>
      </c>
      <c r="EJ13" s="176">
        <f t="shared" si="47"/>
        <v>0</v>
      </c>
      <c r="EK13" s="67"/>
      <c r="EL13" s="423" t="s">
        <v>127</v>
      </c>
      <c r="EM13" s="424" t="s">
        <v>129</v>
      </c>
      <c r="EN13" s="94" t="s">
        <v>25</v>
      </c>
      <c r="EO13" s="532">
        <f t="shared" si="53"/>
        <v>17612</v>
      </c>
      <c r="EP13" s="534">
        <v>17317</v>
      </c>
      <c r="EQ13" s="534"/>
      <c r="ER13" s="534">
        <v>295</v>
      </c>
      <c r="ES13" s="534"/>
      <c r="ET13" s="534"/>
      <c r="EU13" s="496">
        <f t="shared" si="48"/>
        <v>98.3</v>
      </c>
      <c r="EV13" s="549">
        <v>17453</v>
      </c>
      <c r="EW13" s="534">
        <v>6979</v>
      </c>
      <c r="EX13" s="534"/>
      <c r="EY13" s="534"/>
      <c r="EZ13" s="534"/>
      <c r="FA13" s="534">
        <v>3830</v>
      </c>
      <c r="FB13" s="534"/>
      <c r="FC13" s="534"/>
      <c r="FD13" s="534"/>
      <c r="FE13" s="534">
        <v>90</v>
      </c>
    </row>
    <row r="14" spans="1:166" s="49" customFormat="1" ht="28.5" customHeight="1">
      <c r="A14" s="107" t="s">
        <v>143</v>
      </c>
      <c r="B14" s="61" t="s">
        <v>561</v>
      </c>
      <c r="C14" s="62" t="s">
        <v>27</v>
      </c>
      <c r="D14" s="68" t="s">
        <v>85</v>
      </c>
      <c r="E14" s="68" t="s">
        <v>85</v>
      </c>
      <c r="F14" s="57">
        <f t="shared" si="49"/>
        <v>9135</v>
      </c>
      <c r="G14" s="198">
        <f t="shared" si="49"/>
        <v>8820</v>
      </c>
      <c r="H14" s="57">
        <f t="shared" si="9"/>
        <v>-315</v>
      </c>
      <c r="I14" s="6">
        <v>3536</v>
      </c>
      <c r="J14" s="6">
        <v>3540</v>
      </c>
      <c r="K14" s="57">
        <f t="shared" si="10"/>
        <v>4</v>
      </c>
      <c r="L14" s="6">
        <v>5599</v>
      </c>
      <c r="M14" s="6">
        <v>5280</v>
      </c>
      <c r="N14" s="57">
        <f t="shared" si="11"/>
        <v>-319</v>
      </c>
      <c r="O14" s="6">
        <v>232</v>
      </c>
      <c r="P14" s="6">
        <v>229</v>
      </c>
      <c r="Q14" s="57">
        <f t="shared" si="12"/>
        <v>-3</v>
      </c>
      <c r="R14" s="60"/>
      <c r="S14" s="60"/>
      <c r="T14" s="57">
        <f t="shared" si="13"/>
        <v>0</v>
      </c>
      <c r="U14" s="6">
        <v>282</v>
      </c>
      <c r="V14" s="6">
        <v>2391</v>
      </c>
      <c r="W14" s="159">
        <f t="shared" si="50"/>
        <v>2109</v>
      </c>
      <c r="X14" s="90">
        <v>282</v>
      </c>
      <c r="Y14" s="90">
        <v>2391</v>
      </c>
      <c r="Z14" s="57">
        <f t="shared" si="14"/>
        <v>2109</v>
      </c>
      <c r="AA14" s="90"/>
      <c r="AB14" s="90">
        <v>474</v>
      </c>
      <c r="AC14" s="57">
        <f t="shared" si="15"/>
        <v>474</v>
      </c>
      <c r="AD14" s="35">
        <v>1</v>
      </c>
      <c r="AE14" s="35">
        <v>1</v>
      </c>
      <c r="AF14" s="35">
        <v>1</v>
      </c>
      <c r="AG14" s="35">
        <v>1</v>
      </c>
      <c r="AI14" s="107" t="s">
        <v>143</v>
      </c>
      <c r="AJ14" s="61" t="s">
        <v>561</v>
      </c>
      <c r="AK14" s="62" t="s">
        <v>27</v>
      </c>
      <c r="AL14" s="69"/>
      <c r="AM14" s="69"/>
      <c r="AN14" s="461">
        <f t="shared" si="16"/>
        <v>0</v>
      </c>
      <c r="AO14" s="60">
        <v>200</v>
      </c>
      <c r="AP14" s="60">
        <v>200</v>
      </c>
      <c r="AQ14" s="57">
        <f t="shared" si="17"/>
        <v>0</v>
      </c>
      <c r="AR14" s="60">
        <v>138</v>
      </c>
      <c r="AS14" s="60">
        <v>138</v>
      </c>
      <c r="AT14" s="57">
        <f t="shared" si="18"/>
        <v>0</v>
      </c>
      <c r="AU14" s="60">
        <v>23</v>
      </c>
      <c r="AV14" s="90">
        <v>23</v>
      </c>
      <c r="AW14" s="57">
        <f t="shared" si="19"/>
        <v>0</v>
      </c>
      <c r="AX14" s="60">
        <v>1</v>
      </c>
      <c r="AY14" s="60">
        <v>1</v>
      </c>
      <c r="AZ14" s="57">
        <f t="shared" si="20"/>
        <v>0</v>
      </c>
      <c r="BA14" s="60"/>
      <c r="BB14" s="90"/>
      <c r="BC14" s="57">
        <f t="shared" si="21"/>
        <v>0</v>
      </c>
      <c r="BD14" s="60"/>
      <c r="BE14" s="60"/>
      <c r="BF14" s="57">
        <f t="shared" si="22"/>
        <v>0</v>
      </c>
      <c r="BG14" s="499">
        <f t="shared" si="23"/>
        <v>0</v>
      </c>
      <c r="BH14" s="216">
        <f t="shared" si="23"/>
        <v>0</v>
      </c>
      <c r="BI14" s="176">
        <f t="shared" si="24"/>
        <v>0</v>
      </c>
      <c r="BK14" s="107" t="s">
        <v>143</v>
      </c>
      <c r="BL14" s="61" t="s">
        <v>561</v>
      </c>
      <c r="BM14" s="62" t="s">
        <v>27</v>
      </c>
      <c r="BN14" s="499">
        <f t="shared" si="51"/>
        <v>16</v>
      </c>
      <c r="BO14" s="503">
        <f t="shared" si="51"/>
        <v>14.700000000000001</v>
      </c>
      <c r="BP14" s="503">
        <f t="shared" si="25"/>
        <v>-1.2999999999999989</v>
      </c>
      <c r="BQ14" s="13">
        <v>15</v>
      </c>
      <c r="BR14" s="13">
        <v>14.4</v>
      </c>
      <c r="BS14" s="503">
        <f t="shared" si="26"/>
        <v>-0.59999999999999964</v>
      </c>
      <c r="BT14" s="13">
        <v>1</v>
      </c>
      <c r="BU14" s="13">
        <v>0.3</v>
      </c>
      <c r="BV14" s="503">
        <f t="shared" si="27"/>
        <v>-0.7</v>
      </c>
      <c r="BW14" s="216">
        <f t="shared" si="28"/>
        <v>6.3</v>
      </c>
      <c r="BX14" s="216">
        <f t="shared" si="28"/>
        <v>2</v>
      </c>
      <c r="BY14" s="503">
        <f t="shared" si="29"/>
        <v>-4.3</v>
      </c>
      <c r="BZ14" s="138">
        <v>17</v>
      </c>
      <c r="CA14" s="90">
        <v>41</v>
      </c>
      <c r="CB14" s="90">
        <v>43</v>
      </c>
      <c r="CC14" s="57">
        <f t="shared" si="30"/>
        <v>2</v>
      </c>
      <c r="CD14" s="90">
        <v>80</v>
      </c>
      <c r="CE14" s="90">
        <v>23</v>
      </c>
      <c r="CF14" s="57">
        <f t="shared" si="31"/>
        <v>-57</v>
      </c>
      <c r="CG14" s="314">
        <v>1</v>
      </c>
      <c r="CH14" s="314">
        <v>0.2</v>
      </c>
      <c r="CI14" s="176">
        <f t="shared" si="32"/>
        <v>-0.8</v>
      </c>
      <c r="CJ14" s="90">
        <v>10</v>
      </c>
      <c r="CK14" s="90">
        <v>133</v>
      </c>
      <c r="CL14" s="58">
        <f t="shared" si="33"/>
        <v>123</v>
      </c>
      <c r="CM14" s="106">
        <v>1</v>
      </c>
      <c r="CN14" s="106">
        <v>0.6</v>
      </c>
      <c r="CO14" s="176">
        <f t="shared" si="34"/>
        <v>-0.4</v>
      </c>
      <c r="CP14" s="500">
        <f t="shared" si="52"/>
        <v>18</v>
      </c>
      <c r="CQ14" s="500">
        <f>BO14+CH14+CN14</f>
        <v>15.5</v>
      </c>
      <c r="CR14" s="176">
        <f t="shared" si="35"/>
        <v>-2.5</v>
      </c>
      <c r="CS14" s="220">
        <v>4</v>
      </c>
      <c r="CT14" s="220">
        <v>3.6</v>
      </c>
      <c r="CU14" s="176">
        <f t="shared" si="36"/>
        <v>-0.39999999999999991</v>
      </c>
      <c r="CV14" s="195"/>
      <c r="CW14" s="188" t="s">
        <v>143</v>
      </c>
      <c r="CX14" s="61" t="s">
        <v>561</v>
      </c>
      <c r="CY14" s="62" t="s">
        <v>27</v>
      </c>
      <c r="CZ14" s="60">
        <v>46</v>
      </c>
      <c r="DA14" s="60">
        <v>46</v>
      </c>
      <c r="DB14" s="57">
        <f t="shared" si="37"/>
        <v>0</v>
      </c>
      <c r="DC14" s="6">
        <v>36</v>
      </c>
      <c r="DD14" s="6">
        <v>31</v>
      </c>
      <c r="DE14" s="57">
        <f t="shared" si="38"/>
        <v>-5</v>
      </c>
      <c r="DF14" s="198">
        <v>39</v>
      </c>
      <c r="DG14" s="198">
        <v>43</v>
      </c>
      <c r="DH14" s="57">
        <f t="shared" si="39"/>
        <v>4</v>
      </c>
      <c r="DI14" s="6">
        <v>7</v>
      </c>
      <c r="DJ14" s="6">
        <v>3</v>
      </c>
      <c r="DK14" s="57">
        <f t="shared" si="40"/>
        <v>-4</v>
      </c>
      <c r="DL14" s="307">
        <v>753</v>
      </c>
      <c r="DM14" s="307">
        <v>688</v>
      </c>
      <c r="DN14" s="57">
        <f t="shared" si="41"/>
        <v>-65</v>
      </c>
      <c r="DO14" s="176">
        <f t="shared" si="42"/>
        <v>21.3</v>
      </c>
      <c r="DP14" s="503">
        <f t="shared" si="42"/>
        <v>19.399999999999999</v>
      </c>
      <c r="DQ14" s="176">
        <f t="shared" si="43"/>
        <v>-1.9000000000000021</v>
      </c>
      <c r="DS14" s="107" t="s">
        <v>143</v>
      </c>
      <c r="DT14" s="61" t="s">
        <v>561</v>
      </c>
      <c r="DU14" s="62" t="s">
        <v>27</v>
      </c>
      <c r="DV14" s="6">
        <v>6</v>
      </c>
      <c r="DW14" s="6">
        <v>4</v>
      </c>
      <c r="DX14" s="57">
        <f t="shared" si="44"/>
        <v>-2</v>
      </c>
      <c r="DY14" s="6">
        <v>6</v>
      </c>
      <c r="DZ14" s="6">
        <v>6</v>
      </c>
      <c r="EA14" s="57">
        <f t="shared" si="45"/>
        <v>0</v>
      </c>
      <c r="EB14" s="6">
        <v>5</v>
      </c>
      <c r="EC14" s="6">
        <v>2</v>
      </c>
      <c r="ED14" s="35">
        <v>3</v>
      </c>
      <c r="EE14" s="6">
        <v>2</v>
      </c>
      <c r="EF14" s="35">
        <v>2</v>
      </c>
      <c r="EG14" s="6"/>
      <c r="EH14" s="176">
        <f t="shared" si="46"/>
        <v>100</v>
      </c>
      <c r="EI14" s="503">
        <f t="shared" si="46"/>
        <v>100</v>
      </c>
      <c r="EJ14" s="176">
        <f t="shared" si="47"/>
        <v>0</v>
      </c>
      <c r="EK14" s="67"/>
      <c r="EL14" s="423" t="s">
        <v>128</v>
      </c>
      <c r="EM14" s="424" t="s">
        <v>309</v>
      </c>
      <c r="EN14" s="94" t="s">
        <v>26</v>
      </c>
      <c r="EO14" s="532">
        <f t="shared" si="53"/>
        <v>4322</v>
      </c>
      <c r="EP14" s="534">
        <v>4322</v>
      </c>
      <c r="EQ14" s="534"/>
      <c r="ER14" s="534"/>
      <c r="ES14" s="534"/>
      <c r="ET14" s="534"/>
      <c r="EU14" s="496">
        <f t="shared" si="48"/>
        <v>100</v>
      </c>
      <c r="EV14" s="549">
        <v>4332</v>
      </c>
      <c r="EW14" s="534">
        <v>2244</v>
      </c>
      <c r="EX14" s="534"/>
      <c r="EY14" s="534"/>
      <c r="EZ14" s="534"/>
      <c r="FA14" s="534"/>
      <c r="FB14" s="534"/>
      <c r="FC14" s="534"/>
      <c r="FD14" s="534"/>
      <c r="FE14" s="534"/>
    </row>
    <row r="15" spans="1:166" s="26" customFormat="1" ht="38.25" customHeight="1">
      <c r="A15" s="146" t="s">
        <v>65</v>
      </c>
      <c r="B15" s="142" t="s">
        <v>144</v>
      </c>
      <c r="C15" s="141" t="s">
        <v>28</v>
      </c>
      <c r="D15" s="109" t="s">
        <v>293</v>
      </c>
      <c r="E15" s="376" t="s">
        <v>293</v>
      </c>
      <c r="F15" s="159">
        <f>SUM(F17:F19)</f>
        <v>16205</v>
      </c>
      <c r="G15" s="317">
        <f>SUM(G17:G19)</f>
        <v>16357</v>
      </c>
      <c r="H15" s="159">
        <f>G15-F15</f>
        <v>152</v>
      </c>
      <c r="I15" s="159">
        <f>SUM(I17:I19)</f>
        <v>14105</v>
      </c>
      <c r="J15" s="317">
        <f>SUM(J17:J19)</f>
        <v>14435</v>
      </c>
      <c r="K15" s="159">
        <f t="shared" si="10"/>
        <v>330</v>
      </c>
      <c r="L15" s="159">
        <f t="shared" ref="L15:M15" si="54">SUM(L17:L19)</f>
        <v>2100</v>
      </c>
      <c r="M15" s="317">
        <f t="shared" si="54"/>
        <v>1922</v>
      </c>
      <c r="N15" s="159">
        <f t="shared" si="11"/>
        <v>-178</v>
      </c>
      <c r="O15" s="159">
        <f t="shared" ref="O15:P15" si="55">SUM(O17:O19)</f>
        <v>2053</v>
      </c>
      <c r="P15" s="317">
        <f t="shared" si="55"/>
        <v>1998</v>
      </c>
      <c r="Q15" s="159">
        <f t="shared" si="12"/>
        <v>-55</v>
      </c>
      <c r="R15" s="159">
        <f t="shared" ref="R15:S15" si="56">SUM(R17:R19)</f>
        <v>38</v>
      </c>
      <c r="S15" s="317">
        <f t="shared" si="56"/>
        <v>55</v>
      </c>
      <c r="T15" s="159">
        <f t="shared" si="13"/>
        <v>17</v>
      </c>
      <c r="U15" s="159">
        <f t="shared" ref="U15:AG15" si="57">SUM(U17:U19)</f>
        <v>9662</v>
      </c>
      <c r="V15" s="317">
        <f t="shared" si="57"/>
        <v>10838</v>
      </c>
      <c r="W15" s="159">
        <f t="shared" si="50"/>
        <v>1176</v>
      </c>
      <c r="X15" s="159">
        <f t="shared" ref="X15:Y15" si="58">SUM(X17:X19)</f>
        <v>8307</v>
      </c>
      <c r="Y15" s="159">
        <f t="shared" si="58"/>
        <v>9162</v>
      </c>
      <c r="Z15" s="159">
        <f t="shared" si="14"/>
        <v>855</v>
      </c>
      <c r="AA15" s="159">
        <f t="shared" ref="AA15:AB15" si="59">SUM(AA17:AA19)</f>
        <v>6871</v>
      </c>
      <c r="AB15" s="159">
        <f t="shared" si="59"/>
        <v>9332</v>
      </c>
      <c r="AC15" s="159">
        <f t="shared" si="15"/>
        <v>2461</v>
      </c>
      <c r="AD15" s="159">
        <f t="shared" si="57"/>
        <v>3</v>
      </c>
      <c r="AE15" s="159">
        <f t="shared" si="57"/>
        <v>3</v>
      </c>
      <c r="AF15" s="159">
        <f t="shared" si="57"/>
        <v>2</v>
      </c>
      <c r="AG15" s="159">
        <f t="shared" si="57"/>
        <v>3</v>
      </c>
      <c r="AI15" s="146" t="s">
        <v>65</v>
      </c>
      <c r="AJ15" s="142" t="s">
        <v>144</v>
      </c>
      <c r="AK15" s="141" t="s">
        <v>28</v>
      </c>
      <c r="AL15" s="471">
        <f>SUM(AL17:AL19)</f>
        <v>0.5</v>
      </c>
      <c r="AM15" s="489">
        <f>SUM(AM17:AM19)</f>
        <v>0.5</v>
      </c>
      <c r="AN15" s="471">
        <f t="shared" si="16"/>
        <v>0</v>
      </c>
      <c r="AO15" s="159">
        <f t="shared" ref="AO15:AP15" si="60">SUM(AO17:AO19)</f>
        <v>5433</v>
      </c>
      <c r="AP15" s="317">
        <f t="shared" si="60"/>
        <v>5433</v>
      </c>
      <c r="AQ15" s="159">
        <f t="shared" si="17"/>
        <v>0</v>
      </c>
      <c r="AR15" s="159">
        <f t="shared" ref="AR15:AS15" si="61">SUM(AR17:AR19)</f>
        <v>2075</v>
      </c>
      <c r="AS15" s="317">
        <f t="shared" si="61"/>
        <v>2075</v>
      </c>
      <c r="AT15" s="159">
        <f t="shared" si="18"/>
        <v>0</v>
      </c>
      <c r="AU15" s="159">
        <f t="shared" ref="AU15:AV15" si="62">SUM(AU17:AU19)</f>
        <v>715</v>
      </c>
      <c r="AV15" s="317">
        <f t="shared" si="62"/>
        <v>715</v>
      </c>
      <c r="AW15" s="159">
        <f t="shared" si="19"/>
        <v>0</v>
      </c>
      <c r="AX15" s="159">
        <f t="shared" ref="AX15:AY15" si="63">SUM(AX17:AX19)</f>
        <v>8</v>
      </c>
      <c r="AY15" s="317">
        <f t="shared" si="63"/>
        <v>8</v>
      </c>
      <c r="AZ15" s="159">
        <f t="shared" si="20"/>
        <v>0</v>
      </c>
      <c r="BA15" s="159">
        <f>SUM(BA17:BA19)</f>
        <v>5</v>
      </c>
      <c r="BB15" s="317">
        <f t="shared" ref="BB15" si="64">SUM(BB17:BB19)</f>
        <v>5</v>
      </c>
      <c r="BC15" s="159">
        <f t="shared" si="21"/>
        <v>0</v>
      </c>
      <c r="BD15" s="159">
        <f t="shared" ref="BD15:BE15" si="65">SUM(BD17:BD19)</f>
        <v>0</v>
      </c>
      <c r="BE15" s="317">
        <f t="shared" si="65"/>
        <v>0</v>
      </c>
      <c r="BF15" s="159">
        <f t="shared" si="22"/>
        <v>0</v>
      </c>
      <c r="BG15" s="210">
        <f t="shared" si="23"/>
        <v>62.5</v>
      </c>
      <c r="BH15" s="491">
        <f t="shared" si="23"/>
        <v>62.5</v>
      </c>
      <c r="BI15" s="467">
        <f t="shared" si="24"/>
        <v>0</v>
      </c>
      <c r="BK15" s="146" t="s">
        <v>65</v>
      </c>
      <c r="BL15" s="142" t="s">
        <v>144</v>
      </c>
      <c r="BM15" s="141" t="s">
        <v>28</v>
      </c>
      <c r="BN15" s="210">
        <f>SUM(BN17:BN19)</f>
        <v>33.900000000000006</v>
      </c>
      <c r="BO15" s="491">
        <f>SUM(BO17:BO19)</f>
        <v>83</v>
      </c>
      <c r="BP15" s="492">
        <f t="shared" si="25"/>
        <v>49.099999999999994</v>
      </c>
      <c r="BQ15" s="491">
        <f t="shared" ref="BQ15:BR15" si="66">SUM(BQ17:BQ19)</f>
        <v>31.200000000000003</v>
      </c>
      <c r="BR15" s="491">
        <f t="shared" si="66"/>
        <v>79.400000000000006</v>
      </c>
      <c r="BS15" s="492">
        <f t="shared" si="26"/>
        <v>48.2</v>
      </c>
      <c r="BT15" s="491">
        <f t="shared" ref="BT15:BU15" si="67">SUM(BT17:BT19)</f>
        <v>2.7</v>
      </c>
      <c r="BU15" s="491">
        <f t="shared" si="67"/>
        <v>3.5999999999999996</v>
      </c>
      <c r="BV15" s="492">
        <f t="shared" si="27"/>
        <v>0.89999999999999947</v>
      </c>
      <c r="BW15" s="491">
        <f t="shared" si="28"/>
        <v>8</v>
      </c>
      <c r="BX15" s="491">
        <f t="shared" si="28"/>
        <v>4.3</v>
      </c>
      <c r="BY15" s="492">
        <f t="shared" si="29"/>
        <v>-3.7</v>
      </c>
      <c r="BZ15" s="493"/>
      <c r="CA15" s="477">
        <f>SUM(CA17:CA19)</f>
        <v>235</v>
      </c>
      <c r="CB15" s="505">
        <f>SUM(CB17:CB19)</f>
        <v>469</v>
      </c>
      <c r="CC15" s="159">
        <f t="shared" si="30"/>
        <v>234</v>
      </c>
      <c r="CD15" s="494">
        <f t="shared" ref="CD15:CE15" si="68">SUM(CD17:CD19)</f>
        <v>36</v>
      </c>
      <c r="CE15" s="495">
        <f t="shared" si="68"/>
        <v>52</v>
      </c>
      <c r="CF15" s="159">
        <f t="shared" si="31"/>
        <v>16</v>
      </c>
      <c r="CG15" s="210">
        <f t="shared" ref="CG15:CH15" si="69">SUM(CG17:CG19)</f>
        <v>1.7000000000000002</v>
      </c>
      <c r="CH15" s="491">
        <f t="shared" si="69"/>
        <v>2.1</v>
      </c>
      <c r="CI15" s="467">
        <f t="shared" si="32"/>
        <v>0.39999999999999991</v>
      </c>
      <c r="CJ15" s="494">
        <f>SUM(CJ17:CJ19)</f>
        <v>301</v>
      </c>
      <c r="CK15" s="495">
        <f>SUM(CK17:CK19)</f>
        <v>441</v>
      </c>
      <c r="CL15" s="472">
        <f t="shared" si="33"/>
        <v>140</v>
      </c>
      <c r="CM15" s="210">
        <f t="shared" ref="CM15:CT15" si="70">SUM(CM17:CM19)</f>
        <v>4.8999999999999995</v>
      </c>
      <c r="CN15" s="491">
        <f t="shared" si="70"/>
        <v>8.2999999999999989</v>
      </c>
      <c r="CO15" s="467">
        <f t="shared" si="34"/>
        <v>3.3999999999999995</v>
      </c>
      <c r="CP15" s="210">
        <f t="shared" si="70"/>
        <v>40.5</v>
      </c>
      <c r="CQ15" s="491">
        <f>SUM(CQ17:CQ19)</f>
        <v>93.40000000000002</v>
      </c>
      <c r="CR15" s="467">
        <f t="shared" si="35"/>
        <v>52.90000000000002</v>
      </c>
      <c r="CS15" s="210">
        <f t="shared" si="70"/>
        <v>34.6</v>
      </c>
      <c r="CT15" s="491">
        <f t="shared" si="70"/>
        <v>12.5</v>
      </c>
      <c r="CU15" s="467">
        <f t="shared" si="36"/>
        <v>-22.1</v>
      </c>
      <c r="CV15" s="194"/>
      <c r="CW15" s="189" t="s">
        <v>65</v>
      </c>
      <c r="CX15" s="142" t="s">
        <v>144</v>
      </c>
      <c r="CY15" s="141" t="s">
        <v>28</v>
      </c>
      <c r="CZ15" s="494">
        <f t="shared" ref="CZ15:DA15" si="71">SUM(CZ17:CZ19)</f>
        <v>100</v>
      </c>
      <c r="DA15" s="495">
        <f t="shared" si="71"/>
        <v>139</v>
      </c>
      <c r="DB15" s="159">
        <f t="shared" si="37"/>
        <v>39</v>
      </c>
      <c r="DC15" s="494">
        <f t="shared" ref="DC15:DD15" si="72">SUM(DC17:DC19)</f>
        <v>77</v>
      </c>
      <c r="DD15" s="495">
        <f t="shared" si="72"/>
        <v>121</v>
      </c>
      <c r="DE15" s="159">
        <f t="shared" si="38"/>
        <v>44</v>
      </c>
      <c r="DF15" s="494">
        <f t="shared" ref="DF15:DG15" si="73">SUM(DF17:DF19)</f>
        <v>90</v>
      </c>
      <c r="DG15" s="495">
        <f t="shared" si="73"/>
        <v>128</v>
      </c>
      <c r="DH15" s="159">
        <f t="shared" si="39"/>
        <v>38</v>
      </c>
      <c r="DI15" s="494">
        <f t="shared" ref="DI15:DJ15" si="74">SUM(DI17:DI19)</f>
        <v>10</v>
      </c>
      <c r="DJ15" s="495">
        <f t="shared" si="74"/>
        <v>11</v>
      </c>
      <c r="DK15" s="159">
        <f t="shared" si="40"/>
        <v>1</v>
      </c>
      <c r="DL15" s="494">
        <f t="shared" ref="DL15:DM15" si="75">SUM(DL17:DL19)</f>
        <v>835</v>
      </c>
      <c r="DM15" s="495">
        <f t="shared" si="75"/>
        <v>993</v>
      </c>
      <c r="DN15" s="159">
        <f t="shared" si="41"/>
        <v>158</v>
      </c>
      <c r="DO15" s="467">
        <f t="shared" si="42"/>
        <v>5.9</v>
      </c>
      <c r="DP15" s="492">
        <f t="shared" si="42"/>
        <v>6.9</v>
      </c>
      <c r="DQ15" s="467">
        <f t="shared" si="43"/>
        <v>1</v>
      </c>
      <c r="DS15" s="146" t="s">
        <v>65</v>
      </c>
      <c r="DT15" s="142" t="s">
        <v>144</v>
      </c>
      <c r="DU15" s="141" t="s">
        <v>28</v>
      </c>
      <c r="DV15" s="494">
        <f t="shared" ref="DV15:DW15" si="76">SUM(DV17:DV19)</f>
        <v>94</v>
      </c>
      <c r="DW15" s="495">
        <f t="shared" si="76"/>
        <v>92</v>
      </c>
      <c r="DX15" s="159">
        <f t="shared" si="44"/>
        <v>-2</v>
      </c>
      <c r="DY15" s="494">
        <f t="shared" ref="DY15:DZ15" si="77">SUM(DY17:DY19)</f>
        <v>97</v>
      </c>
      <c r="DZ15" s="495">
        <f t="shared" si="77"/>
        <v>93</v>
      </c>
      <c r="EA15" s="159">
        <f t="shared" si="45"/>
        <v>-4</v>
      </c>
      <c r="EB15" s="494">
        <f t="shared" ref="EB15:EG15" si="78">SUM(EB17:EB19)</f>
        <v>49</v>
      </c>
      <c r="EC15" s="495">
        <f t="shared" si="78"/>
        <v>53</v>
      </c>
      <c r="ED15" s="494">
        <f t="shared" si="78"/>
        <v>42</v>
      </c>
      <c r="EE15" s="495">
        <f t="shared" si="78"/>
        <v>42</v>
      </c>
      <c r="EF15" s="494">
        <f t="shared" si="78"/>
        <v>7</v>
      </c>
      <c r="EG15" s="495">
        <f t="shared" si="78"/>
        <v>11</v>
      </c>
      <c r="EH15" s="467">
        <f t="shared" si="46"/>
        <v>100</v>
      </c>
      <c r="EI15" s="492">
        <f t="shared" si="46"/>
        <v>100</v>
      </c>
      <c r="EJ15" s="467">
        <f t="shared" si="47"/>
        <v>0</v>
      </c>
      <c r="EK15" s="27"/>
      <c r="EL15" s="423" t="s">
        <v>130</v>
      </c>
      <c r="EM15" s="424" t="s">
        <v>132</v>
      </c>
      <c r="EN15" s="94" t="s">
        <v>27</v>
      </c>
      <c r="EO15" s="532">
        <f t="shared" si="53"/>
        <v>2033</v>
      </c>
      <c r="EP15" s="534">
        <v>2033</v>
      </c>
      <c r="EQ15" s="534"/>
      <c r="ER15" s="534"/>
      <c r="ES15" s="534"/>
      <c r="ET15" s="534"/>
      <c r="EU15" s="496">
        <f t="shared" si="48"/>
        <v>100</v>
      </c>
      <c r="EV15" s="554">
        <v>1931</v>
      </c>
      <c r="EW15" s="534">
        <v>1601</v>
      </c>
      <c r="EX15" s="534"/>
      <c r="EY15" s="534"/>
      <c r="EZ15" s="534"/>
      <c r="FA15" s="534">
        <v>24</v>
      </c>
      <c r="FB15" s="534">
        <v>20</v>
      </c>
      <c r="FC15" s="534"/>
      <c r="FD15" s="534"/>
      <c r="FE15" s="534">
        <v>47</v>
      </c>
    </row>
    <row r="16" spans="1:166" s="49" customFormat="1" ht="12.75" customHeight="1">
      <c r="A16" s="63"/>
      <c r="B16" s="61" t="s">
        <v>91</v>
      </c>
      <c r="C16" s="62" t="s">
        <v>29</v>
      </c>
      <c r="D16" s="68"/>
      <c r="E16" s="68"/>
      <c r="F16" s="198"/>
      <c r="G16" s="198"/>
      <c r="H16" s="159"/>
      <c r="I16" s="60"/>
      <c r="J16" s="60"/>
      <c r="K16" s="159"/>
      <c r="L16" s="35"/>
      <c r="M16" s="60"/>
      <c r="N16" s="159"/>
      <c r="O16" s="60"/>
      <c r="P16" s="60"/>
      <c r="Q16" s="159"/>
      <c r="R16" s="60"/>
      <c r="S16" s="60"/>
      <c r="T16" s="159"/>
      <c r="U16" s="35"/>
      <c r="V16" s="60"/>
      <c r="W16" s="35"/>
      <c r="X16" s="35"/>
      <c r="Y16" s="35"/>
      <c r="Z16" s="159"/>
      <c r="AA16" s="35"/>
      <c r="AB16" s="79"/>
      <c r="AC16" s="159"/>
      <c r="AD16" s="35"/>
      <c r="AE16" s="35"/>
      <c r="AF16" s="35"/>
      <c r="AG16" s="35"/>
      <c r="AI16" s="63"/>
      <c r="AJ16" s="61" t="s">
        <v>91</v>
      </c>
      <c r="AK16" s="62" t="s">
        <v>29</v>
      </c>
      <c r="AL16" s="65"/>
      <c r="AM16" s="65"/>
      <c r="AN16" s="471"/>
      <c r="AO16" s="64"/>
      <c r="AP16" s="64"/>
      <c r="AQ16" s="159"/>
      <c r="AR16" s="64"/>
      <c r="AS16" s="64"/>
      <c r="AT16" s="159"/>
      <c r="AU16" s="64"/>
      <c r="AV16" s="64"/>
      <c r="AW16" s="159"/>
      <c r="AX16" s="64"/>
      <c r="AY16" s="64"/>
      <c r="AZ16" s="159"/>
      <c r="BA16" s="64"/>
      <c r="BB16" s="64"/>
      <c r="BC16" s="159"/>
      <c r="BD16" s="64"/>
      <c r="BE16" s="64"/>
      <c r="BF16" s="159"/>
      <c r="BG16" s="210"/>
      <c r="BH16" s="491"/>
      <c r="BI16" s="467"/>
      <c r="BK16" s="63"/>
      <c r="BL16" s="61" t="s">
        <v>91</v>
      </c>
      <c r="BM16" s="62" t="s">
        <v>29</v>
      </c>
      <c r="BN16" s="216"/>
      <c r="BO16" s="216"/>
      <c r="BP16" s="492"/>
      <c r="BQ16" s="66"/>
      <c r="BR16" s="66"/>
      <c r="BS16" s="492"/>
      <c r="BT16" s="66"/>
      <c r="BU16" s="66"/>
      <c r="BV16" s="492"/>
      <c r="BW16" s="491"/>
      <c r="BX16" s="491"/>
      <c r="BY16" s="492"/>
      <c r="BZ16" s="139"/>
      <c r="CA16" s="64"/>
      <c r="CB16" s="64"/>
      <c r="CC16" s="159"/>
      <c r="CD16" s="64"/>
      <c r="CE16" s="64"/>
      <c r="CF16" s="159"/>
      <c r="CG16" s="66"/>
      <c r="CH16" s="66"/>
      <c r="CI16" s="467"/>
      <c r="CJ16" s="199"/>
      <c r="CK16" s="385"/>
      <c r="CL16" s="472"/>
      <c r="CM16" s="216"/>
      <c r="CN16" s="216"/>
      <c r="CO16" s="467"/>
      <c r="CP16" s="497"/>
      <c r="CQ16" s="498"/>
      <c r="CR16" s="467"/>
      <c r="CS16" s="66"/>
      <c r="CT16" s="66"/>
      <c r="CU16" s="467"/>
      <c r="CV16" s="195"/>
      <c r="CW16" s="186"/>
      <c r="CX16" s="61" t="s">
        <v>91</v>
      </c>
      <c r="CY16" s="62" t="s">
        <v>29</v>
      </c>
      <c r="CZ16" s="86"/>
      <c r="DA16" s="64"/>
      <c r="DB16" s="159"/>
      <c r="DC16" s="58"/>
      <c r="DD16" s="386"/>
      <c r="DE16" s="159"/>
      <c r="DF16" s="57"/>
      <c r="DG16" s="198"/>
      <c r="DH16" s="159"/>
      <c r="DI16" s="57"/>
      <c r="DJ16" s="198"/>
      <c r="DK16" s="159"/>
      <c r="DL16" s="35"/>
      <c r="DM16" s="60"/>
      <c r="DN16" s="159"/>
      <c r="DO16" s="467"/>
      <c r="DP16" s="492"/>
      <c r="DQ16" s="467"/>
      <c r="DS16" s="63"/>
      <c r="DT16" s="61" t="s">
        <v>91</v>
      </c>
      <c r="DU16" s="62" t="s">
        <v>29</v>
      </c>
      <c r="DV16" s="60"/>
      <c r="DW16" s="60"/>
      <c r="DX16" s="159"/>
      <c r="DY16" s="60"/>
      <c r="DZ16" s="60"/>
      <c r="EA16" s="159"/>
      <c r="EB16" s="60"/>
      <c r="EC16" s="60"/>
      <c r="ED16" s="60"/>
      <c r="EE16" s="60"/>
      <c r="EF16" s="60"/>
      <c r="EG16" s="60"/>
      <c r="EH16" s="467"/>
      <c r="EI16" s="492"/>
      <c r="EJ16" s="467"/>
      <c r="EK16" s="67"/>
      <c r="EL16" s="695" t="s">
        <v>131</v>
      </c>
      <c r="EM16" s="691" t="s">
        <v>196</v>
      </c>
      <c r="EN16" s="693" t="s">
        <v>28</v>
      </c>
      <c r="EO16" s="532"/>
      <c r="EP16" s="545"/>
      <c r="EQ16" s="536"/>
      <c r="ER16" s="536"/>
      <c r="ES16" s="536"/>
      <c r="ET16" s="538"/>
      <c r="EU16" s="506"/>
      <c r="EV16" s="554"/>
      <c r="EW16" s="545"/>
      <c r="EX16" s="536"/>
      <c r="EY16" s="536"/>
      <c r="EZ16" s="536"/>
      <c r="FA16" s="536"/>
      <c r="FB16" s="536"/>
      <c r="FC16" s="536"/>
      <c r="FD16" s="536"/>
      <c r="FE16" s="536"/>
    </row>
    <row r="17" spans="1:161" s="26" customFormat="1" ht="17.25" customHeight="1">
      <c r="A17" s="179" t="s">
        <v>61</v>
      </c>
      <c r="B17" s="152" t="s">
        <v>194</v>
      </c>
      <c r="C17" s="94" t="s">
        <v>30</v>
      </c>
      <c r="D17" s="182" t="s">
        <v>123</v>
      </c>
      <c r="E17" s="182" t="s">
        <v>123</v>
      </c>
      <c r="F17" s="57">
        <f t="shared" ref="F17:G22" si="79">I17+L17</f>
        <v>14279</v>
      </c>
      <c r="G17" s="57">
        <f t="shared" si="79"/>
        <v>14427</v>
      </c>
      <c r="H17" s="57">
        <f t="shared" si="9"/>
        <v>148</v>
      </c>
      <c r="I17" s="90">
        <v>12590</v>
      </c>
      <c r="J17" s="90">
        <v>12916</v>
      </c>
      <c r="K17" s="57">
        <f t="shared" si="10"/>
        <v>326</v>
      </c>
      <c r="L17" s="90">
        <v>1689</v>
      </c>
      <c r="M17" s="90">
        <v>1511</v>
      </c>
      <c r="N17" s="57">
        <f t="shared" si="11"/>
        <v>-178</v>
      </c>
      <c r="O17" s="90">
        <v>1682</v>
      </c>
      <c r="P17" s="90">
        <v>1627</v>
      </c>
      <c r="Q17" s="57">
        <f t="shared" si="12"/>
        <v>-55</v>
      </c>
      <c r="R17" s="35">
        <v>38</v>
      </c>
      <c r="S17" s="90">
        <v>55</v>
      </c>
      <c r="T17" s="57">
        <f t="shared" si="13"/>
        <v>17</v>
      </c>
      <c r="U17" s="90">
        <v>9662</v>
      </c>
      <c r="V17" s="90">
        <v>10838</v>
      </c>
      <c r="W17" s="57">
        <f t="shared" si="50"/>
        <v>1176</v>
      </c>
      <c r="X17" s="90">
        <v>8307</v>
      </c>
      <c r="Y17" s="90">
        <v>9162</v>
      </c>
      <c r="Z17" s="57">
        <f t="shared" si="14"/>
        <v>855</v>
      </c>
      <c r="AA17" s="90">
        <v>6290</v>
      </c>
      <c r="AB17" s="90">
        <v>8395</v>
      </c>
      <c r="AC17" s="57">
        <f t="shared" si="15"/>
        <v>2105</v>
      </c>
      <c r="AD17" s="35">
        <v>1</v>
      </c>
      <c r="AE17" s="35">
        <v>1</v>
      </c>
      <c r="AF17" s="35">
        <v>1</v>
      </c>
      <c r="AG17" s="35">
        <v>1</v>
      </c>
      <c r="AH17" s="28"/>
      <c r="AI17" s="179" t="s">
        <v>61</v>
      </c>
      <c r="AJ17" s="152" t="s">
        <v>194</v>
      </c>
      <c r="AK17" s="94" t="s">
        <v>30</v>
      </c>
      <c r="AL17" s="69">
        <v>0.5</v>
      </c>
      <c r="AM17" s="69">
        <v>0.5</v>
      </c>
      <c r="AN17" s="461">
        <f t="shared" si="16"/>
        <v>0</v>
      </c>
      <c r="AO17" s="60">
        <v>5050</v>
      </c>
      <c r="AP17" s="60">
        <v>5050</v>
      </c>
      <c r="AQ17" s="57">
        <f t="shared" si="17"/>
        <v>0</v>
      </c>
      <c r="AR17" s="60">
        <v>1855</v>
      </c>
      <c r="AS17" s="60">
        <v>1855</v>
      </c>
      <c r="AT17" s="57">
        <f t="shared" si="18"/>
        <v>0</v>
      </c>
      <c r="AU17" s="90">
        <v>679</v>
      </c>
      <c r="AV17" s="90">
        <v>679</v>
      </c>
      <c r="AW17" s="57">
        <f t="shared" si="19"/>
        <v>0</v>
      </c>
      <c r="AX17" s="35">
        <v>6</v>
      </c>
      <c r="AY17" s="60">
        <v>6</v>
      </c>
      <c r="AZ17" s="57">
        <f t="shared" si="20"/>
        <v>0</v>
      </c>
      <c r="BA17" s="35">
        <v>5</v>
      </c>
      <c r="BB17" s="90">
        <v>5</v>
      </c>
      <c r="BC17" s="57">
        <f t="shared" si="21"/>
        <v>0</v>
      </c>
      <c r="BD17" s="35"/>
      <c r="BE17" s="60"/>
      <c r="BF17" s="57">
        <f t="shared" si="22"/>
        <v>0</v>
      </c>
      <c r="BG17" s="499">
        <f t="shared" si="23"/>
        <v>83.3</v>
      </c>
      <c r="BH17" s="216">
        <f t="shared" si="23"/>
        <v>83.3</v>
      </c>
      <c r="BI17" s="176">
        <f t="shared" si="24"/>
        <v>0</v>
      </c>
      <c r="BJ17" s="28"/>
      <c r="BK17" s="179" t="s">
        <v>61</v>
      </c>
      <c r="BL17" s="152" t="s">
        <v>194</v>
      </c>
      <c r="BM17" s="94" t="s">
        <v>30</v>
      </c>
      <c r="BN17" s="499">
        <f t="shared" ref="BN17:BO22" si="80">BQ17+BT17</f>
        <v>32.800000000000004</v>
      </c>
      <c r="BO17" s="503">
        <f t="shared" si="80"/>
        <v>81.2</v>
      </c>
      <c r="BP17" s="503">
        <f t="shared" si="25"/>
        <v>48.4</v>
      </c>
      <c r="BQ17" s="13">
        <v>30.6</v>
      </c>
      <c r="BR17" s="13">
        <v>78.7</v>
      </c>
      <c r="BS17" s="503">
        <f t="shared" si="26"/>
        <v>48.1</v>
      </c>
      <c r="BT17" s="13">
        <v>2.2000000000000002</v>
      </c>
      <c r="BU17" s="13">
        <v>2.5</v>
      </c>
      <c r="BV17" s="503">
        <f t="shared" si="27"/>
        <v>0.29999999999999982</v>
      </c>
      <c r="BW17" s="216">
        <f t="shared" si="28"/>
        <v>6.7</v>
      </c>
      <c r="BX17" s="216">
        <f t="shared" si="28"/>
        <v>3.1</v>
      </c>
      <c r="BY17" s="503">
        <f t="shared" si="29"/>
        <v>-3.6</v>
      </c>
      <c r="BZ17" s="139">
        <v>16</v>
      </c>
      <c r="CA17" s="90">
        <v>200</v>
      </c>
      <c r="CB17" s="90">
        <v>338</v>
      </c>
      <c r="CC17" s="57">
        <f t="shared" si="30"/>
        <v>138</v>
      </c>
      <c r="CD17" s="90">
        <v>31</v>
      </c>
      <c r="CE17" s="90">
        <v>38</v>
      </c>
      <c r="CF17" s="57">
        <f t="shared" si="31"/>
        <v>7</v>
      </c>
      <c r="CG17" s="296">
        <v>1.6</v>
      </c>
      <c r="CH17" s="296">
        <v>1.9</v>
      </c>
      <c r="CI17" s="176">
        <f t="shared" si="32"/>
        <v>0.29999999999999982</v>
      </c>
      <c r="CJ17" s="90">
        <v>284</v>
      </c>
      <c r="CK17" s="90">
        <v>433</v>
      </c>
      <c r="CL17" s="58">
        <f t="shared" si="33"/>
        <v>149</v>
      </c>
      <c r="CM17" s="90">
        <v>4.8</v>
      </c>
      <c r="CN17" s="90">
        <v>8</v>
      </c>
      <c r="CO17" s="176">
        <f t="shared" si="34"/>
        <v>3.2</v>
      </c>
      <c r="CP17" s="500">
        <f>BN17+CG17+CM17</f>
        <v>39.200000000000003</v>
      </c>
      <c r="CQ17" s="66">
        <f>BO17+CH17+CN17</f>
        <v>91.100000000000009</v>
      </c>
      <c r="CR17" s="176">
        <f t="shared" si="35"/>
        <v>51.900000000000006</v>
      </c>
      <c r="CS17" s="106">
        <v>32.700000000000003</v>
      </c>
      <c r="CT17" s="106">
        <v>10.8</v>
      </c>
      <c r="CU17" s="176">
        <f t="shared" si="36"/>
        <v>-21.900000000000002</v>
      </c>
      <c r="CV17" s="195"/>
      <c r="CW17" s="187" t="s">
        <v>61</v>
      </c>
      <c r="CX17" s="152" t="s">
        <v>194</v>
      </c>
      <c r="CY17" s="94" t="s">
        <v>30</v>
      </c>
      <c r="CZ17" s="60">
        <v>82</v>
      </c>
      <c r="DA17" s="60">
        <v>109</v>
      </c>
      <c r="DB17" s="57">
        <f t="shared" si="37"/>
        <v>27</v>
      </c>
      <c r="DC17" s="6">
        <v>62</v>
      </c>
      <c r="DD17" s="6">
        <v>93</v>
      </c>
      <c r="DE17" s="57">
        <f t="shared" si="38"/>
        <v>31</v>
      </c>
      <c r="DF17" s="198">
        <v>76</v>
      </c>
      <c r="DG17" s="198">
        <v>103</v>
      </c>
      <c r="DH17" s="57">
        <f t="shared" si="39"/>
        <v>27</v>
      </c>
      <c r="DI17" s="6">
        <v>6</v>
      </c>
      <c r="DJ17" s="6">
        <v>6</v>
      </c>
      <c r="DK17" s="57">
        <f t="shared" si="40"/>
        <v>0</v>
      </c>
      <c r="DL17" s="6">
        <v>556</v>
      </c>
      <c r="DM17" s="6">
        <v>701</v>
      </c>
      <c r="DN17" s="57">
        <f t="shared" si="41"/>
        <v>145</v>
      </c>
      <c r="DO17" s="176">
        <f t="shared" si="42"/>
        <v>4.4000000000000004</v>
      </c>
      <c r="DP17" s="503">
        <f t="shared" si="42"/>
        <v>5.4</v>
      </c>
      <c r="DQ17" s="176">
        <f t="shared" si="43"/>
        <v>1</v>
      </c>
      <c r="DR17" s="28"/>
      <c r="DS17" s="179" t="s">
        <v>61</v>
      </c>
      <c r="DT17" s="152" t="s">
        <v>194</v>
      </c>
      <c r="DU17" s="94" t="s">
        <v>30</v>
      </c>
      <c r="DV17" s="6">
        <v>88</v>
      </c>
      <c r="DW17" s="6">
        <v>86</v>
      </c>
      <c r="DX17" s="57">
        <f t="shared" si="44"/>
        <v>-2</v>
      </c>
      <c r="DY17" s="6">
        <v>87</v>
      </c>
      <c r="DZ17" s="6">
        <v>83</v>
      </c>
      <c r="EA17" s="57">
        <f t="shared" si="45"/>
        <v>-4</v>
      </c>
      <c r="EB17" s="6">
        <v>45</v>
      </c>
      <c r="EC17" s="6">
        <v>47</v>
      </c>
      <c r="ED17" s="35">
        <v>38</v>
      </c>
      <c r="EE17" s="6">
        <v>38</v>
      </c>
      <c r="EF17" s="35">
        <v>7</v>
      </c>
      <c r="EG17" s="6">
        <v>9</v>
      </c>
      <c r="EH17" s="176">
        <f t="shared" si="46"/>
        <v>100</v>
      </c>
      <c r="EI17" s="503">
        <f t="shared" si="46"/>
        <v>100</v>
      </c>
      <c r="EJ17" s="176">
        <f t="shared" si="47"/>
        <v>0</v>
      </c>
      <c r="EK17" s="27"/>
      <c r="EL17" s="696"/>
      <c r="EM17" s="692"/>
      <c r="EN17" s="694"/>
      <c r="EO17" s="539">
        <f t="shared" si="53"/>
        <v>26168</v>
      </c>
      <c r="EP17" s="546">
        <v>18843</v>
      </c>
      <c r="EQ17" s="541"/>
      <c r="ER17" s="541">
        <v>7325</v>
      </c>
      <c r="ES17" s="541">
        <v>655</v>
      </c>
      <c r="ET17" s="543"/>
      <c r="EU17" s="507">
        <f>ROUND((EP17+EQ17)/EO17*100,1)</f>
        <v>72</v>
      </c>
      <c r="EV17" s="555">
        <v>24099</v>
      </c>
      <c r="EW17" s="546">
        <v>16976</v>
      </c>
      <c r="EX17" s="541"/>
      <c r="EY17" s="541">
        <v>46</v>
      </c>
      <c r="EZ17" s="541"/>
      <c r="FA17" s="541">
        <v>86</v>
      </c>
      <c r="FB17" s="541">
        <v>106</v>
      </c>
      <c r="FC17" s="541"/>
      <c r="FD17" s="541">
        <v>335</v>
      </c>
      <c r="FE17" s="541">
        <v>788</v>
      </c>
    </row>
    <row r="18" spans="1:161" s="49" customFormat="1" ht="38.25" customHeight="1">
      <c r="A18" s="107" t="s">
        <v>62</v>
      </c>
      <c r="B18" s="61" t="s">
        <v>59</v>
      </c>
      <c r="C18" s="62" t="s">
        <v>31</v>
      </c>
      <c r="D18" s="182" t="s">
        <v>85</v>
      </c>
      <c r="E18" s="182" t="s">
        <v>85</v>
      </c>
      <c r="F18" s="57">
        <f t="shared" si="79"/>
        <v>1246</v>
      </c>
      <c r="G18" s="57">
        <f t="shared" si="79"/>
        <v>1246</v>
      </c>
      <c r="H18" s="57">
        <f t="shared" si="9"/>
        <v>0</v>
      </c>
      <c r="I18" s="143">
        <v>962</v>
      </c>
      <c r="J18" s="143">
        <v>962</v>
      </c>
      <c r="K18" s="57">
        <f t="shared" si="10"/>
        <v>0</v>
      </c>
      <c r="L18" s="143">
        <v>284</v>
      </c>
      <c r="M18" s="143">
        <v>284</v>
      </c>
      <c r="N18" s="57">
        <f t="shared" si="11"/>
        <v>0</v>
      </c>
      <c r="O18" s="143">
        <v>1</v>
      </c>
      <c r="P18" s="143">
        <v>1</v>
      </c>
      <c r="Q18" s="57">
        <f t="shared" si="12"/>
        <v>0</v>
      </c>
      <c r="R18" s="35"/>
      <c r="S18" s="35"/>
      <c r="T18" s="57">
        <f t="shared" si="13"/>
        <v>0</v>
      </c>
      <c r="U18" s="143"/>
      <c r="V18" s="143"/>
      <c r="W18" s="57">
        <f t="shared" si="50"/>
        <v>0</v>
      </c>
      <c r="X18" s="143"/>
      <c r="Y18" s="143"/>
      <c r="Z18" s="57">
        <f t="shared" si="14"/>
        <v>0</v>
      </c>
      <c r="AA18" s="90">
        <v>370</v>
      </c>
      <c r="AB18" s="90">
        <v>620</v>
      </c>
      <c r="AC18" s="57">
        <f t="shared" si="15"/>
        <v>250</v>
      </c>
      <c r="AD18" s="35">
        <v>1</v>
      </c>
      <c r="AE18" s="35">
        <v>1</v>
      </c>
      <c r="AF18" s="35">
        <v>1</v>
      </c>
      <c r="AG18" s="35">
        <v>1</v>
      </c>
      <c r="AH18" s="67"/>
      <c r="AI18" s="107" t="s">
        <v>62</v>
      </c>
      <c r="AJ18" s="61" t="s">
        <v>59</v>
      </c>
      <c r="AK18" s="62" t="s">
        <v>31</v>
      </c>
      <c r="AL18" s="71"/>
      <c r="AM18" s="71"/>
      <c r="AN18" s="461">
        <f t="shared" si="16"/>
        <v>0</v>
      </c>
      <c r="AO18" s="70">
        <v>187</v>
      </c>
      <c r="AP18" s="70">
        <v>187</v>
      </c>
      <c r="AQ18" s="57">
        <f t="shared" si="17"/>
        <v>0</v>
      </c>
      <c r="AR18" s="70">
        <v>135</v>
      </c>
      <c r="AS18" s="70">
        <v>135</v>
      </c>
      <c r="AT18" s="57">
        <f t="shared" si="18"/>
        <v>0</v>
      </c>
      <c r="AU18" s="308">
        <v>10</v>
      </c>
      <c r="AV18" s="308">
        <v>10</v>
      </c>
      <c r="AW18" s="57">
        <f t="shared" si="19"/>
        <v>0</v>
      </c>
      <c r="AX18" s="70">
        <v>1</v>
      </c>
      <c r="AY18" s="70">
        <v>1</v>
      </c>
      <c r="AZ18" s="57">
        <f t="shared" si="20"/>
        <v>0</v>
      </c>
      <c r="BA18" s="70"/>
      <c r="BB18" s="308"/>
      <c r="BC18" s="57">
        <f t="shared" si="21"/>
        <v>0</v>
      </c>
      <c r="BD18" s="70"/>
      <c r="BE18" s="70"/>
      <c r="BF18" s="57">
        <f t="shared" si="22"/>
        <v>0</v>
      </c>
      <c r="BG18" s="499">
        <f t="shared" si="23"/>
        <v>0</v>
      </c>
      <c r="BH18" s="216">
        <f t="shared" si="23"/>
        <v>0</v>
      </c>
      <c r="BI18" s="176">
        <f t="shared" si="24"/>
        <v>0</v>
      </c>
      <c r="BK18" s="107" t="s">
        <v>62</v>
      </c>
      <c r="BL18" s="61" t="s">
        <v>59</v>
      </c>
      <c r="BM18" s="62" t="s">
        <v>31</v>
      </c>
      <c r="BN18" s="499">
        <f t="shared" si="80"/>
        <v>0.4</v>
      </c>
      <c r="BO18" s="503">
        <f t="shared" si="80"/>
        <v>1.1000000000000001</v>
      </c>
      <c r="BP18" s="503">
        <f t="shared" si="25"/>
        <v>0.70000000000000007</v>
      </c>
      <c r="BQ18" s="311">
        <v>0.1</v>
      </c>
      <c r="BR18" s="311">
        <v>0.3</v>
      </c>
      <c r="BS18" s="503">
        <f t="shared" si="26"/>
        <v>0.19999999999999998</v>
      </c>
      <c r="BT18" s="311">
        <v>0.3</v>
      </c>
      <c r="BU18" s="311">
        <v>0.8</v>
      </c>
      <c r="BV18" s="503">
        <f t="shared" si="27"/>
        <v>0.5</v>
      </c>
      <c r="BW18" s="216">
        <f t="shared" si="28"/>
        <v>75</v>
      </c>
      <c r="BX18" s="216">
        <f t="shared" si="28"/>
        <v>72.7</v>
      </c>
      <c r="BY18" s="503">
        <f t="shared" si="29"/>
        <v>-2.2999999999999972</v>
      </c>
      <c r="BZ18" s="138">
        <v>2</v>
      </c>
      <c r="CA18" s="143">
        <v>14</v>
      </c>
      <c r="CB18" s="143">
        <v>82</v>
      </c>
      <c r="CC18" s="57">
        <f t="shared" si="30"/>
        <v>68</v>
      </c>
      <c r="CD18" s="143"/>
      <c r="CE18" s="143">
        <v>14</v>
      </c>
      <c r="CF18" s="57">
        <f t="shared" si="31"/>
        <v>14</v>
      </c>
      <c r="CG18" s="313"/>
      <c r="CH18" s="313">
        <v>0.2</v>
      </c>
      <c r="CI18" s="176">
        <f t="shared" si="32"/>
        <v>0.2</v>
      </c>
      <c r="CJ18" s="143"/>
      <c r="CK18" s="143">
        <v>4</v>
      </c>
      <c r="CL18" s="58">
        <f t="shared" si="33"/>
        <v>4</v>
      </c>
      <c r="CM18" s="143"/>
      <c r="CN18" s="143">
        <v>0.1</v>
      </c>
      <c r="CO18" s="176">
        <f t="shared" si="34"/>
        <v>0.1</v>
      </c>
      <c r="CP18" s="500">
        <f>BN18+CG18+CM18</f>
        <v>0.4</v>
      </c>
      <c r="CQ18" s="66">
        <f t="shared" ref="CQ18:CQ21" si="81">BO18+CH18+CN18</f>
        <v>1.4000000000000001</v>
      </c>
      <c r="CR18" s="176">
        <f t="shared" si="35"/>
        <v>1</v>
      </c>
      <c r="CS18" s="316">
        <v>1.8</v>
      </c>
      <c r="CT18" s="316">
        <v>1.2</v>
      </c>
      <c r="CU18" s="176">
        <f t="shared" si="36"/>
        <v>-0.60000000000000009</v>
      </c>
      <c r="CV18" s="195"/>
      <c r="CW18" s="188" t="s">
        <v>62</v>
      </c>
      <c r="CX18" s="61" t="s">
        <v>59</v>
      </c>
      <c r="CY18" s="62" t="s">
        <v>31</v>
      </c>
      <c r="CZ18" s="70">
        <v>7</v>
      </c>
      <c r="DA18" s="70">
        <v>13</v>
      </c>
      <c r="DB18" s="57">
        <f t="shared" si="37"/>
        <v>6</v>
      </c>
      <c r="DC18" s="6">
        <v>4</v>
      </c>
      <c r="DD18" s="6">
        <v>11</v>
      </c>
      <c r="DE18" s="57">
        <f t="shared" si="38"/>
        <v>7</v>
      </c>
      <c r="DF18" s="198">
        <v>4</v>
      </c>
      <c r="DG18" s="198">
        <v>11</v>
      </c>
      <c r="DH18" s="57">
        <f t="shared" si="39"/>
        <v>7</v>
      </c>
      <c r="DI18" s="6">
        <v>3</v>
      </c>
      <c r="DJ18" s="6">
        <v>2</v>
      </c>
      <c r="DK18" s="57">
        <f t="shared" si="40"/>
        <v>-1</v>
      </c>
      <c r="DL18" s="299">
        <v>153</v>
      </c>
      <c r="DM18" s="299">
        <v>101</v>
      </c>
      <c r="DN18" s="57">
        <f t="shared" si="41"/>
        <v>-52</v>
      </c>
      <c r="DO18" s="176">
        <f t="shared" si="42"/>
        <v>15.9</v>
      </c>
      <c r="DP18" s="503">
        <f t="shared" si="42"/>
        <v>10.5</v>
      </c>
      <c r="DQ18" s="176">
        <f t="shared" si="43"/>
        <v>-5.4</v>
      </c>
      <c r="DS18" s="107" t="s">
        <v>62</v>
      </c>
      <c r="DT18" s="61" t="s">
        <v>59</v>
      </c>
      <c r="DU18" s="62" t="s">
        <v>31</v>
      </c>
      <c r="DV18" s="6">
        <v>3</v>
      </c>
      <c r="DW18" s="6">
        <v>3</v>
      </c>
      <c r="DX18" s="57">
        <f t="shared" si="44"/>
        <v>0</v>
      </c>
      <c r="DY18" s="6">
        <v>5</v>
      </c>
      <c r="DZ18" s="6">
        <v>5</v>
      </c>
      <c r="EA18" s="57">
        <f t="shared" si="45"/>
        <v>0</v>
      </c>
      <c r="EB18" s="6">
        <v>2</v>
      </c>
      <c r="EC18" s="6">
        <v>3</v>
      </c>
      <c r="ED18" s="35">
        <v>2</v>
      </c>
      <c r="EE18" s="6">
        <v>2</v>
      </c>
      <c r="EF18" s="35"/>
      <c r="EG18" s="6">
        <v>1</v>
      </c>
      <c r="EH18" s="176">
        <f t="shared" si="46"/>
        <v>100</v>
      </c>
      <c r="EI18" s="503">
        <f t="shared" si="46"/>
        <v>100</v>
      </c>
      <c r="EJ18" s="176">
        <f t="shared" si="47"/>
        <v>0</v>
      </c>
      <c r="EK18" s="67"/>
      <c r="EL18" s="423" t="s">
        <v>134</v>
      </c>
      <c r="EM18" s="85" t="s">
        <v>192</v>
      </c>
      <c r="EN18" s="94" t="s">
        <v>29</v>
      </c>
      <c r="EO18" s="544">
        <f>EP18+EQ18+ER18</f>
        <v>26972</v>
      </c>
      <c r="EP18" s="534">
        <v>21574</v>
      </c>
      <c r="EQ18" s="534"/>
      <c r="ER18" s="534">
        <v>5398</v>
      </c>
      <c r="ES18" s="534">
        <v>226</v>
      </c>
      <c r="ET18" s="534"/>
      <c r="EU18" s="502">
        <f>ROUND((EP18+EQ18)/EO18*100,1)</f>
        <v>80</v>
      </c>
      <c r="EV18" s="556">
        <v>26008</v>
      </c>
      <c r="EW18" s="534">
        <v>20364</v>
      </c>
      <c r="EX18" s="534">
        <v>36</v>
      </c>
      <c r="EY18" s="534">
        <v>954</v>
      </c>
      <c r="EZ18" s="534"/>
      <c r="FA18" s="534">
        <v>7</v>
      </c>
      <c r="FB18" s="534">
        <v>553</v>
      </c>
      <c r="FC18" s="534">
        <v>6</v>
      </c>
      <c r="FD18" s="534">
        <v>17</v>
      </c>
      <c r="FE18" s="534"/>
    </row>
    <row r="19" spans="1:161" s="49" customFormat="1" ht="27" customHeight="1">
      <c r="A19" s="107" t="s">
        <v>63</v>
      </c>
      <c r="B19" s="61" t="s">
        <v>60</v>
      </c>
      <c r="C19" s="62" t="s">
        <v>32</v>
      </c>
      <c r="D19" s="68" t="s">
        <v>85</v>
      </c>
      <c r="E19" s="68" t="s">
        <v>85</v>
      </c>
      <c r="F19" s="57">
        <f t="shared" si="79"/>
        <v>680</v>
      </c>
      <c r="G19" s="198">
        <f t="shared" si="79"/>
        <v>684</v>
      </c>
      <c r="H19" s="57">
        <f t="shared" si="9"/>
        <v>4</v>
      </c>
      <c r="I19" s="6">
        <v>553</v>
      </c>
      <c r="J19" s="6">
        <v>557</v>
      </c>
      <c r="K19" s="57">
        <f t="shared" si="10"/>
        <v>4</v>
      </c>
      <c r="L19" s="6">
        <v>127</v>
      </c>
      <c r="M19" s="6">
        <v>127</v>
      </c>
      <c r="N19" s="57">
        <f t="shared" si="11"/>
        <v>0</v>
      </c>
      <c r="O19" s="6">
        <v>370</v>
      </c>
      <c r="P19" s="6">
        <v>370</v>
      </c>
      <c r="Q19" s="57">
        <f t="shared" si="12"/>
        <v>0</v>
      </c>
      <c r="R19" s="60"/>
      <c r="S19" s="60"/>
      <c r="T19" s="57">
        <f t="shared" si="13"/>
        <v>0</v>
      </c>
      <c r="U19" s="6"/>
      <c r="V19" s="6"/>
      <c r="W19" s="159">
        <f t="shared" si="50"/>
        <v>0</v>
      </c>
      <c r="X19" s="90"/>
      <c r="Y19" s="90"/>
      <c r="Z19" s="57">
        <f t="shared" si="14"/>
        <v>0</v>
      </c>
      <c r="AA19" s="90">
        <v>211</v>
      </c>
      <c r="AB19" s="90">
        <v>317</v>
      </c>
      <c r="AC19" s="57">
        <f t="shared" si="15"/>
        <v>106</v>
      </c>
      <c r="AD19" s="35">
        <v>1</v>
      </c>
      <c r="AE19" s="35">
        <v>1</v>
      </c>
      <c r="AF19" s="35"/>
      <c r="AG19" s="35">
        <v>1</v>
      </c>
      <c r="AH19" s="67"/>
      <c r="AI19" s="107" t="s">
        <v>63</v>
      </c>
      <c r="AJ19" s="61" t="s">
        <v>60</v>
      </c>
      <c r="AK19" s="62" t="s">
        <v>32</v>
      </c>
      <c r="AL19" s="69"/>
      <c r="AM19" s="69"/>
      <c r="AN19" s="461">
        <f t="shared" si="16"/>
        <v>0</v>
      </c>
      <c r="AO19" s="60">
        <v>196</v>
      </c>
      <c r="AP19" s="60">
        <v>196</v>
      </c>
      <c r="AQ19" s="57">
        <f t="shared" si="17"/>
        <v>0</v>
      </c>
      <c r="AR19" s="60">
        <v>85</v>
      </c>
      <c r="AS19" s="60">
        <v>85</v>
      </c>
      <c r="AT19" s="57">
        <f t="shared" si="18"/>
        <v>0</v>
      </c>
      <c r="AU19" s="90">
        <v>26</v>
      </c>
      <c r="AV19" s="90">
        <v>26</v>
      </c>
      <c r="AW19" s="57">
        <f t="shared" si="19"/>
        <v>0</v>
      </c>
      <c r="AX19" s="60">
        <v>1</v>
      </c>
      <c r="AY19" s="60">
        <v>1</v>
      </c>
      <c r="AZ19" s="57">
        <f t="shared" si="20"/>
        <v>0</v>
      </c>
      <c r="BA19" s="60"/>
      <c r="BB19" s="90"/>
      <c r="BC19" s="57">
        <f t="shared" si="21"/>
        <v>0</v>
      </c>
      <c r="BD19" s="60"/>
      <c r="BE19" s="60"/>
      <c r="BF19" s="57">
        <f t="shared" si="22"/>
        <v>0</v>
      </c>
      <c r="BG19" s="499">
        <f t="shared" si="23"/>
        <v>0</v>
      </c>
      <c r="BH19" s="216">
        <f t="shared" si="23"/>
        <v>0</v>
      </c>
      <c r="BI19" s="176">
        <f t="shared" si="24"/>
        <v>0</v>
      </c>
      <c r="BK19" s="107" t="s">
        <v>63</v>
      </c>
      <c r="BL19" s="61" t="s">
        <v>60</v>
      </c>
      <c r="BM19" s="62" t="s">
        <v>32</v>
      </c>
      <c r="BN19" s="499">
        <f t="shared" si="80"/>
        <v>0.7</v>
      </c>
      <c r="BO19" s="503">
        <f t="shared" si="80"/>
        <v>0.7</v>
      </c>
      <c r="BP19" s="503">
        <f t="shared" si="25"/>
        <v>0</v>
      </c>
      <c r="BQ19" s="13">
        <v>0.5</v>
      </c>
      <c r="BR19" s="13">
        <v>0.4</v>
      </c>
      <c r="BS19" s="503">
        <f t="shared" si="26"/>
        <v>-9.9999999999999978E-2</v>
      </c>
      <c r="BT19" s="13">
        <v>0.2</v>
      </c>
      <c r="BU19" s="13">
        <v>0.3</v>
      </c>
      <c r="BV19" s="503">
        <f t="shared" si="27"/>
        <v>9.9999999999999978E-2</v>
      </c>
      <c r="BW19" s="216">
        <f t="shared" si="28"/>
        <v>28.6</v>
      </c>
      <c r="BX19" s="216">
        <f t="shared" si="28"/>
        <v>42.9</v>
      </c>
      <c r="BY19" s="503">
        <f t="shared" si="29"/>
        <v>14.299999999999997</v>
      </c>
      <c r="BZ19" s="504">
        <v>6</v>
      </c>
      <c r="CA19" s="90">
        <v>21</v>
      </c>
      <c r="CB19" s="90">
        <v>49</v>
      </c>
      <c r="CC19" s="57">
        <f t="shared" si="30"/>
        <v>28</v>
      </c>
      <c r="CD19" s="90">
        <v>5</v>
      </c>
      <c r="CE19" s="90"/>
      <c r="CF19" s="57">
        <f t="shared" si="31"/>
        <v>-5</v>
      </c>
      <c r="CG19" s="314">
        <v>0.1</v>
      </c>
      <c r="CH19" s="314"/>
      <c r="CI19" s="176">
        <f t="shared" si="32"/>
        <v>-0.1</v>
      </c>
      <c r="CJ19" s="90">
        <v>17</v>
      </c>
      <c r="CK19" s="90">
        <v>4</v>
      </c>
      <c r="CL19" s="58">
        <f t="shared" si="33"/>
        <v>-13</v>
      </c>
      <c r="CM19" s="90">
        <v>0.1</v>
      </c>
      <c r="CN19" s="90">
        <v>0.2</v>
      </c>
      <c r="CO19" s="176">
        <f t="shared" si="34"/>
        <v>0.1</v>
      </c>
      <c r="CP19" s="500">
        <f t="shared" ref="CP19:CP22" si="82">BN19+CG19+CM19</f>
        <v>0.89999999999999991</v>
      </c>
      <c r="CQ19" s="500">
        <f t="shared" si="81"/>
        <v>0.89999999999999991</v>
      </c>
      <c r="CR19" s="176">
        <f t="shared" si="35"/>
        <v>0</v>
      </c>
      <c r="CS19" s="220">
        <v>0.1</v>
      </c>
      <c r="CT19" s="220">
        <v>0.5</v>
      </c>
      <c r="CU19" s="176">
        <f t="shared" si="36"/>
        <v>0.4</v>
      </c>
      <c r="CV19" s="195"/>
      <c r="CW19" s="188" t="s">
        <v>63</v>
      </c>
      <c r="CX19" s="61" t="s">
        <v>60</v>
      </c>
      <c r="CY19" s="62" t="s">
        <v>32</v>
      </c>
      <c r="CZ19" s="60">
        <v>11</v>
      </c>
      <c r="DA19" s="60">
        <v>17</v>
      </c>
      <c r="DB19" s="57">
        <f t="shared" si="37"/>
        <v>6</v>
      </c>
      <c r="DC19" s="6">
        <v>11</v>
      </c>
      <c r="DD19" s="6">
        <v>17</v>
      </c>
      <c r="DE19" s="57">
        <f t="shared" si="38"/>
        <v>6</v>
      </c>
      <c r="DF19" s="198">
        <v>10</v>
      </c>
      <c r="DG19" s="198">
        <v>14</v>
      </c>
      <c r="DH19" s="57">
        <f t="shared" si="39"/>
        <v>4</v>
      </c>
      <c r="DI19" s="6">
        <v>1</v>
      </c>
      <c r="DJ19" s="6">
        <v>3</v>
      </c>
      <c r="DK19" s="57">
        <f t="shared" si="40"/>
        <v>2</v>
      </c>
      <c r="DL19" s="6">
        <v>126</v>
      </c>
      <c r="DM19" s="6">
        <v>191</v>
      </c>
      <c r="DN19" s="57">
        <f t="shared" si="41"/>
        <v>65</v>
      </c>
      <c r="DO19" s="176">
        <f t="shared" si="42"/>
        <v>22.8</v>
      </c>
      <c r="DP19" s="503">
        <f t="shared" si="42"/>
        <v>34.299999999999997</v>
      </c>
      <c r="DQ19" s="176">
        <f t="shared" si="43"/>
        <v>11.499999999999996</v>
      </c>
      <c r="DS19" s="107" t="s">
        <v>63</v>
      </c>
      <c r="DT19" s="61" t="s">
        <v>60</v>
      </c>
      <c r="DU19" s="62" t="s">
        <v>32</v>
      </c>
      <c r="DV19" s="6">
        <v>3</v>
      </c>
      <c r="DW19" s="6">
        <v>3</v>
      </c>
      <c r="DX19" s="57">
        <f t="shared" si="44"/>
        <v>0</v>
      </c>
      <c r="DY19" s="6">
        <v>5</v>
      </c>
      <c r="DZ19" s="6">
        <v>5</v>
      </c>
      <c r="EA19" s="57">
        <f t="shared" si="45"/>
        <v>0</v>
      </c>
      <c r="EB19" s="6">
        <v>2</v>
      </c>
      <c r="EC19" s="6">
        <v>3</v>
      </c>
      <c r="ED19" s="35">
        <v>2</v>
      </c>
      <c r="EE19" s="6">
        <v>2</v>
      </c>
      <c r="EF19" s="35"/>
      <c r="EG19" s="6">
        <v>1</v>
      </c>
      <c r="EH19" s="176">
        <f t="shared" si="46"/>
        <v>100</v>
      </c>
      <c r="EI19" s="503">
        <f t="shared" si="46"/>
        <v>100</v>
      </c>
      <c r="EJ19" s="176">
        <f t="shared" si="47"/>
        <v>0</v>
      </c>
      <c r="EK19" s="67"/>
      <c r="EL19" s="347" t="s">
        <v>360</v>
      </c>
      <c r="EM19" s="348" t="s">
        <v>361</v>
      </c>
      <c r="EN19" s="94" t="s">
        <v>30</v>
      </c>
      <c r="EO19" s="532">
        <f>EP19+EQ19+ER19</f>
        <v>0</v>
      </c>
      <c r="EP19" s="547"/>
      <c r="EQ19" s="547"/>
      <c r="ER19" s="547"/>
      <c r="ES19" s="547"/>
      <c r="ET19" s="547"/>
      <c r="EU19" s="390">
        <v>0</v>
      </c>
      <c r="EV19" s="557"/>
      <c r="EW19" s="547"/>
      <c r="EX19" s="547"/>
      <c r="EY19" s="547"/>
      <c r="EZ19" s="547"/>
      <c r="FA19" s="547"/>
      <c r="FB19" s="547"/>
      <c r="FC19" s="547"/>
      <c r="FD19" s="547"/>
      <c r="FE19" s="547"/>
    </row>
    <row r="20" spans="1:161" s="26" customFormat="1" ht="40.5" customHeight="1">
      <c r="A20" s="146" t="s">
        <v>67</v>
      </c>
      <c r="B20" s="142" t="s">
        <v>217</v>
      </c>
      <c r="C20" s="141" t="s">
        <v>33</v>
      </c>
      <c r="D20" s="109" t="s">
        <v>123</v>
      </c>
      <c r="E20" s="376" t="s">
        <v>123</v>
      </c>
      <c r="F20" s="159">
        <f t="shared" si="79"/>
        <v>4051</v>
      </c>
      <c r="G20" s="317">
        <f t="shared" si="79"/>
        <v>4061</v>
      </c>
      <c r="H20" s="159">
        <f t="shared" si="9"/>
        <v>10</v>
      </c>
      <c r="I20" s="300">
        <v>3712</v>
      </c>
      <c r="J20" s="300">
        <v>3722</v>
      </c>
      <c r="K20" s="159">
        <f t="shared" si="10"/>
        <v>10</v>
      </c>
      <c r="L20" s="300">
        <v>339</v>
      </c>
      <c r="M20" s="300">
        <v>339</v>
      </c>
      <c r="N20" s="159">
        <f t="shared" si="11"/>
        <v>0</v>
      </c>
      <c r="O20" s="300"/>
      <c r="P20" s="300"/>
      <c r="Q20" s="159">
        <f t="shared" si="12"/>
        <v>0</v>
      </c>
      <c r="R20" s="79"/>
      <c r="S20" s="302"/>
      <c r="T20" s="159">
        <f t="shared" si="13"/>
        <v>0</v>
      </c>
      <c r="U20" s="7"/>
      <c r="V20" s="7"/>
      <c r="W20" s="159">
        <f t="shared" si="50"/>
        <v>0</v>
      </c>
      <c r="X20" s="18"/>
      <c r="Y20" s="18"/>
      <c r="Z20" s="159">
        <f t="shared" si="14"/>
        <v>0</v>
      </c>
      <c r="AA20" s="12"/>
      <c r="AB20" s="12"/>
      <c r="AC20" s="159">
        <f t="shared" si="15"/>
        <v>0</v>
      </c>
      <c r="AD20" s="79">
        <v>1</v>
      </c>
      <c r="AE20" s="79">
        <v>1</v>
      </c>
      <c r="AF20" s="79">
        <v>1</v>
      </c>
      <c r="AG20" s="79">
        <v>1</v>
      </c>
      <c r="AH20" s="27"/>
      <c r="AI20" s="146" t="s">
        <v>67</v>
      </c>
      <c r="AJ20" s="148" t="s">
        <v>217</v>
      </c>
      <c r="AK20" s="141" t="s">
        <v>33</v>
      </c>
      <c r="AL20" s="304">
        <v>1.2</v>
      </c>
      <c r="AM20" s="304">
        <v>1.2</v>
      </c>
      <c r="AN20" s="471">
        <f t="shared" si="16"/>
        <v>0</v>
      </c>
      <c r="AO20" s="302">
        <v>63</v>
      </c>
      <c r="AP20" s="302">
        <v>127</v>
      </c>
      <c r="AQ20" s="159">
        <f t="shared" si="17"/>
        <v>64</v>
      </c>
      <c r="AR20" s="302">
        <v>41</v>
      </c>
      <c r="AS20" s="302">
        <v>99</v>
      </c>
      <c r="AT20" s="159">
        <f t="shared" si="18"/>
        <v>58</v>
      </c>
      <c r="AU20" s="12">
        <v>11</v>
      </c>
      <c r="AV20" s="12">
        <v>11</v>
      </c>
      <c r="AW20" s="159">
        <f t="shared" si="19"/>
        <v>0</v>
      </c>
      <c r="AX20" s="79">
        <v>1</v>
      </c>
      <c r="AY20" s="302">
        <v>1</v>
      </c>
      <c r="AZ20" s="159">
        <f t="shared" si="20"/>
        <v>0</v>
      </c>
      <c r="BA20" s="79">
        <v>1</v>
      </c>
      <c r="BB20" s="12">
        <v>1</v>
      </c>
      <c r="BC20" s="159">
        <f t="shared" si="21"/>
        <v>0</v>
      </c>
      <c r="BD20" s="79"/>
      <c r="BE20" s="302"/>
      <c r="BF20" s="159">
        <f t="shared" si="22"/>
        <v>0</v>
      </c>
      <c r="BG20" s="210">
        <f t="shared" si="23"/>
        <v>100</v>
      </c>
      <c r="BH20" s="491">
        <f t="shared" si="23"/>
        <v>100</v>
      </c>
      <c r="BI20" s="467">
        <f t="shared" si="24"/>
        <v>0</v>
      </c>
      <c r="BK20" s="146" t="s">
        <v>67</v>
      </c>
      <c r="BL20" s="148" t="s">
        <v>217</v>
      </c>
      <c r="BM20" s="141" t="s">
        <v>33</v>
      </c>
      <c r="BN20" s="210">
        <f t="shared" si="80"/>
        <v>1.7</v>
      </c>
      <c r="BO20" s="492">
        <f t="shared" si="80"/>
        <v>3.2</v>
      </c>
      <c r="BP20" s="492">
        <f t="shared" si="25"/>
        <v>1.5000000000000002</v>
      </c>
      <c r="BQ20" s="310">
        <v>1.2</v>
      </c>
      <c r="BR20" s="310">
        <v>1.3</v>
      </c>
      <c r="BS20" s="492">
        <f t="shared" si="26"/>
        <v>0.10000000000000009</v>
      </c>
      <c r="BT20" s="310">
        <v>0.5</v>
      </c>
      <c r="BU20" s="310">
        <v>1.9</v>
      </c>
      <c r="BV20" s="492">
        <f t="shared" si="27"/>
        <v>1.4</v>
      </c>
      <c r="BW20" s="491">
        <f t="shared" si="28"/>
        <v>29.4</v>
      </c>
      <c r="BX20" s="491">
        <f t="shared" si="28"/>
        <v>59.4</v>
      </c>
      <c r="BY20" s="492">
        <f t="shared" si="29"/>
        <v>30</v>
      </c>
      <c r="BZ20" s="138">
        <v>3</v>
      </c>
      <c r="CA20" s="12">
        <v>41</v>
      </c>
      <c r="CB20" s="12">
        <v>313</v>
      </c>
      <c r="CC20" s="159">
        <f t="shared" si="30"/>
        <v>272</v>
      </c>
      <c r="CD20" s="12">
        <v>3</v>
      </c>
      <c r="CE20" s="12">
        <v>1</v>
      </c>
      <c r="CF20" s="159">
        <f t="shared" si="31"/>
        <v>-2</v>
      </c>
      <c r="CG20" s="315">
        <v>0.4</v>
      </c>
      <c r="CH20" s="315">
        <v>2.1</v>
      </c>
      <c r="CI20" s="467">
        <f t="shared" si="32"/>
        <v>1.7000000000000002</v>
      </c>
      <c r="CJ20" s="12">
        <v>26</v>
      </c>
      <c r="CK20" s="12">
        <v>35</v>
      </c>
      <c r="CL20" s="472">
        <f t="shared" si="33"/>
        <v>9</v>
      </c>
      <c r="CM20" s="12">
        <v>0.4</v>
      </c>
      <c r="CN20" s="12">
        <v>1.9</v>
      </c>
      <c r="CO20" s="467">
        <f t="shared" si="34"/>
        <v>1.5</v>
      </c>
      <c r="CP20" s="497">
        <f>BN20+CG20+CM20</f>
        <v>2.5</v>
      </c>
      <c r="CQ20" s="498">
        <f>BO20+CH20+CN20</f>
        <v>7.2000000000000011</v>
      </c>
      <c r="CR20" s="467">
        <f t="shared" si="35"/>
        <v>4.7000000000000011</v>
      </c>
      <c r="CS20" s="217">
        <v>1.3</v>
      </c>
      <c r="CT20" s="217">
        <v>2.9</v>
      </c>
      <c r="CU20" s="467">
        <f t="shared" si="36"/>
        <v>1.5999999999999999</v>
      </c>
      <c r="CV20" s="194"/>
      <c r="CW20" s="189" t="s">
        <v>67</v>
      </c>
      <c r="CX20" s="142" t="s">
        <v>217</v>
      </c>
      <c r="CY20" s="141" t="s">
        <v>33</v>
      </c>
      <c r="CZ20" s="302">
        <v>20</v>
      </c>
      <c r="DA20" s="302">
        <v>240</v>
      </c>
      <c r="DB20" s="159">
        <f t="shared" si="37"/>
        <v>220</v>
      </c>
      <c r="DC20" s="7">
        <v>20</v>
      </c>
      <c r="DD20" s="7">
        <v>54</v>
      </c>
      <c r="DE20" s="159">
        <f t="shared" si="38"/>
        <v>34</v>
      </c>
      <c r="DF20" s="317">
        <v>16</v>
      </c>
      <c r="DG20" s="317">
        <v>228</v>
      </c>
      <c r="DH20" s="159">
        <f t="shared" si="39"/>
        <v>212</v>
      </c>
      <c r="DI20" s="7">
        <v>4</v>
      </c>
      <c r="DJ20" s="7">
        <v>12</v>
      </c>
      <c r="DK20" s="159">
        <f t="shared" si="40"/>
        <v>8</v>
      </c>
      <c r="DL20" s="7">
        <v>1200</v>
      </c>
      <c r="DM20" s="7">
        <v>1210</v>
      </c>
      <c r="DN20" s="159">
        <f t="shared" si="41"/>
        <v>10</v>
      </c>
      <c r="DO20" s="467">
        <f t="shared" si="42"/>
        <v>32.299999999999997</v>
      </c>
      <c r="DP20" s="492">
        <f t="shared" si="42"/>
        <v>32.5</v>
      </c>
      <c r="DQ20" s="467">
        <f t="shared" si="43"/>
        <v>0.20000000000000284</v>
      </c>
      <c r="DS20" s="146" t="s">
        <v>67</v>
      </c>
      <c r="DT20" s="148" t="s">
        <v>217</v>
      </c>
      <c r="DU20" s="141" t="s">
        <v>33</v>
      </c>
      <c r="DV20" s="7">
        <v>5</v>
      </c>
      <c r="DW20" s="7">
        <v>5</v>
      </c>
      <c r="DX20" s="159">
        <f t="shared" si="44"/>
        <v>0</v>
      </c>
      <c r="DY20" s="7">
        <v>5</v>
      </c>
      <c r="DZ20" s="7">
        <v>5</v>
      </c>
      <c r="EA20" s="159">
        <f t="shared" si="45"/>
        <v>0</v>
      </c>
      <c r="EB20" s="7">
        <v>2</v>
      </c>
      <c r="EC20" s="7">
        <v>2</v>
      </c>
      <c r="ED20" s="79">
        <v>1</v>
      </c>
      <c r="EE20" s="7">
        <v>2</v>
      </c>
      <c r="EF20" s="79">
        <v>1</v>
      </c>
      <c r="EG20" s="7"/>
      <c r="EH20" s="467">
        <f t="shared" si="46"/>
        <v>100</v>
      </c>
      <c r="EI20" s="492">
        <f t="shared" si="46"/>
        <v>100</v>
      </c>
      <c r="EJ20" s="467">
        <f t="shared" si="47"/>
        <v>0</v>
      </c>
      <c r="EK20" s="27"/>
      <c r="EL20" s="450"/>
      <c r="EM20" s="434" t="s">
        <v>104</v>
      </c>
      <c r="EN20" s="141" t="s">
        <v>31</v>
      </c>
      <c r="EO20" s="548">
        <f>SUM(EO8:EO19)</f>
        <v>248870</v>
      </c>
      <c r="EP20" s="548">
        <f>SUM(EP8:EP19)</f>
        <v>218453</v>
      </c>
      <c r="EQ20" s="548">
        <f t="shared" ref="EQ20:EV20" si="83">SUM(EQ8:EQ19)</f>
        <v>294</v>
      </c>
      <c r="ER20" s="548">
        <f t="shared" si="83"/>
        <v>30123</v>
      </c>
      <c r="ES20" s="548">
        <f t="shared" si="83"/>
        <v>2809</v>
      </c>
      <c r="ET20" s="548">
        <f t="shared" si="83"/>
        <v>0</v>
      </c>
      <c r="EU20" s="393">
        <f>ROUND((EP20+EQ20)/EO20*100,1)</f>
        <v>87.9</v>
      </c>
      <c r="EV20" s="548">
        <f t="shared" si="83"/>
        <v>248682</v>
      </c>
      <c r="EW20" s="548">
        <f t="shared" ref="EW20" si="84">SUM(EW8:EW19)</f>
        <v>172775</v>
      </c>
      <c r="EX20" s="548">
        <f t="shared" ref="EX20:FE20" si="85">SUM(EX8:EX19)</f>
        <v>36</v>
      </c>
      <c r="EY20" s="548">
        <f t="shared" si="85"/>
        <v>7299</v>
      </c>
      <c r="EZ20" s="548">
        <f t="shared" si="85"/>
        <v>0</v>
      </c>
      <c r="FA20" s="548">
        <f t="shared" si="85"/>
        <v>4087</v>
      </c>
      <c r="FB20" s="548">
        <f t="shared" si="85"/>
        <v>3355</v>
      </c>
      <c r="FC20" s="548">
        <f t="shared" si="85"/>
        <v>6</v>
      </c>
      <c r="FD20" s="548">
        <f t="shared" si="85"/>
        <v>1242</v>
      </c>
      <c r="FE20" s="548">
        <f t="shared" si="85"/>
        <v>6863</v>
      </c>
    </row>
    <row r="21" spans="1:161" s="26" customFormat="1" ht="37.5" customHeight="1">
      <c r="A21" s="146" t="s">
        <v>101</v>
      </c>
      <c r="B21" s="142" t="s">
        <v>191</v>
      </c>
      <c r="C21" s="141" t="s">
        <v>34</v>
      </c>
      <c r="D21" s="109" t="s">
        <v>123</v>
      </c>
      <c r="E21" s="376" t="s">
        <v>123</v>
      </c>
      <c r="F21" s="159">
        <f t="shared" si="79"/>
        <v>8452</v>
      </c>
      <c r="G21" s="317">
        <f t="shared" si="79"/>
        <v>8617</v>
      </c>
      <c r="H21" s="159">
        <f t="shared" si="9"/>
        <v>165</v>
      </c>
      <c r="I21" s="300">
        <v>5456</v>
      </c>
      <c r="J21" s="300">
        <v>5478</v>
      </c>
      <c r="K21" s="159">
        <f t="shared" si="10"/>
        <v>22</v>
      </c>
      <c r="L21" s="300">
        <v>2996</v>
      </c>
      <c r="M21" s="300">
        <v>3139</v>
      </c>
      <c r="N21" s="159">
        <f t="shared" si="11"/>
        <v>143</v>
      </c>
      <c r="O21" s="300"/>
      <c r="P21" s="300"/>
      <c r="Q21" s="159">
        <f t="shared" si="12"/>
        <v>0</v>
      </c>
      <c r="R21" s="79"/>
      <c r="S21" s="302"/>
      <c r="T21" s="159">
        <f t="shared" si="13"/>
        <v>0</v>
      </c>
      <c r="U21" s="7"/>
      <c r="V21" s="7"/>
      <c r="W21" s="159">
        <f t="shared" si="50"/>
        <v>0</v>
      </c>
      <c r="X21" s="18"/>
      <c r="Y21" s="18"/>
      <c r="Z21" s="159">
        <f t="shared" si="14"/>
        <v>0</v>
      </c>
      <c r="AA21" s="12">
        <v>138</v>
      </c>
      <c r="AB21" s="12">
        <v>250</v>
      </c>
      <c r="AC21" s="159">
        <f t="shared" si="15"/>
        <v>112</v>
      </c>
      <c r="AD21" s="79">
        <v>1</v>
      </c>
      <c r="AE21" s="79">
        <v>1</v>
      </c>
      <c r="AF21" s="79">
        <v>1</v>
      </c>
      <c r="AG21" s="79">
        <v>1</v>
      </c>
      <c r="AH21" s="27"/>
      <c r="AI21" s="146" t="s">
        <v>101</v>
      </c>
      <c r="AJ21" s="142" t="s">
        <v>191</v>
      </c>
      <c r="AK21" s="141" t="s">
        <v>34</v>
      </c>
      <c r="AL21" s="304">
        <v>0.11</v>
      </c>
      <c r="AM21" s="304">
        <v>0.11</v>
      </c>
      <c r="AN21" s="471">
        <f t="shared" si="16"/>
        <v>0</v>
      </c>
      <c r="AO21" s="302">
        <v>317</v>
      </c>
      <c r="AP21" s="302">
        <v>317</v>
      </c>
      <c r="AQ21" s="159">
        <f t="shared" si="17"/>
        <v>0</v>
      </c>
      <c r="AR21" s="302">
        <v>234</v>
      </c>
      <c r="AS21" s="302">
        <v>234</v>
      </c>
      <c r="AT21" s="159">
        <f t="shared" si="18"/>
        <v>0</v>
      </c>
      <c r="AU21" s="12">
        <v>12</v>
      </c>
      <c r="AV21" s="12">
        <v>12</v>
      </c>
      <c r="AW21" s="159">
        <f t="shared" si="19"/>
        <v>0</v>
      </c>
      <c r="AX21" s="79">
        <v>1</v>
      </c>
      <c r="AY21" s="302">
        <v>1</v>
      </c>
      <c r="AZ21" s="159">
        <f t="shared" si="20"/>
        <v>0</v>
      </c>
      <c r="BA21" s="79"/>
      <c r="BB21" s="12"/>
      <c r="BC21" s="159">
        <f t="shared" si="21"/>
        <v>0</v>
      </c>
      <c r="BD21" s="79"/>
      <c r="BE21" s="302"/>
      <c r="BF21" s="159">
        <f t="shared" si="22"/>
        <v>0</v>
      </c>
      <c r="BG21" s="210">
        <f t="shared" si="23"/>
        <v>0</v>
      </c>
      <c r="BH21" s="491">
        <f t="shared" si="23"/>
        <v>0</v>
      </c>
      <c r="BI21" s="467">
        <f t="shared" si="24"/>
        <v>0</v>
      </c>
      <c r="BK21" s="146" t="s">
        <v>101</v>
      </c>
      <c r="BL21" s="142" t="s">
        <v>191</v>
      </c>
      <c r="BM21" s="141" t="s">
        <v>34</v>
      </c>
      <c r="BN21" s="210">
        <f t="shared" si="80"/>
        <v>2.2999999999999998</v>
      </c>
      <c r="BO21" s="492">
        <f t="shared" si="80"/>
        <v>3.7</v>
      </c>
      <c r="BP21" s="492">
        <f t="shared" si="25"/>
        <v>1.4000000000000004</v>
      </c>
      <c r="BQ21" s="310">
        <v>0.8</v>
      </c>
      <c r="BR21" s="310">
        <v>1.7</v>
      </c>
      <c r="BS21" s="492">
        <f t="shared" si="26"/>
        <v>0.89999999999999991</v>
      </c>
      <c r="BT21" s="310">
        <v>1.5</v>
      </c>
      <c r="BU21" s="310">
        <v>2</v>
      </c>
      <c r="BV21" s="492">
        <f t="shared" si="27"/>
        <v>0.5</v>
      </c>
      <c r="BW21" s="491">
        <f t="shared" si="28"/>
        <v>65.2</v>
      </c>
      <c r="BX21" s="491">
        <f t="shared" si="28"/>
        <v>54.1</v>
      </c>
      <c r="BY21" s="492">
        <f t="shared" si="29"/>
        <v>-11.100000000000001</v>
      </c>
      <c r="BZ21" s="138">
        <v>5</v>
      </c>
      <c r="CA21" s="12">
        <v>165</v>
      </c>
      <c r="CB21" s="12">
        <v>398</v>
      </c>
      <c r="CC21" s="159">
        <f t="shared" si="30"/>
        <v>233</v>
      </c>
      <c r="CD21" s="12">
        <v>3</v>
      </c>
      <c r="CE21" s="12">
        <v>9</v>
      </c>
      <c r="CF21" s="159">
        <f t="shared" si="31"/>
        <v>6</v>
      </c>
      <c r="CG21" s="315">
        <v>1.7</v>
      </c>
      <c r="CH21" s="315">
        <v>2.4</v>
      </c>
      <c r="CI21" s="467">
        <f t="shared" si="32"/>
        <v>0.7</v>
      </c>
      <c r="CJ21" s="12">
        <v>39</v>
      </c>
      <c r="CK21" s="12">
        <v>69</v>
      </c>
      <c r="CL21" s="472">
        <f t="shared" si="33"/>
        <v>30</v>
      </c>
      <c r="CM21" s="12">
        <v>0.4</v>
      </c>
      <c r="CN21" s="12">
        <v>1.7</v>
      </c>
      <c r="CO21" s="467">
        <f t="shared" si="34"/>
        <v>1.2999999999999998</v>
      </c>
      <c r="CP21" s="497">
        <f t="shared" si="82"/>
        <v>4.4000000000000004</v>
      </c>
      <c r="CQ21" s="498">
        <f t="shared" si="81"/>
        <v>7.8</v>
      </c>
      <c r="CR21" s="467">
        <f t="shared" si="35"/>
        <v>3.3999999999999995</v>
      </c>
      <c r="CS21" s="217">
        <v>1.5</v>
      </c>
      <c r="CT21" s="217">
        <v>4.0999999999999996</v>
      </c>
      <c r="CU21" s="467">
        <f t="shared" si="36"/>
        <v>2.5999999999999996</v>
      </c>
      <c r="CV21" s="194"/>
      <c r="CW21" s="189" t="s">
        <v>101</v>
      </c>
      <c r="CX21" s="142" t="s">
        <v>191</v>
      </c>
      <c r="CY21" s="141" t="s">
        <v>34</v>
      </c>
      <c r="CZ21" s="302">
        <v>49</v>
      </c>
      <c r="DA21" s="302">
        <v>76</v>
      </c>
      <c r="DB21" s="159">
        <f t="shared" si="37"/>
        <v>27</v>
      </c>
      <c r="DC21" s="7">
        <v>49</v>
      </c>
      <c r="DD21" s="7">
        <v>76</v>
      </c>
      <c r="DE21" s="159">
        <f t="shared" si="38"/>
        <v>27</v>
      </c>
      <c r="DF21" s="317">
        <v>48</v>
      </c>
      <c r="DG21" s="317">
        <v>69</v>
      </c>
      <c r="DH21" s="159">
        <f t="shared" si="39"/>
        <v>21</v>
      </c>
      <c r="DI21" s="7">
        <v>1</v>
      </c>
      <c r="DJ21" s="7">
        <v>7</v>
      </c>
      <c r="DK21" s="159">
        <f t="shared" si="40"/>
        <v>6</v>
      </c>
      <c r="DL21" s="7">
        <v>2065</v>
      </c>
      <c r="DM21" s="7">
        <v>3450</v>
      </c>
      <c r="DN21" s="159">
        <f t="shared" si="41"/>
        <v>1385</v>
      </c>
      <c r="DO21" s="467">
        <f t="shared" si="42"/>
        <v>37.799999999999997</v>
      </c>
      <c r="DP21" s="492">
        <f t="shared" si="42"/>
        <v>63</v>
      </c>
      <c r="DQ21" s="467">
        <f t="shared" si="43"/>
        <v>25.200000000000003</v>
      </c>
      <c r="DS21" s="146" t="s">
        <v>101</v>
      </c>
      <c r="DT21" s="142" t="s">
        <v>191</v>
      </c>
      <c r="DU21" s="141" t="s">
        <v>34</v>
      </c>
      <c r="DV21" s="7">
        <v>4</v>
      </c>
      <c r="DW21" s="7">
        <v>5</v>
      </c>
      <c r="DX21" s="159">
        <f t="shared" si="44"/>
        <v>1</v>
      </c>
      <c r="DY21" s="7">
        <v>4</v>
      </c>
      <c r="DZ21" s="7">
        <v>5</v>
      </c>
      <c r="EA21" s="159">
        <f t="shared" si="45"/>
        <v>1</v>
      </c>
      <c r="EB21" s="7">
        <v>2</v>
      </c>
      <c r="EC21" s="7">
        <v>2</v>
      </c>
      <c r="ED21" s="79">
        <v>2</v>
      </c>
      <c r="EE21" s="7">
        <v>2</v>
      </c>
      <c r="EF21" s="79"/>
      <c r="EG21" s="7"/>
      <c r="EH21" s="467">
        <f t="shared" si="46"/>
        <v>100</v>
      </c>
      <c r="EI21" s="492">
        <f t="shared" si="46"/>
        <v>100</v>
      </c>
      <c r="EJ21" s="467">
        <f t="shared" si="47"/>
        <v>0</v>
      </c>
      <c r="EK21" s="27"/>
      <c r="EL21" s="147"/>
      <c r="EM21" s="169"/>
      <c r="EN21" s="169"/>
      <c r="EO21" s="387"/>
      <c r="EP21" s="387"/>
      <c r="EQ21" s="75"/>
      <c r="ER21" s="75"/>
      <c r="ES21" s="75"/>
      <c r="ET21" s="75"/>
      <c r="EU21" s="76"/>
      <c r="EV21" s="75"/>
      <c r="EW21" s="75"/>
      <c r="EX21" s="75"/>
      <c r="EY21" s="75"/>
      <c r="EZ21" s="75"/>
      <c r="FA21" s="75"/>
      <c r="FB21" s="388"/>
      <c r="FC21" s="135"/>
      <c r="FD21" s="135"/>
      <c r="FE21" s="135"/>
    </row>
    <row r="22" spans="1:161" s="26" customFormat="1" ht="25.5" customHeight="1">
      <c r="A22" s="146" t="s">
        <v>127</v>
      </c>
      <c r="B22" s="142" t="s">
        <v>129</v>
      </c>
      <c r="C22" s="141" t="s">
        <v>35</v>
      </c>
      <c r="D22" s="109" t="s">
        <v>123</v>
      </c>
      <c r="E22" s="376" t="s">
        <v>123</v>
      </c>
      <c r="F22" s="159">
        <f t="shared" si="79"/>
        <v>7638</v>
      </c>
      <c r="G22" s="317">
        <f t="shared" si="79"/>
        <v>7726</v>
      </c>
      <c r="H22" s="159">
        <f t="shared" si="9"/>
        <v>88</v>
      </c>
      <c r="I22" s="300">
        <v>5117</v>
      </c>
      <c r="J22" s="300">
        <v>5158</v>
      </c>
      <c r="K22" s="159">
        <f t="shared" si="10"/>
        <v>41</v>
      </c>
      <c r="L22" s="300">
        <v>2521</v>
      </c>
      <c r="M22" s="300">
        <v>2568</v>
      </c>
      <c r="N22" s="159">
        <f t="shared" si="11"/>
        <v>47</v>
      </c>
      <c r="O22" s="300">
        <v>189</v>
      </c>
      <c r="P22" s="300">
        <v>205</v>
      </c>
      <c r="Q22" s="159">
        <f t="shared" si="12"/>
        <v>16</v>
      </c>
      <c r="R22" s="79"/>
      <c r="S22" s="302"/>
      <c r="T22" s="159">
        <f t="shared" si="13"/>
        <v>0</v>
      </c>
      <c r="U22" s="7">
        <v>86</v>
      </c>
      <c r="V22" s="7">
        <v>484</v>
      </c>
      <c r="W22" s="159">
        <f t="shared" si="50"/>
        <v>398</v>
      </c>
      <c r="X22" s="18">
        <v>47</v>
      </c>
      <c r="Y22" s="18">
        <v>121</v>
      </c>
      <c r="Z22" s="159">
        <f t="shared" si="14"/>
        <v>74</v>
      </c>
      <c r="AA22" s="12"/>
      <c r="AB22" s="12"/>
      <c r="AC22" s="159">
        <f t="shared" si="15"/>
        <v>0</v>
      </c>
      <c r="AD22" s="79">
        <v>1</v>
      </c>
      <c r="AE22" s="79">
        <v>1</v>
      </c>
      <c r="AF22" s="79">
        <v>1</v>
      </c>
      <c r="AG22" s="79">
        <v>1</v>
      </c>
      <c r="AH22" s="27"/>
      <c r="AI22" s="146" t="s">
        <v>127</v>
      </c>
      <c r="AJ22" s="148" t="s">
        <v>129</v>
      </c>
      <c r="AK22" s="141" t="s">
        <v>35</v>
      </c>
      <c r="AL22" s="304">
        <v>5.6</v>
      </c>
      <c r="AM22" s="304">
        <v>5.6</v>
      </c>
      <c r="AN22" s="471">
        <f t="shared" si="16"/>
        <v>0</v>
      </c>
      <c r="AO22" s="302">
        <v>801</v>
      </c>
      <c r="AP22" s="302">
        <v>884</v>
      </c>
      <c r="AQ22" s="159">
        <f t="shared" si="17"/>
        <v>83</v>
      </c>
      <c r="AR22" s="302">
        <v>648</v>
      </c>
      <c r="AS22" s="302">
        <v>731</v>
      </c>
      <c r="AT22" s="159">
        <f t="shared" si="18"/>
        <v>83</v>
      </c>
      <c r="AU22" s="12">
        <v>109</v>
      </c>
      <c r="AV22" s="12">
        <v>109</v>
      </c>
      <c r="AW22" s="159">
        <f t="shared" si="19"/>
        <v>0</v>
      </c>
      <c r="AX22" s="79">
        <v>11</v>
      </c>
      <c r="AY22" s="302">
        <v>14</v>
      </c>
      <c r="AZ22" s="159">
        <f t="shared" si="20"/>
        <v>3</v>
      </c>
      <c r="BA22" s="79"/>
      <c r="BB22" s="12"/>
      <c r="BC22" s="159">
        <f t="shared" si="21"/>
        <v>0</v>
      </c>
      <c r="BD22" s="79"/>
      <c r="BE22" s="302"/>
      <c r="BF22" s="159">
        <f t="shared" si="22"/>
        <v>0</v>
      </c>
      <c r="BG22" s="210">
        <f t="shared" si="23"/>
        <v>0</v>
      </c>
      <c r="BH22" s="491">
        <f t="shared" si="23"/>
        <v>0</v>
      </c>
      <c r="BI22" s="467">
        <f t="shared" si="24"/>
        <v>0</v>
      </c>
      <c r="BK22" s="146" t="s">
        <v>127</v>
      </c>
      <c r="BL22" s="148" t="s">
        <v>129</v>
      </c>
      <c r="BM22" s="141" t="s">
        <v>35</v>
      </c>
      <c r="BN22" s="210">
        <f t="shared" si="80"/>
        <v>5.3000000000000007</v>
      </c>
      <c r="BO22" s="492">
        <f t="shared" si="80"/>
        <v>7.4</v>
      </c>
      <c r="BP22" s="492">
        <f t="shared" si="25"/>
        <v>2.0999999999999996</v>
      </c>
      <c r="BQ22" s="310">
        <v>2.7</v>
      </c>
      <c r="BR22" s="310">
        <v>4.5</v>
      </c>
      <c r="BS22" s="492">
        <f t="shared" si="26"/>
        <v>1.7999999999999998</v>
      </c>
      <c r="BT22" s="310">
        <v>2.6</v>
      </c>
      <c r="BU22" s="310">
        <v>2.9</v>
      </c>
      <c r="BV22" s="492">
        <f t="shared" si="27"/>
        <v>0.29999999999999982</v>
      </c>
      <c r="BW22" s="491">
        <f t="shared" si="28"/>
        <v>49.1</v>
      </c>
      <c r="BX22" s="491">
        <f t="shared" si="28"/>
        <v>39.200000000000003</v>
      </c>
      <c r="BY22" s="492">
        <f t="shared" si="29"/>
        <v>-9.8999999999999986</v>
      </c>
      <c r="BZ22" s="139">
        <v>11</v>
      </c>
      <c r="CA22" s="344">
        <v>382</v>
      </c>
      <c r="CB22" s="344">
        <v>588</v>
      </c>
      <c r="CC22" s="159">
        <f t="shared" si="30"/>
        <v>206</v>
      </c>
      <c r="CD22" s="344">
        <v>4</v>
      </c>
      <c r="CE22" s="344">
        <v>10</v>
      </c>
      <c r="CF22" s="159">
        <f t="shared" si="31"/>
        <v>6</v>
      </c>
      <c r="CG22" s="345">
        <v>0.1</v>
      </c>
      <c r="CH22" s="345">
        <v>0.7</v>
      </c>
      <c r="CI22" s="467">
        <f t="shared" si="32"/>
        <v>0.6</v>
      </c>
      <c r="CJ22" s="344">
        <v>28</v>
      </c>
      <c r="CK22" s="344">
        <v>51</v>
      </c>
      <c r="CL22" s="472">
        <f t="shared" si="33"/>
        <v>23</v>
      </c>
      <c r="CM22" s="345">
        <v>0.5</v>
      </c>
      <c r="CN22" s="345">
        <v>1.6</v>
      </c>
      <c r="CO22" s="467">
        <f t="shared" si="34"/>
        <v>1.1000000000000001</v>
      </c>
      <c r="CP22" s="497">
        <f t="shared" si="82"/>
        <v>5.9</v>
      </c>
      <c r="CQ22" s="498">
        <f>BO22+CH22+CN22</f>
        <v>9.6999999999999993</v>
      </c>
      <c r="CR22" s="467">
        <f t="shared" si="35"/>
        <v>3.7999999999999989</v>
      </c>
      <c r="CS22" s="345">
        <v>0.6</v>
      </c>
      <c r="CT22" s="345">
        <v>6.1</v>
      </c>
      <c r="CU22" s="467">
        <f t="shared" si="36"/>
        <v>5.5</v>
      </c>
      <c r="CV22" s="194"/>
      <c r="CW22" s="189" t="s">
        <v>127</v>
      </c>
      <c r="CX22" s="142" t="s">
        <v>129</v>
      </c>
      <c r="CY22" s="141" t="s">
        <v>35</v>
      </c>
      <c r="CZ22" s="302">
        <v>34</v>
      </c>
      <c r="DA22" s="302">
        <v>47</v>
      </c>
      <c r="DB22" s="159">
        <f t="shared" si="37"/>
        <v>13</v>
      </c>
      <c r="DC22" s="7">
        <v>33</v>
      </c>
      <c r="DD22" s="7">
        <v>47</v>
      </c>
      <c r="DE22" s="159">
        <f t="shared" si="38"/>
        <v>14</v>
      </c>
      <c r="DF22" s="317">
        <v>28</v>
      </c>
      <c r="DG22" s="317">
        <v>32</v>
      </c>
      <c r="DH22" s="159">
        <f t="shared" si="39"/>
        <v>4</v>
      </c>
      <c r="DI22" s="7">
        <v>6</v>
      </c>
      <c r="DJ22" s="7">
        <v>15</v>
      </c>
      <c r="DK22" s="159">
        <f t="shared" si="40"/>
        <v>9</v>
      </c>
      <c r="DL22" s="7">
        <v>3910</v>
      </c>
      <c r="DM22" s="7">
        <v>4367</v>
      </c>
      <c r="DN22" s="159">
        <f t="shared" si="41"/>
        <v>457</v>
      </c>
      <c r="DO22" s="467">
        <f t="shared" si="42"/>
        <v>76.400000000000006</v>
      </c>
      <c r="DP22" s="492">
        <f t="shared" si="42"/>
        <v>84.7</v>
      </c>
      <c r="DQ22" s="467">
        <f t="shared" si="43"/>
        <v>8.2999999999999972</v>
      </c>
      <c r="DS22" s="146" t="s">
        <v>127</v>
      </c>
      <c r="DT22" s="148" t="s">
        <v>129</v>
      </c>
      <c r="DU22" s="141" t="s">
        <v>35</v>
      </c>
      <c r="DV22" s="7">
        <v>11</v>
      </c>
      <c r="DW22" s="7">
        <v>11</v>
      </c>
      <c r="DX22" s="159">
        <f t="shared" si="44"/>
        <v>0</v>
      </c>
      <c r="DY22" s="7">
        <v>11</v>
      </c>
      <c r="DZ22" s="7">
        <v>11</v>
      </c>
      <c r="EA22" s="159">
        <f t="shared" si="45"/>
        <v>0</v>
      </c>
      <c r="EB22" s="7">
        <v>6</v>
      </c>
      <c r="EC22" s="7">
        <v>6</v>
      </c>
      <c r="ED22" s="79">
        <v>5</v>
      </c>
      <c r="EE22" s="7">
        <v>5</v>
      </c>
      <c r="EF22" s="79">
        <v>1</v>
      </c>
      <c r="EG22" s="7">
        <v>1</v>
      </c>
      <c r="EH22" s="467">
        <f t="shared" si="46"/>
        <v>100</v>
      </c>
      <c r="EI22" s="492">
        <f t="shared" si="46"/>
        <v>100</v>
      </c>
      <c r="EJ22" s="467">
        <f t="shared" si="47"/>
        <v>0</v>
      </c>
      <c r="EL22" s="144"/>
      <c r="EM22" s="169"/>
      <c r="EN22" s="169"/>
      <c r="EO22" s="387"/>
      <c r="EP22" s="387"/>
      <c r="EQ22" s="388"/>
      <c r="ER22" s="388"/>
      <c r="ES22" s="388"/>
      <c r="ET22" s="388"/>
      <c r="EU22" s="76"/>
      <c r="EV22" s="388"/>
      <c r="EW22" s="388"/>
      <c r="EX22" s="388"/>
      <c r="EY22" s="388"/>
      <c r="EZ22" s="388"/>
      <c r="FA22" s="388"/>
      <c r="FB22" s="388"/>
      <c r="FC22" s="135"/>
      <c r="FD22" s="135"/>
      <c r="FE22" s="135"/>
    </row>
    <row r="23" spans="1:161" s="26" customFormat="1" ht="44.25" customHeight="1">
      <c r="A23" s="146" t="s">
        <v>128</v>
      </c>
      <c r="B23" s="142" t="s">
        <v>308</v>
      </c>
      <c r="C23" s="141" t="s">
        <v>36</v>
      </c>
      <c r="D23" s="109" t="s">
        <v>292</v>
      </c>
      <c r="E23" s="376" t="s">
        <v>292</v>
      </c>
      <c r="F23" s="159">
        <f>SUM(F25:F26)</f>
        <v>20059</v>
      </c>
      <c r="G23" s="317">
        <f>SUM(G25:G26)</f>
        <v>20065</v>
      </c>
      <c r="H23" s="159">
        <f t="shared" si="9"/>
        <v>6</v>
      </c>
      <c r="I23" s="159">
        <f t="shared" ref="I23:J23" si="86">SUM(I25:I26)</f>
        <v>17987</v>
      </c>
      <c r="J23" s="317">
        <f t="shared" si="86"/>
        <v>17993</v>
      </c>
      <c r="K23" s="159">
        <f t="shared" si="10"/>
        <v>6</v>
      </c>
      <c r="L23" s="159">
        <f t="shared" ref="L23:M23" si="87">SUM(L25:L26)</f>
        <v>2072</v>
      </c>
      <c r="M23" s="317">
        <f t="shared" si="87"/>
        <v>2072</v>
      </c>
      <c r="N23" s="159">
        <f t="shared" si="11"/>
        <v>0</v>
      </c>
      <c r="O23" s="159">
        <f t="shared" ref="O23:AG23" si="88">SUM(O25:O26)</f>
        <v>157</v>
      </c>
      <c r="P23" s="317">
        <f t="shared" si="88"/>
        <v>159</v>
      </c>
      <c r="Q23" s="159">
        <f t="shared" si="12"/>
        <v>2</v>
      </c>
      <c r="R23" s="159">
        <f t="shared" si="88"/>
        <v>4</v>
      </c>
      <c r="S23" s="317">
        <f t="shared" si="88"/>
        <v>6</v>
      </c>
      <c r="T23" s="159">
        <f t="shared" si="13"/>
        <v>2</v>
      </c>
      <c r="U23" s="159">
        <f t="shared" si="88"/>
        <v>2125</v>
      </c>
      <c r="V23" s="317">
        <f t="shared" si="88"/>
        <v>2125</v>
      </c>
      <c r="W23" s="159">
        <f t="shared" si="50"/>
        <v>0</v>
      </c>
      <c r="X23" s="159">
        <f t="shared" si="88"/>
        <v>237</v>
      </c>
      <c r="Y23" s="159">
        <f t="shared" si="88"/>
        <v>237</v>
      </c>
      <c r="Z23" s="159">
        <f t="shared" si="14"/>
        <v>0</v>
      </c>
      <c r="AA23" s="159">
        <f t="shared" si="88"/>
        <v>0</v>
      </c>
      <c r="AB23" s="159">
        <f t="shared" si="88"/>
        <v>0</v>
      </c>
      <c r="AC23" s="159">
        <f t="shared" si="15"/>
        <v>0</v>
      </c>
      <c r="AD23" s="159">
        <f t="shared" si="88"/>
        <v>1</v>
      </c>
      <c r="AE23" s="159">
        <f t="shared" si="88"/>
        <v>1</v>
      </c>
      <c r="AF23" s="159">
        <f t="shared" si="88"/>
        <v>2</v>
      </c>
      <c r="AG23" s="159">
        <f t="shared" si="88"/>
        <v>2</v>
      </c>
      <c r="AH23" s="27"/>
      <c r="AI23" s="146" t="s">
        <v>128</v>
      </c>
      <c r="AJ23" s="142" t="s">
        <v>308</v>
      </c>
      <c r="AK23" s="141" t="s">
        <v>36</v>
      </c>
      <c r="AL23" s="471">
        <f t="shared" ref="AL23:AM23" si="89">SUM(AL25:AL26)</f>
        <v>0.03</v>
      </c>
      <c r="AM23" s="489">
        <f t="shared" si="89"/>
        <v>0.03</v>
      </c>
      <c r="AN23" s="471">
        <f t="shared" si="16"/>
        <v>0</v>
      </c>
      <c r="AO23" s="159">
        <f t="shared" ref="AO23:AP23" si="90">SUM(AO25:AO26)</f>
        <v>390</v>
      </c>
      <c r="AP23" s="317">
        <f t="shared" si="90"/>
        <v>390</v>
      </c>
      <c r="AQ23" s="159">
        <f t="shared" si="17"/>
        <v>0</v>
      </c>
      <c r="AR23" s="159">
        <f t="shared" ref="AR23:AS23" si="91">SUM(AR25:AR26)</f>
        <v>230</v>
      </c>
      <c r="AS23" s="317">
        <f t="shared" si="91"/>
        <v>250</v>
      </c>
      <c r="AT23" s="159">
        <f t="shared" si="18"/>
        <v>20</v>
      </c>
      <c r="AU23" s="159">
        <f t="shared" ref="AU23:AV23" si="92">SUM(AU25:AU26)</f>
        <v>32</v>
      </c>
      <c r="AV23" s="317">
        <f t="shared" si="92"/>
        <v>32</v>
      </c>
      <c r="AW23" s="159">
        <f t="shared" si="19"/>
        <v>0</v>
      </c>
      <c r="AX23" s="159">
        <f t="shared" ref="AX23:AY23" si="93">SUM(AX25:AX26)</f>
        <v>3</v>
      </c>
      <c r="AY23" s="317">
        <f t="shared" si="93"/>
        <v>3</v>
      </c>
      <c r="AZ23" s="159">
        <f t="shared" si="20"/>
        <v>0</v>
      </c>
      <c r="BA23" s="159">
        <f t="shared" ref="BA23:BB23" si="94">SUM(BA25:BA26)</f>
        <v>0</v>
      </c>
      <c r="BB23" s="317">
        <f t="shared" si="94"/>
        <v>0</v>
      </c>
      <c r="BC23" s="159">
        <f t="shared" si="21"/>
        <v>0</v>
      </c>
      <c r="BD23" s="159">
        <f t="shared" ref="BD23:BE23" si="95">SUM(BD25:BD26)</f>
        <v>0</v>
      </c>
      <c r="BE23" s="317">
        <f t="shared" si="95"/>
        <v>0</v>
      </c>
      <c r="BF23" s="159">
        <f t="shared" si="22"/>
        <v>0</v>
      </c>
      <c r="BG23" s="210">
        <f t="shared" si="23"/>
        <v>0</v>
      </c>
      <c r="BH23" s="491">
        <f t="shared" si="23"/>
        <v>0</v>
      </c>
      <c r="BI23" s="467">
        <f t="shared" si="24"/>
        <v>0</v>
      </c>
      <c r="BK23" s="146" t="s">
        <v>128</v>
      </c>
      <c r="BL23" s="142" t="s">
        <v>308</v>
      </c>
      <c r="BM23" s="141" t="s">
        <v>36</v>
      </c>
      <c r="BN23" s="467">
        <f>SUM(BN25:BN26)</f>
        <v>1.9</v>
      </c>
      <c r="BO23" s="492">
        <f>SUM(BO25:BO26)</f>
        <v>3.3</v>
      </c>
      <c r="BP23" s="492">
        <f t="shared" si="25"/>
        <v>1.4</v>
      </c>
      <c r="BQ23" s="492">
        <f t="shared" ref="BQ23:BR23" si="96">SUM(BQ25:BQ26)</f>
        <v>0.7</v>
      </c>
      <c r="BR23" s="492">
        <f t="shared" si="96"/>
        <v>1.7</v>
      </c>
      <c r="BS23" s="492">
        <f t="shared" si="26"/>
        <v>1</v>
      </c>
      <c r="BT23" s="492">
        <f t="shared" ref="BT23:BU23" si="97">SUM(BT25:BT26)</f>
        <v>1.2</v>
      </c>
      <c r="BU23" s="492">
        <f t="shared" si="97"/>
        <v>1.6</v>
      </c>
      <c r="BV23" s="492">
        <f t="shared" si="27"/>
        <v>0.40000000000000013</v>
      </c>
      <c r="BW23" s="491">
        <f t="shared" si="28"/>
        <v>63.2</v>
      </c>
      <c r="BX23" s="491">
        <f t="shared" si="28"/>
        <v>48.5</v>
      </c>
      <c r="BY23" s="492">
        <f t="shared" si="29"/>
        <v>-14.700000000000003</v>
      </c>
      <c r="BZ23" s="139"/>
      <c r="CA23" s="472">
        <f t="shared" ref="CA23:CB23" si="98">SUM(CA25:CA26)</f>
        <v>52</v>
      </c>
      <c r="CB23" s="490">
        <f t="shared" si="98"/>
        <v>50</v>
      </c>
      <c r="CC23" s="159">
        <f t="shared" si="30"/>
        <v>-2</v>
      </c>
      <c r="CD23" s="472">
        <f t="shared" ref="CD23:CE23" si="99">SUM(CD25:CD26)</f>
        <v>2</v>
      </c>
      <c r="CE23" s="490">
        <f t="shared" si="99"/>
        <v>8</v>
      </c>
      <c r="CF23" s="159">
        <f t="shared" si="31"/>
        <v>6</v>
      </c>
      <c r="CG23" s="467">
        <f t="shared" ref="CG23:CH23" si="100">SUM(CG25:CG26)</f>
        <v>0.7</v>
      </c>
      <c r="CH23" s="492">
        <f t="shared" si="100"/>
        <v>2.9000000000000004</v>
      </c>
      <c r="CI23" s="467">
        <f t="shared" si="32"/>
        <v>2.2000000000000002</v>
      </c>
      <c r="CJ23" s="472">
        <f>SUM(CJ25:CJ26)</f>
        <v>38</v>
      </c>
      <c r="CK23" s="490">
        <f>SUM(CK25:CK26)</f>
        <v>54</v>
      </c>
      <c r="CL23" s="472">
        <f t="shared" si="33"/>
        <v>16</v>
      </c>
      <c r="CM23" s="467">
        <f t="shared" ref="CM23:CT23" si="101">SUM(CM25:CM26)</f>
        <v>0.30000000000000004</v>
      </c>
      <c r="CN23" s="492">
        <f t="shared" si="101"/>
        <v>0.9</v>
      </c>
      <c r="CO23" s="467">
        <f t="shared" si="34"/>
        <v>0.6</v>
      </c>
      <c r="CP23" s="467">
        <f t="shared" si="101"/>
        <v>2.9000000000000004</v>
      </c>
      <c r="CQ23" s="492">
        <f t="shared" si="101"/>
        <v>7.1</v>
      </c>
      <c r="CR23" s="467">
        <f t="shared" si="35"/>
        <v>4.1999999999999993</v>
      </c>
      <c r="CS23" s="467">
        <f t="shared" si="101"/>
        <v>3.4</v>
      </c>
      <c r="CT23" s="492">
        <f t="shared" si="101"/>
        <v>7.2</v>
      </c>
      <c r="CU23" s="467">
        <f t="shared" si="36"/>
        <v>3.8000000000000003</v>
      </c>
      <c r="CV23" s="194"/>
      <c r="CW23" s="189" t="s">
        <v>128</v>
      </c>
      <c r="CX23" s="142" t="s">
        <v>308</v>
      </c>
      <c r="CY23" s="141" t="s">
        <v>36</v>
      </c>
      <c r="CZ23" s="472">
        <f t="shared" ref="CZ23:DA23" si="102">SUM(CZ25:CZ26)</f>
        <v>77</v>
      </c>
      <c r="DA23" s="490">
        <f t="shared" si="102"/>
        <v>91</v>
      </c>
      <c r="DB23" s="159">
        <f t="shared" si="37"/>
        <v>14</v>
      </c>
      <c r="DC23" s="472">
        <f>SUM(DC25:DC26)</f>
        <v>30</v>
      </c>
      <c r="DD23" s="490">
        <f>SUM(DD25:DD26)</f>
        <v>33</v>
      </c>
      <c r="DE23" s="159">
        <f t="shared" si="38"/>
        <v>3</v>
      </c>
      <c r="DF23" s="472">
        <f t="shared" ref="DF23:DG23" si="103">SUM(DF25:DF26)</f>
        <v>70</v>
      </c>
      <c r="DG23" s="490">
        <f t="shared" si="103"/>
        <v>72</v>
      </c>
      <c r="DH23" s="159">
        <f t="shared" si="39"/>
        <v>2</v>
      </c>
      <c r="DI23" s="472">
        <f t="shared" ref="DI23:DJ23" si="104">SUM(DI25:DI26)</f>
        <v>7</v>
      </c>
      <c r="DJ23" s="490">
        <f t="shared" si="104"/>
        <v>19</v>
      </c>
      <c r="DK23" s="159">
        <f t="shared" si="40"/>
        <v>12</v>
      </c>
      <c r="DL23" s="472">
        <f t="shared" ref="DL23:DM23" si="105">SUM(DL25:DL26)</f>
        <v>4864</v>
      </c>
      <c r="DM23" s="490">
        <f t="shared" si="105"/>
        <v>5322</v>
      </c>
      <c r="DN23" s="159">
        <f t="shared" si="41"/>
        <v>458</v>
      </c>
      <c r="DO23" s="467">
        <f t="shared" si="42"/>
        <v>27</v>
      </c>
      <c r="DP23" s="492">
        <f t="shared" si="42"/>
        <v>29.6</v>
      </c>
      <c r="DQ23" s="467">
        <f t="shared" si="43"/>
        <v>2.6000000000000014</v>
      </c>
      <c r="DS23" s="146" t="s">
        <v>128</v>
      </c>
      <c r="DT23" s="142" t="s">
        <v>308</v>
      </c>
      <c r="DU23" s="141" t="s">
        <v>36</v>
      </c>
      <c r="DV23" s="472">
        <f t="shared" ref="DV23:DW23" si="106">SUM(DV25:DV26)</f>
        <v>7</v>
      </c>
      <c r="DW23" s="490">
        <f t="shared" si="106"/>
        <v>8</v>
      </c>
      <c r="DX23" s="159">
        <f t="shared" si="44"/>
        <v>1</v>
      </c>
      <c r="DY23" s="472">
        <f t="shared" ref="DY23:DZ23" si="107">SUM(DY25:DY26)</f>
        <v>7</v>
      </c>
      <c r="DZ23" s="490">
        <f t="shared" si="107"/>
        <v>8</v>
      </c>
      <c r="EA23" s="159">
        <f t="shared" si="45"/>
        <v>1</v>
      </c>
      <c r="EB23" s="472">
        <f t="shared" ref="EB23:EG23" si="108">SUM(EB25:EB26)</f>
        <v>4</v>
      </c>
      <c r="EC23" s="490">
        <f t="shared" si="108"/>
        <v>4</v>
      </c>
      <c r="ED23" s="472">
        <f t="shared" si="108"/>
        <v>3</v>
      </c>
      <c r="EE23" s="490">
        <f t="shared" si="108"/>
        <v>3</v>
      </c>
      <c r="EF23" s="472">
        <f t="shared" si="108"/>
        <v>1</v>
      </c>
      <c r="EG23" s="490">
        <f t="shared" si="108"/>
        <v>1</v>
      </c>
      <c r="EH23" s="467">
        <f t="shared" si="46"/>
        <v>100</v>
      </c>
      <c r="EI23" s="492">
        <f t="shared" si="46"/>
        <v>100</v>
      </c>
      <c r="EJ23" s="467">
        <f t="shared" si="47"/>
        <v>0</v>
      </c>
      <c r="EL23" s="144"/>
      <c r="EM23" s="145"/>
      <c r="EN23" s="45"/>
      <c r="EO23" s="391"/>
      <c r="EP23" s="135"/>
      <c r="EQ23" s="388"/>
      <c r="ER23" s="388"/>
      <c r="ES23" s="388"/>
      <c r="ET23" s="388"/>
      <c r="EU23" s="76"/>
      <c r="EV23" s="388"/>
      <c r="EW23" s="388"/>
      <c r="EX23" s="388"/>
      <c r="EY23" s="388"/>
      <c r="EZ23" s="388"/>
      <c r="FA23" s="388"/>
      <c r="FB23" s="388"/>
      <c r="FC23" s="135"/>
      <c r="FD23" s="135"/>
      <c r="FE23" s="135"/>
    </row>
    <row r="24" spans="1:161" s="49" customFormat="1" ht="12.75" customHeight="1">
      <c r="A24" s="63"/>
      <c r="B24" s="61" t="s">
        <v>91</v>
      </c>
      <c r="C24" s="62" t="s">
        <v>37</v>
      </c>
      <c r="D24" s="68"/>
      <c r="E24" s="68"/>
      <c r="F24" s="198"/>
      <c r="G24" s="198"/>
      <c r="H24" s="159"/>
      <c r="I24" s="60"/>
      <c r="J24" s="60"/>
      <c r="K24" s="159"/>
      <c r="L24" s="35"/>
      <c r="M24" s="60"/>
      <c r="N24" s="159"/>
      <c r="O24" s="60"/>
      <c r="P24" s="60"/>
      <c r="Q24" s="159"/>
      <c r="R24" s="60"/>
      <c r="S24" s="60"/>
      <c r="T24" s="159"/>
      <c r="U24" s="35"/>
      <c r="V24" s="60"/>
      <c r="W24" s="35"/>
      <c r="X24" s="35"/>
      <c r="Y24" s="35"/>
      <c r="Z24" s="159"/>
      <c r="AA24" s="35"/>
      <c r="AB24" s="79"/>
      <c r="AC24" s="159"/>
      <c r="AD24" s="35"/>
      <c r="AE24" s="35"/>
      <c r="AF24" s="35"/>
      <c r="AG24" s="35"/>
      <c r="AI24" s="63"/>
      <c r="AJ24" s="61" t="s">
        <v>91</v>
      </c>
      <c r="AK24" s="62" t="s">
        <v>37</v>
      </c>
      <c r="AL24" s="65"/>
      <c r="AM24" s="65"/>
      <c r="AN24" s="471"/>
      <c r="AO24" s="64"/>
      <c r="AP24" s="64"/>
      <c r="AQ24" s="159"/>
      <c r="AR24" s="64"/>
      <c r="AS24" s="64"/>
      <c r="AT24" s="159"/>
      <c r="AU24" s="64"/>
      <c r="AV24" s="64"/>
      <c r="AW24" s="159"/>
      <c r="AX24" s="64"/>
      <c r="AY24" s="64"/>
      <c r="AZ24" s="159"/>
      <c r="BA24" s="64"/>
      <c r="BB24" s="64"/>
      <c r="BC24" s="159"/>
      <c r="BD24" s="64"/>
      <c r="BE24" s="64"/>
      <c r="BF24" s="159"/>
      <c r="BG24" s="210"/>
      <c r="BH24" s="491"/>
      <c r="BI24" s="467"/>
      <c r="BK24" s="63"/>
      <c r="BL24" s="61" t="s">
        <v>91</v>
      </c>
      <c r="BM24" s="62" t="s">
        <v>37</v>
      </c>
      <c r="BN24" s="216"/>
      <c r="BO24" s="216"/>
      <c r="BP24" s="492"/>
      <c r="BQ24" s="66"/>
      <c r="BR24" s="66"/>
      <c r="BS24" s="492"/>
      <c r="BT24" s="66"/>
      <c r="BU24" s="66"/>
      <c r="BV24" s="492"/>
      <c r="BW24" s="491"/>
      <c r="BX24" s="491"/>
      <c r="BY24" s="492"/>
      <c r="BZ24" s="139"/>
      <c r="CA24" s="64"/>
      <c r="CB24" s="64"/>
      <c r="CC24" s="159"/>
      <c r="CD24" s="64"/>
      <c r="CE24" s="64"/>
      <c r="CF24" s="159"/>
      <c r="CG24" s="66"/>
      <c r="CH24" s="66"/>
      <c r="CI24" s="467"/>
      <c r="CJ24" s="199"/>
      <c r="CK24" s="385"/>
      <c r="CL24" s="472"/>
      <c r="CM24" s="216"/>
      <c r="CN24" s="216"/>
      <c r="CO24" s="467"/>
      <c r="CP24" s="497"/>
      <c r="CQ24" s="498"/>
      <c r="CR24" s="467"/>
      <c r="CS24" s="66"/>
      <c r="CT24" s="66"/>
      <c r="CU24" s="467"/>
      <c r="CV24" s="195"/>
      <c r="CW24" s="186"/>
      <c r="CX24" s="61" t="s">
        <v>91</v>
      </c>
      <c r="CY24" s="62" t="s">
        <v>37</v>
      </c>
      <c r="CZ24" s="86"/>
      <c r="DA24" s="64"/>
      <c r="DB24" s="159"/>
      <c r="DC24" s="58"/>
      <c r="DD24" s="386"/>
      <c r="DE24" s="159"/>
      <c r="DF24" s="57"/>
      <c r="DG24" s="198"/>
      <c r="DH24" s="159"/>
      <c r="DI24" s="57"/>
      <c r="DJ24" s="198"/>
      <c r="DK24" s="159"/>
      <c r="DL24" s="35"/>
      <c r="DM24" s="60"/>
      <c r="DN24" s="159"/>
      <c r="DO24" s="467"/>
      <c r="DP24" s="492"/>
      <c r="DQ24" s="467"/>
      <c r="DS24" s="63"/>
      <c r="DT24" s="61" t="s">
        <v>91</v>
      </c>
      <c r="DU24" s="62" t="s">
        <v>37</v>
      </c>
      <c r="DV24" s="60"/>
      <c r="DW24" s="60"/>
      <c r="DX24" s="159"/>
      <c r="DY24" s="60"/>
      <c r="DZ24" s="60"/>
      <c r="EA24" s="159"/>
      <c r="EB24" s="60"/>
      <c r="EC24" s="60"/>
      <c r="ED24" s="60"/>
      <c r="EE24" s="60"/>
      <c r="EF24" s="60"/>
      <c r="EG24" s="60"/>
      <c r="EH24" s="467"/>
      <c r="EI24" s="492"/>
      <c r="EJ24" s="467"/>
      <c r="EK24" s="67"/>
      <c r="EL24" s="144"/>
      <c r="EM24" s="145"/>
      <c r="EN24" s="45"/>
      <c r="EO24" s="391"/>
      <c r="EP24" s="135"/>
      <c r="EQ24" s="388"/>
      <c r="ER24" s="388"/>
      <c r="ES24" s="388"/>
      <c r="ET24" s="388"/>
      <c r="EU24" s="76"/>
      <c r="EV24" s="388"/>
      <c r="EW24" s="388"/>
      <c r="EX24" s="388"/>
      <c r="EY24" s="388"/>
      <c r="EZ24" s="388"/>
      <c r="FA24" s="388"/>
      <c r="FB24" s="388"/>
      <c r="FC24" s="135"/>
      <c r="FD24" s="135"/>
      <c r="FE24" s="135"/>
    </row>
    <row r="25" spans="1:161" s="49" customFormat="1" ht="39" customHeight="1">
      <c r="A25" s="63" t="s">
        <v>61</v>
      </c>
      <c r="B25" s="61" t="s">
        <v>133</v>
      </c>
      <c r="C25" s="62" t="s">
        <v>38</v>
      </c>
      <c r="D25" s="68" t="s">
        <v>123</v>
      </c>
      <c r="E25" s="68" t="s">
        <v>123</v>
      </c>
      <c r="F25" s="57">
        <f t="shared" ref="F25:G30" si="109">I25+L25</f>
        <v>20059</v>
      </c>
      <c r="G25" s="198">
        <f t="shared" si="109"/>
        <v>20065</v>
      </c>
      <c r="H25" s="57">
        <f t="shared" si="9"/>
        <v>6</v>
      </c>
      <c r="I25" s="301">
        <v>17987</v>
      </c>
      <c r="J25" s="301">
        <v>17993</v>
      </c>
      <c r="K25" s="57">
        <f t="shared" si="10"/>
        <v>6</v>
      </c>
      <c r="L25" s="301">
        <v>2072</v>
      </c>
      <c r="M25" s="301">
        <v>2072</v>
      </c>
      <c r="N25" s="57">
        <f t="shared" si="11"/>
        <v>0</v>
      </c>
      <c r="O25" s="301">
        <v>157</v>
      </c>
      <c r="P25" s="301">
        <v>159</v>
      </c>
      <c r="Q25" s="57">
        <f t="shared" si="12"/>
        <v>2</v>
      </c>
      <c r="R25" s="60">
        <v>4</v>
      </c>
      <c r="S25" s="6">
        <v>6</v>
      </c>
      <c r="T25" s="57">
        <f t="shared" si="13"/>
        <v>2</v>
      </c>
      <c r="U25" s="12">
        <v>2125</v>
      </c>
      <c r="V25" s="7">
        <v>2125</v>
      </c>
      <c r="W25" s="159">
        <f t="shared" si="50"/>
        <v>0</v>
      </c>
      <c r="X25" s="18">
        <v>237</v>
      </c>
      <c r="Y25" s="18">
        <v>237</v>
      </c>
      <c r="Z25" s="57">
        <f t="shared" si="14"/>
        <v>0</v>
      </c>
      <c r="AA25" s="90"/>
      <c r="AB25" s="90"/>
      <c r="AC25" s="57">
        <f t="shared" si="15"/>
        <v>0</v>
      </c>
      <c r="AD25" s="466"/>
      <c r="AE25" s="35">
        <v>1</v>
      </c>
      <c r="AF25" s="35">
        <v>1</v>
      </c>
      <c r="AG25" s="35">
        <v>1</v>
      </c>
      <c r="AH25" s="67"/>
      <c r="AI25" s="63" t="s">
        <v>61</v>
      </c>
      <c r="AJ25" s="61" t="s">
        <v>133</v>
      </c>
      <c r="AK25" s="62" t="s">
        <v>38</v>
      </c>
      <c r="AL25" s="69">
        <v>0.03</v>
      </c>
      <c r="AM25" s="69">
        <v>0.03</v>
      </c>
      <c r="AN25" s="461">
        <f t="shared" si="16"/>
        <v>0</v>
      </c>
      <c r="AO25" s="6">
        <v>286</v>
      </c>
      <c r="AP25" s="6">
        <v>286</v>
      </c>
      <c r="AQ25" s="57">
        <f t="shared" si="17"/>
        <v>0</v>
      </c>
      <c r="AR25" s="60">
        <v>155</v>
      </c>
      <c r="AS25" s="60">
        <v>155</v>
      </c>
      <c r="AT25" s="57">
        <f t="shared" si="18"/>
        <v>0</v>
      </c>
      <c r="AU25" s="90">
        <v>23</v>
      </c>
      <c r="AV25" s="90">
        <v>23</v>
      </c>
      <c r="AW25" s="57">
        <f t="shared" si="19"/>
        <v>0</v>
      </c>
      <c r="AX25" s="60">
        <v>2</v>
      </c>
      <c r="AY25" s="60">
        <v>2</v>
      </c>
      <c r="AZ25" s="57">
        <f t="shared" si="20"/>
        <v>0</v>
      </c>
      <c r="BA25" s="60"/>
      <c r="BB25" s="60"/>
      <c r="BC25" s="57">
        <f t="shared" si="21"/>
        <v>0</v>
      </c>
      <c r="BD25" s="60"/>
      <c r="BE25" s="60"/>
      <c r="BF25" s="57">
        <f t="shared" si="22"/>
        <v>0</v>
      </c>
      <c r="BG25" s="499">
        <f t="shared" si="23"/>
        <v>0</v>
      </c>
      <c r="BH25" s="216">
        <f t="shared" si="23"/>
        <v>0</v>
      </c>
      <c r="BI25" s="176">
        <f t="shared" si="24"/>
        <v>0</v>
      </c>
      <c r="BK25" s="63" t="s">
        <v>61</v>
      </c>
      <c r="BL25" s="61" t="s">
        <v>133</v>
      </c>
      <c r="BM25" s="62" t="s">
        <v>38</v>
      </c>
      <c r="BN25" s="499">
        <f t="shared" ref="BN25:BO30" si="110">BQ25+BT25</f>
        <v>1.5</v>
      </c>
      <c r="BO25" s="503">
        <f t="shared" si="110"/>
        <v>1.6</v>
      </c>
      <c r="BP25" s="503">
        <f t="shared" si="25"/>
        <v>0.10000000000000009</v>
      </c>
      <c r="BQ25" s="13">
        <v>0.5</v>
      </c>
      <c r="BR25" s="13">
        <v>0.7</v>
      </c>
      <c r="BS25" s="503">
        <f t="shared" si="26"/>
        <v>0.19999999999999996</v>
      </c>
      <c r="BT25" s="13">
        <v>1</v>
      </c>
      <c r="BU25" s="13">
        <v>0.9</v>
      </c>
      <c r="BV25" s="503">
        <f t="shared" si="27"/>
        <v>-9.9999999999999978E-2</v>
      </c>
      <c r="BW25" s="216">
        <f t="shared" si="28"/>
        <v>66.7</v>
      </c>
      <c r="BX25" s="216">
        <f t="shared" si="28"/>
        <v>56.3</v>
      </c>
      <c r="BY25" s="503">
        <f t="shared" si="29"/>
        <v>-10.400000000000006</v>
      </c>
      <c r="BZ25" s="138">
        <v>4</v>
      </c>
      <c r="CA25" s="90">
        <v>34</v>
      </c>
      <c r="CB25" s="90">
        <v>31</v>
      </c>
      <c r="CC25" s="57">
        <f t="shared" si="30"/>
        <v>-3</v>
      </c>
      <c r="CD25" s="90">
        <v>2</v>
      </c>
      <c r="CE25" s="90">
        <v>4</v>
      </c>
      <c r="CF25" s="57">
        <f t="shared" si="31"/>
        <v>2</v>
      </c>
      <c r="CG25" s="314">
        <v>0.7</v>
      </c>
      <c r="CH25" s="314">
        <v>1.1000000000000001</v>
      </c>
      <c r="CI25" s="176">
        <f t="shared" si="32"/>
        <v>0.40000000000000013</v>
      </c>
      <c r="CJ25" s="90">
        <v>27</v>
      </c>
      <c r="CK25" s="90">
        <v>28</v>
      </c>
      <c r="CL25" s="58">
        <f t="shared" si="33"/>
        <v>1</v>
      </c>
      <c r="CM25" s="90">
        <v>0.2</v>
      </c>
      <c r="CN25" s="90">
        <v>0.5</v>
      </c>
      <c r="CO25" s="176">
        <f t="shared" si="34"/>
        <v>0.3</v>
      </c>
      <c r="CP25" s="500">
        <f>BN25+CG25+CM25</f>
        <v>2.4000000000000004</v>
      </c>
      <c r="CQ25" s="500">
        <f>BO25+CH25+CN25</f>
        <v>3.2</v>
      </c>
      <c r="CR25" s="176">
        <f t="shared" si="35"/>
        <v>0.79999999999999982</v>
      </c>
      <c r="CS25" s="220">
        <v>1.7</v>
      </c>
      <c r="CT25" s="220">
        <v>2.7</v>
      </c>
      <c r="CU25" s="176">
        <f t="shared" si="36"/>
        <v>1.0000000000000002</v>
      </c>
      <c r="CV25" s="195"/>
      <c r="CW25" s="186" t="s">
        <v>61</v>
      </c>
      <c r="CX25" s="61" t="s">
        <v>133</v>
      </c>
      <c r="CY25" s="62" t="s">
        <v>38</v>
      </c>
      <c r="CZ25" s="60">
        <v>52</v>
      </c>
      <c r="DA25" s="60">
        <v>61</v>
      </c>
      <c r="DB25" s="57">
        <f t="shared" si="37"/>
        <v>9</v>
      </c>
      <c r="DC25" s="6">
        <v>20</v>
      </c>
      <c r="DD25" s="6">
        <v>21</v>
      </c>
      <c r="DE25" s="57">
        <f t="shared" si="38"/>
        <v>1</v>
      </c>
      <c r="DF25" s="198">
        <v>49</v>
      </c>
      <c r="DG25" s="198">
        <v>47</v>
      </c>
      <c r="DH25" s="57">
        <f t="shared" si="39"/>
        <v>-2</v>
      </c>
      <c r="DI25" s="6">
        <v>3</v>
      </c>
      <c r="DJ25" s="6">
        <v>14</v>
      </c>
      <c r="DK25" s="57">
        <f t="shared" si="40"/>
        <v>11</v>
      </c>
      <c r="DL25" s="6">
        <v>3617</v>
      </c>
      <c r="DM25" s="6">
        <v>3764</v>
      </c>
      <c r="DN25" s="57">
        <f t="shared" si="41"/>
        <v>147</v>
      </c>
      <c r="DO25" s="176">
        <f t="shared" si="42"/>
        <v>20.100000000000001</v>
      </c>
      <c r="DP25" s="503">
        <f t="shared" si="42"/>
        <v>20.9</v>
      </c>
      <c r="DQ25" s="176">
        <f t="shared" si="43"/>
        <v>0.79999999999999716</v>
      </c>
      <c r="DS25" s="63" t="s">
        <v>61</v>
      </c>
      <c r="DT25" s="61" t="s">
        <v>133</v>
      </c>
      <c r="DU25" s="62" t="s">
        <v>38</v>
      </c>
      <c r="DV25" s="6">
        <v>5</v>
      </c>
      <c r="DW25" s="6">
        <v>6</v>
      </c>
      <c r="DX25" s="57">
        <f t="shared" si="44"/>
        <v>1</v>
      </c>
      <c r="DY25" s="35">
        <v>5</v>
      </c>
      <c r="DZ25" s="6">
        <v>6</v>
      </c>
      <c r="EA25" s="57">
        <f t="shared" si="45"/>
        <v>1</v>
      </c>
      <c r="EB25" s="6">
        <v>2</v>
      </c>
      <c r="EC25" s="6">
        <v>2</v>
      </c>
      <c r="ED25" s="35">
        <v>1</v>
      </c>
      <c r="EE25" s="6">
        <v>1</v>
      </c>
      <c r="EF25" s="35">
        <v>1</v>
      </c>
      <c r="EG25" s="6">
        <v>1</v>
      </c>
      <c r="EH25" s="176">
        <f t="shared" si="46"/>
        <v>100</v>
      </c>
      <c r="EI25" s="503">
        <f t="shared" si="46"/>
        <v>100</v>
      </c>
      <c r="EJ25" s="176">
        <f t="shared" si="47"/>
        <v>0</v>
      </c>
      <c r="EK25" s="28"/>
      <c r="EL25" s="72"/>
      <c r="EM25" s="73"/>
      <c r="EN25" s="74"/>
      <c r="EO25" s="75"/>
      <c r="EP25" s="75"/>
      <c r="EQ25" s="75"/>
      <c r="ER25" s="75"/>
      <c r="ES25" s="75"/>
      <c r="ET25" s="75"/>
      <c r="EU25" s="76"/>
      <c r="EV25" s="75"/>
      <c r="EW25" s="75"/>
      <c r="EX25" s="75"/>
      <c r="EY25" s="75"/>
      <c r="EZ25" s="75"/>
      <c r="FA25" s="75"/>
      <c r="FB25" s="67"/>
    </row>
    <row r="26" spans="1:161" s="49" customFormat="1" ht="42.75" customHeight="1">
      <c r="A26" s="63" t="s">
        <v>62</v>
      </c>
      <c r="B26" s="61" t="s">
        <v>275</v>
      </c>
      <c r="C26" s="62" t="s">
        <v>39</v>
      </c>
      <c r="D26" s="68" t="s">
        <v>85</v>
      </c>
      <c r="E26" s="68" t="s">
        <v>85</v>
      </c>
      <c r="F26" s="57">
        <f t="shared" si="109"/>
        <v>0</v>
      </c>
      <c r="G26" s="198">
        <f t="shared" si="109"/>
        <v>0</v>
      </c>
      <c r="H26" s="57">
        <f t="shared" si="9"/>
        <v>0</v>
      </c>
      <c r="I26" s="301"/>
      <c r="J26" s="301"/>
      <c r="K26" s="57">
        <f t="shared" si="10"/>
        <v>0</v>
      </c>
      <c r="L26" s="301"/>
      <c r="M26" s="301"/>
      <c r="N26" s="57">
        <f t="shared" si="11"/>
        <v>0</v>
      </c>
      <c r="O26" s="301"/>
      <c r="P26" s="301"/>
      <c r="Q26" s="57">
        <f t="shared" si="12"/>
        <v>0</v>
      </c>
      <c r="R26" s="60"/>
      <c r="S26" s="6"/>
      <c r="T26" s="57">
        <f t="shared" si="13"/>
        <v>0</v>
      </c>
      <c r="U26" s="6"/>
      <c r="V26" s="6"/>
      <c r="W26" s="159">
        <f t="shared" si="50"/>
        <v>0</v>
      </c>
      <c r="X26" s="173"/>
      <c r="Y26" s="173"/>
      <c r="Z26" s="57">
        <f t="shared" si="14"/>
        <v>0</v>
      </c>
      <c r="AA26" s="90"/>
      <c r="AB26" s="90"/>
      <c r="AC26" s="57">
        <f t="shared" si="15"/>
        <v>0</v>
      </c>
      <c r="AD26" s="35">
        <v>1</v>
      </c>
      <c r="AE26" s="35"/>
      <c r="AF26" s="35">
        <v>1</v>
      </c>
      <c r="AG26" s="35">
        <v>1</v>
      </c>
      <c r="AH26" s="67"/>
      <c r="AI26" s="63" t="s">
        <v>62</v>
      </c>
      <c r="AJ26" s="61" t="s">
        <v>275</v>
      </c>
      <c r="AK26" s="62" t="s">
        <v>39</v>
      </c>
      <c r="AL26" s="69"/>
      <c r="AM26" s="69"/>
      <c r="AN26" s="461">
        <f t="shared" si="16"/>
        <v>0</v>
      </c>
      <c r="AO26" s="6">
        <v>104</v>
      </c>
      <c r="AP26" s="6">
        <v>104</v>
      </c>
      <c r="AQ26" s="57">
        <f t="shared" si="17"/>
        <v>0</v>
      </c>
      <c r="AR26" s="60">
        <v>75</v>
      </c>
      <c r="AS26" s="60">
        <v>95</v>
      </c>
      <c r="AT26" s="57">
        <f t="shared" si="18"/>
        <v>20</v>
      </c>
      <c r="AU26" s="90">
        <v>9</v>
      </c>
      <c r="AV26" s="90">
        <v>9</v>
      </c>
      <c r="AW26" s="57">
        <f t="shared" si="19"/>
        <v>0</v>
      </c>
      <c r="AX26" s="60">
        <v>1</v>
      </c>
      <c r="AY26" s="60">
        <v>1</v>
      </c>
      <c r="AZ26" s="57">
        <f t="shared" si="20"/>
        <v>0</v>
      </c>
      <c r="BA26" s="60"/>
      <c r="BB26" s="60"/>
      <c r="BC26" s="57">
        <f t="shared" si="21"/>
        <v>0</v>
      </c>
      <c r="BD26" s="60"/>
      <c r="BE26" s="60"/>
      <c r="BF26" s="57">
        <f t="shared" si="22"/>
        <v>0</v>
      </c>
      <c r="BG26" s="499">
        <f t="shared" si="23"/>
        <v>0</v>
      </c>
      <c r="BH26" s="216">
        <f t="shared" si="23"/>
        <v>0</v>
      </c>
      <c r="BI26" s="176">
        <f t="shared" si="24"/>
        <v>0</v>
      </c>
      <c r="BK26" s="63" t="s">
        <v>62</v>
      </c>
      <c r="BL26" s="61" t="s">
        <v>275</v>
      </c>
      <c r="BM26" s="62" t="s">
        <v>39</v>
      </c>
      <c r="BN26" s="499">
        <f t="shared" si="110"/>
        <v>0.4</v>
      </c>
      <c r="BO26" s="503">
        <f t="shared" si="110"/>
        <v>1.7</v>
      </c>
      <c r="BP26" s="503">
        <f t="shared" si="25"/>
        <v>1.2999999999999998</v>
      </c>
      <c r="BQ26" s="13">
        <v>0.2</v>
      </c>
      <c r="BR26" s="13">
        <v>1</v>
      </c>
      <c r="BS26" s="503">
        <f t="shared" si="26"/>
        <v>0.8</v>
      </c>
      <c r="BT26" s="13">
        <v>0.2</v>
      </c>
      <c r="BU26" s="13">
        <v>0.7</v>
      </c>
      <c r="BV26" s="503">
        <f t="shared" si="27"/>
        <v>0.49999999999999994</v>
      </c>
      <c r="BW26" s="216">
        <f t="shared" si="28"/>
        <v>50</v>
      </c>
      <c r="BX26" s="216">
        <f t="shared" si="28"/>
        <v>41.2</v>
      </c>
      <c r="BY26" s="503">
        <f t="shared" si="29"/>
        <v>-8.7999999999999972</v>
      </c>
      <c r="BZ26" s="504">
        <v>9</v>
      </c>
      <c r="CA26" s="90">
        <v>18</v>
      </c>
      <c r="CB26" s="90">
        <v>19</v>
      </c>
      <c r="CC26" s="57">
        <f t="shared" si="30"/>
        <v>1</v>
      </c>
      <c r="CD26" s="90"/>
      <c r="CE26" s="90">
        <v>4</v>
      </c>
      <c r="CF26" s="57">
        <f t="shared" si="31"/>
        <v>4</v>
      </c>
      <c r="CG26" s="314"/>
      <c r="CH26" s="314">
        <v>1.8</v>
      </c>
      <c r="CI26" s="176">
        <f t="shared" si="32"/>
        <v>1.8</v>
      </c>
      <c r="CJ26" s="90">
        <v>11</v>
      </c>
      <c r="CK26" s="90">
        <v>26</v>
      </c>
      <c r="CL26" s="58">
        <f t="shared" si="33"/>
        <v>15</v>
      </c>
      <c r="CM26" s="90">
        <v>0.1</v>
      </c>
      <c r="CN26" s="90">
        <v>0.4</v>
      </c>
      <c r="CO26" s="176">
        <f t="shared" si="34"/>
        <v>0.30000000000000004</v>
      </c>
      <c r="CP26" s="500">
        <f t="shared" ref="CP26:CQ30" si="111">BN26+CG26+CM26</f>
        <v>0.5</v>
      </c>
      <c r="CQ26" s="500">
        <f t="shared" si="111"/>
        <v>3.9</v>
      </c>
      <c r="CR26" s="176">
        <f t="shared" si="35"/>
        <v>3.4</v>
      </c>
      <c r="CS26" s="220">
        <v>1.7</v>
      </c>
      <c r="CT26" s="220">
        <v>4.5</v>
      </c>
      <c r="CU26" s="176">
        <f t="shared" si="36"/>
        <v>2.8</v>
      </c>
      <c r="CV26" s="195"/>
      <c r="CW26" s="186" t="s">
        <v>62</v>
      </c>
      <c r="CX26" s="61" t="s">
        <v>275</v>
      </c>
      <c r="CY26" s="62" t="s">
        <v>39</v>
      </c>
      <c r="CZ26" s="60">
        <v>25</v>
      </c>
      <c r="DA26" s="60">
        <v>30</v>
      </c>
      <c r="DB26" s="57">
        <f t="shared" si="37"/>
        <v>5</v>
      </c>
      <c r="DC26" s="6">
        <v>10</v>
      </c>
      <c r="DD26" s="6">
        <v>12</v>
      </c>
      <c r="DE26" s="57">
        <f t="shared" si="38"/>
        <v>2</v>
      </c>
      <c r="DF26" s="198">
        <v>21</v>
      </c>
      <c r="DG26" s="198">
        <v>25</v>
      </c>
      <c r="DH26" s="57">
        <f t="shared" si="39"/>
        <v>4</v>
      </c>
      <c r="DI26" s="6">
        <v>4</v>
      </c>
      <c r="DJ26" s="6">
        <v>5</v>
      </c>
      <c r="DK26" s="57">
        <f t="shared" si="40"/>
        <v>1</v>
      </c>
      <c r="DL26" s="6">
        <v>1247</v>
      </c>
      <c r="DM26" s="6">
        <v>1558</v>
      </c>
      <c r="DN26" s="57">
        <f t="shared" si="41"/>
        <v>311</v>
      </c>
      <c r="DO26" s="176">
        <f>ROUND(DL26/I23*100,1)</f>
        <v>6.9</v>
      </c>
      <c r="DP26" s="503">
        <f>ROUND(DM26/J23*100,1)</f>
        <v>8.6999999999999993</v>
      </c>
      <c r="DQ26" s="176">
        <f t="shared" si="43"/>
        <v>1.7999999999999989</v>
      </c>
      <c r="DS26" s="63" t="s">
        <v>62</v>
      </c>
      <c r="DT26" s="61" t="s">
        <v>275</v>
      </c>
      <c r="DU26" s="62" t="s">
        <v>39</v>
      </c>
      <c r="DV26" s="6">
        <v>2</v>
      </c>
      <c r="DW26" s="6">
        <v>2</v>
      </c>
      <c r="DX26" s="57">
        <f t="shared" si="44"/>
        <v>0</v>
      </c>
      <c r="DY26" s="35">
        <v>2</v>
      </c>
      <c r="DZ26" s="6">
        <v>2</v>
      </c>
      <c r="EA26" s="57">
        <f t="shared" si="45"/>
        <v>0</v>
      </c>
      <c r="EB26" s="6">
        <v>2</v>
      </c>
      <c r="EC26" s="6">
        <v>2</v>
      </c>
      <c r="ED26" s="35">
        <v>2</v>
      </c>
      <c r="EE26" s="6">
        <v>2</v>
      </c>
      <c r="EF26" s="35"/>
      <c r="EG26" s="6"/>
      <c r="EH26" s="176">
        <f t="shared" si="46"/>
        <v>100</v>
      </c>
      <c r="EI26" s="503">
        <f t="shared" si="46"/>
        <v>100</v>
      </c>
      <c r="EJ26" s="176">
        <f t="shared" si="47"/>
        <v>0</v>
      </c>
      <c r="EK26" s="28"/>
      <c r="EL26" s="72"/>
      <c r="EM26" s="73"/>
      <c r="EN26" s="74"/>
      <c r="EO26" s="75"/>
      <c r="EP26" s="75"/>
      <c r="EQ26" s="75"/>
      <c r="ER26" s="75"/>
      <c r="ES26" s="75"/>
      <c r="ET26" s="75"/>
      <c r="EU26" s="76"/>
      <c r="EV26" s="75"/>
      <c r="EW26" s="75"/>
      <c r="EX26" s="75"/>
      <c r="EY26" s="75"/>
      <c r="EZ26" s="75"/>
      <c r="FA26" s="75"/>
      <c r="FB26" s="67"/>
    </row>
    <row r="27" spans="1:161" s="26" customFormat="1" ht="28.5" customHeight="1">
      <c r="A27" s="146" t="s">
        <v>130</v>
      </c>
      <c r="B27" s="142" t="s">
        <v>132</v>
      </c>
      <c r="C27" s="141" t="s">
        <v>40</v>
      </c>
      <c r="D27" s="109" t="s">
        <v>123</v>
      </c>
      <c r="E27" s="376" t="s">
        <v>123</v>
      </c>
      <c r="F27" s="159">
        <f t="shared" si="109"/>
        <v>5126</v>
      </c>
      <c r="G27" s="317">
        <f t="shared" si="109"/>
        <v>5199</v>
      </c>
      <c r="H27" s="159">
        <f t="shared" si="9"/>
        <v>73</v>
      </c>
      <c r="I27" s="300">
        <v>5017</v>
      </c>
      <c r="J27" s="300">
        <v>5090</v>
      </c>
      <c r="K27" s="159">
        <f t="shared" si="10"/>
        <v>73</v>
      </c>
      <c r="L27" s="300">
        <v>109</v>
      </c>
      <c r="M27" s="300">
        <v>109</v>
      </c>
      <c r="N27" s="159">
        <f t="shared" si="11"/>
        <v>0</v>
      </c>
      <c r="O27" s="300"/>
      <c r="P27" s="300"/>
      <c r="Q27" s="159">
        <f t="shared" si="12"/>
        <v>0</v>
      </c>
      <c r="R27" s="79"/>
      <c r="S27" s="7"/>
      <c r="T27" s="159">
        <f t="shared" si="13"/>
        <v>0</v>
      </c>
      <c r="U27" s="7">
        <v>700</v>
      </c>
      <c r="V27" s="7">
        <v>700</v>
      </c>
      <c r="W27" s="159">
        <f t="shared" si="50"/>
        <v>0</v>
      </c>
      <c r="X27" s="18">
        <v>700</v>
      </c>
      <c r="Y27" s="18">
        <v>700</v>
      </c>
      <c r="Z27" s="159">
        <f t="shared" si="14"/>
        <v>0</v>
      </c>
      <c r="AA27" s="12"/>
      <c r="AB27" s="12"/>
      <c r="AC27" s="159">
        <f t="shared" si="15"/>
        <v>0</v>
      </c>
      <c r="AD27" s="79">
        <v>1</v>
      </c>
      <c r="AE27" s="79">
        <v>1</v>
      </c>
      <c r="AF27" s="79">
        <v>1</v>
      </c>
      <c r="AG27" s="79">
        <v>1</v>
      </c>
      <c r="AH27" s="27"/>
      <c r="AI27" s="146" t="s">
        <v>130</v>
      </c>
      <c r="AJ27" s="148" t="s">
        <v>132</v>
      </c>
      <c r="AK27" s="141" t="s">
        <v>40</v>
      </c>
      <c r="AL27" s="304"/>
      <c r="AM27" s="304"/>
      <c r="AN27" s="471">
        <f t="shared" si="16"/>
        <v>0</v>
      </c>
      <c r="AO27" s="7">
        <v>134</v>
      </c>
      <c r="AP27" s="7">
        <v>134</v>
      </c>
      <c r="AQ27" s="159">
        <f t="shared" si="17"/>
        <v>0</v>
      </c>
      <c r="AR27" s="79">
        <v>109</v>
      </c>
      <c r="AS27" s="302">
        <v>109</v>
      </c>
      <c r="AT27" s="159">
        <f t="shared" si="18"/>
        <v>0</v>
      </c>
      <c r="AU27" s="12">
        <v>10</v>
      </c>
      <c r="AV27" s="12">
        <v>10</v>
      </c>
      <c r="AW27" s="159">
        <f t="shared" si="19"/>
        <v>0</v>
      </c>
      <c r="AX27" s="302">
        <v>1</v>
      </c>
      <c r="AY27" s="302">
        <v>1</v>
      </c>
      <c r="AZ27" s="159">
        <f t="shared" si="20"/>
        <v>0</v>
      </c>
      <c r="BA27" s="79"/>
      <c r="BB27" s="302"/>
      <c r="BC27" s="159">
        <f t="shared" si="21"/>
        <v>0</v>
      </c>
      <c r="BD27" s="79"/>
      <c r="BE27" s="302"/>
      <c r="BF27" s="159">
        <f t="shared" si="22"/>
        <v>0</v>
      </c>
      <c r="BG27" s="210">
        <f t="shared" si="23"/>
        <v>0</v>
      </c>
      <c r="BH27" s="491">
        <f t="shared" si="23"/>
        <v>0</v>
      </c>
      <c r="BI27" s="467">
        <f t="shared" si="24"/>
        <v>0</v>
      </c>
      <c r="BK27" s="146" t="s">
        <v>130</v>
      </c>
      <c r="BL27" s="148" t="s">
        <v>132</v>
      </c>
      <c r="BM27" s="141" t="s">
        <v>40</v>
      </c>
      <c r="BN27" s="210">
        <f t="shared" si="110"/>
        <v>3.8</v>
      </c>
      <c r="BO27" s="492">
        <f t="shared" si="110"/>
        <v>4.8</v>
      </c>
      <c r="BP27" s="492">
        <f t="shared" si="25"/>
        <v>1</v>
      </c>
      <c r="BQ27" s="310">
        <v>2.9</v>
      </c>
      <c r="BR27" s="310">
        <v>2.9</v>
      </c>
      <c r="BS27" s="492">
        <f t="shared" si="26"/>
        <v>0</v>
      </c>
      <c r="BT27" s="310">
        <v>0.9</v>
      </c>
      <c r="BU27" s="310">
        <v>1.9</v>
      </c>
      <c r="BV27" s="492">
        <f t="shared" si="27"/>
        <v>0.99999999999999989</v>
      </c>
      <c r="BW27" s="491">
        <f t="shared" si="28"/>
        <v>23.7</v>
      </c>
      <c r="BX27" s="491">
        <f t="shared" si="28"/>
        <v>39.6</v>
      </c>
      <c r="BY27" s="492">
        <f t="shared" si="29"/>
        <v>15.900000000000002</v>
      </c>
      <c r="BZ27" s="504">
        <v>10</v>
      </c>
      <c r="CA27" s="12">
        <v>97</v>
      </c>
      <c r="CB27" s="12">
        <v>162</v>
      </c>
      <c r="CC27" s="159">
        <f t="shared" si="30"/>
        <v>65</v>
      </c>
      <c r="CD27" s="12">
        <v>9</v>
      </c>
      <c r="CE27" s="12">
        <v>25</v>
      </c>
      <c r="CF27" s="159">
        <f t="shared" si="31"/>
        <v>16</v>
      </c>
      <c r="CG27" s="315">
        <v>0.4</v>
      </c>
      <c r="CH27" s="315">
        <v>0.5</v>
      </c>
      <c r="CI27" s="467">
        <f t="shared" si="32"/>
        <v>9.9999999999999978E-2</v>
      </c>
      <c r="CJ27" s="12">
        <v>11</v>
      </c>
      <c r="CK27" s="12">
        <v>12</v>
      </c>
      <c r="CL27" s="472">
        <f t="shared" si="33"/>
        <v>1</v>
      </c>
      <c r="CM27" s="12">
        <v>0.4</v>
      </c>
      <c r="CN27" s="12">
        <v>0.4</v>
      </c>
      <c r="CO27" s="467">
        <f t="shared" si="34"/>
        <v>0</v>
      </c>
      <c r="CP27" s="497">
        <f t="shared" si="111"/>
        <v>4.6000000000000005</v>
      </c>
      <c r="CQ27" s="498">
        <f t="shared" si="111"/>
        <v>5.7</v>
      </c>
      <c r="CR27" s="467">
        <f t="shared" si="35"/>
        <v>1.0999999999999996</v>
      </c>
      <c r="CS27" s="217">
        <v>2</v>
      </c>
      <c r="CT27" s="217">
        <v>2</v>
      </c>
      <c r="CU27" s="467">
        <f t="shared" si="36"/>
        <v>0</v>
      </c>
      <c r="CV27" s="194"/>
      <c r="CW27" s="189" t="s">
        <v>130</v>
      </c>
      <c r="CX27" s="142" t="s">
        <v>132</v>
      </c>
      <c r="CY27" s="141" t="s">
        <v>40</v>
      </c>
      <c r="CZ27" s="302">
        <v>22</v>
      </c>
      <c r="DA27" s="302">
        <v>28</v>
      </c>
      <c r="DB27" s="159">
        <f t="shared" si="37"/>
        <v>6</v>
      </c>
      <c r="DC27" s="7">
        <v>21</v>
      </c>
      <c r="DD27" s="7">
        <v>27</v>
      </c>
      <c r="DE27" s="159">
        <f t="shared" si="38"/>
        <v>6</v>
      </c>
      <c r="DF27" s="317">
        <v>16</v>
      </c>
      <c r="DG27" s="317">
        <v>16</v>
      </c>
      <c r="DH27" s="159">
        <f t="shared" si="39"/>
        <v>0</v>
      </c>
      <c r="DI27" s="7">
        <v>6</v>
      </c>
      <c r="DJ27" s="7">
        <v>12</v>
      </c>
      <c r="DK27" s="159">
        <f t="shared" si="40"/>
        <v>6</v>
      </c>
      <c r="DL27" s="7">
        <v>2945</v>
      </c>
      <c r="DM27" s="7">
        <v>2978</v>
      </c>
      <c r="DN27" s="159">
        <f t="shared" si="41"/>
        <v>33</v>
      </c>
      <c r="DO27" s="467">
        <f t="shared" ref="DO27:DP31" si="112">ROUND(DL27/I27*100,1)</f>
        <v>58.7</v>
      </c>
      <c r="DP27" s="492">
        <f t="shared" si="112"/>
        <v>58.5</v>
      </c>
      <c r="DQ27" s="467">
        <f t="shared" si="43"/>
        <v>-0.20000000000000284</v>
      </c>
      <c r="DS27" s="146" t="s">
        <v>130</v>
      </c>
      <c r="DT27" s="148" t="s">
        <v>132</v>
      </c>
      <c r="DU27" s="141" t="s">
        <v>40</v>
      </c>
      <c r="DV27" s="7">
        <v>4</v>
      </c>
      <c r="DW27" s="7">
        <v>4</v>
      </c>
      <c r="DX27" s="159">
        <f t="shared" si="44"/>
        <v>0</v>
      </c>
      <c r="DY27" s="79">
        <v>4</v>
      </c>
      <c r="DZ27" s="7">
        <v>4</v>
      </c>
      <c r="EA27" s="159">
        <f t="shared" si="45"/>
        <v>0</v>
      </c>
      <c r="EB27" s="7">
        <v>1</v>
      </c>
      <c r="EC27" s="7">
        <v>1</v>
      </c>
      <c r="ED27" s="79">
        <v>1</v>
      </c>
      <c r="EE27" s="7">
        <v>1</v>
      </c>
      <c r="EF27" s="79"/>
      <c r="EG27" s="7"/>
      <c r="EH27" s="467">
        <f t="shared" si="46"/>
        <v>100</v>
      </c>
      <c r="EI27" s="492">
        <f t="shared" si="46"/>
        <v>100</v>
      </c>
      <c r="EJ27" s="467">
        <f t="shared" si="47"/>
        <v>0</v>
      </c>
      <c r="EL27" s="147"/>
      <c r="EM27" s="44"/>
      <c r="EN27" s="45"/>
      <c r="EO27" s="75"/>
      <c r="EP27" s="75"/>
      <c r="EQ27" s="75"/>
      <c r="ER27" s="75"/>
      <c r="ES27" s="75"/>
      <c r="ET27" s="75"/>
      <c r="EU27" s="76"/>
      <c r="EV27" s="75"/>
      <c r="EW27" s="75"/>
      <c r="EX27" s="75"/>
      <c r="EY27" s="75"/>
      <c r="EZ27" s="75"/>
      <c r="FA27" s="75"/>
      <c r="FB27" s="388"/>
      <c r="FC27" s="135"/>
      <c r="FD27" s="135"/>
      <c r="FE27" s="135"/>
    </row>
    <row r="28" spans="1:161" s="26" customFormat="1" ht="26.25" customHeight="1">
      <c r="A28" s="146" t="s">
        <v>131</v>
      </c>
      <c r="B28" s="142" t="s">
        <v>196</v>
      </c>
      <c r="C28" s="141" t="s">
        <v>41</v>
      </c>
      <c r="D28" s="109" t="s">
        <v>123</v>
      </c>
      <c r="E28" s="376" t="s">
        <v>123</v>
      </c>
      <c r="F28" s="159">
        <f t="shared" si="109"/>
        <v>10149</v>
      </c>
      <c r="G28" s="317">
        <f t="shared" si="109"/>
        <v>11232</v>
      </c>
      <c r="H28" s="159">
        <f t="shared" si="9"/>
        <v>1083</v>
      </c>
      <c r="I28" s="300">
        <v>7112</v>
      </c>
      <c r="J28" s="300">
        <v>8115</v>
      </c>
      <c r="K28" s="159">
        <f t="shared" si="10"/>
        <v>1003</v>
      </c>
      <c r="L28" s="300">
        <v>3037</v>
      </c>
      <c r="M28" s="300">
        <v>3117</v>
      </c>
      <c r="N28" s="159">
        <f t="shared" si="11"/>
        <v>80</v>
      </c>
      <c r="O28" s="300">
        <v>24</v>
      </c>
      <c r="P28" s="300">
        <v>24</v>
      </c>
      <c r="Q28" s="159">
        <f t="shared" si="12"/>
        <v>0</v>
      </c>
      <c r="R28" s="79"/>
      <c r="S28" s="7"/>
      <c r="T28" s="159">
        <f t="shared" si="13"/>
        <v>0</v>
      </c>
      <c r="U28" s="7"/>
      <c r="V28" s="7">
        <v>5484</v>
      </c>
      <c r="W28" s="159">
        <f t="shared" si="50"/>
        <v>5484</v>
      </c>
      <c r="X28" s="18"/>
      <c r="Y28" s="18">
        <v>5189</v>
      </c>
      <c r="Z28" s="159">
        <f t="shared" si="14"/>
        <v>5189</v>
      </c>
      <c r="AA28" s="12">
        <v>3541</v>
      </c>
      <c r="AB28" s="12">
        <v>5182</v>
      </c>
      <c r="AC28" s="159">
        <f t="shared" si="15"/>
        <v>1641</v>
      </c>
      <c r="AD28" s="79">
        <v>1</v>
      </c>
      <c r="AE28" s="79">
        <v>1</v>
      </c>
      <c r="AF28" s="79">
        <v>1</v>
      </c>
      <c r="AG28" s="79">
        <v>1</v>
      </c>
      <c r="AH28" s="27"/>
      <c r="AI28" s="146" t="s">
        <v>131</v>
      </c>
      <c r="AJ28" s="148" t="s">
        <v>196</v>
      </c>
      <c r="AK28" s="141" t="s">
        <v>41</v>
      </c>
      <c r="AL28" s="304">
        <v>1.24</v>
      </c>
      <c r="AM28" s="304">
        <v>1.24</v>
      </c>
      <c r="AN28" s="471">
        <f t="shared" si="16"/>
        <v>0</v>
      </c>
      <c r="AO28" s="7">
        <v>1917</v>
      </c>
      <c r="AP28" s="7">
        <v>1917</v>
      </c>
      <c r="AQ28" s="159">
        <f t="shared" si="17"/>
        <v>0</v>
      </c>
      <c r="AR28" s="79">
        <v>208</v>
      </c>
      <c r="AS28" s="302">
        <v>208</v>
      </c>
      <c r="AT28" s="159">
        <f t="shared" si="18"/>
        <v>0</v>
      </c>
      <c r="AU28" s="12">
        <v>108</v>
      </c>
      <c r="AV28" s="12">
        <v>108</v>
      </c>
      <c r="AW28" s="159">
        <f t="shared" si="19"/>
        <v>0</v>
      </c>
      <c r="AX28" s="302">
        <v>4</v>
      </c>
      <c r="AY28" s="302">
        <v>4</v>
      </c>
      <c r="AZ28" s="159">
        <f t="shared" si="20"/>
        <v>0</v>
      </c>
      <c r="BA28" s="79"/>
      <c r="BB28" s="302"/>
      <c r="BC28" s="159">
        <f t="shared" si="21"/>
        <v>0</v>
      </c>
      <c r="BD28" s="79"/>
      <c r="BE28" s="302"/>
      <c r="BF28" s="159">
        <f t="shared" si="22"/>
        <v>0</v>
      </c>
      <c r="BG28" s="210">
        <f t="shared" si="23"/>
        <v>0</v>
      </c>
      <c r="BH28" s="491">
        <f t="shared" si="23"/>
        <v>0</v>
      </c>
      <c r="BI28" s="467">
        <f t="shared" si="24"/>
        <v>0</v>
      </c>
      <c r="BK28" s="146" t="s">
        <v>131</v>
      </c>
      <c r="BL28" s="148" t="s">
        <v>196</v>
      </c>
      <c r="BM28" s="141" t="s">
        <v>41</v>
      </c>
      <c r="BN28" s="210">
        <f t="shared" si="110"/>
        <v>41.1</v>
      </c>
      <c r="BO28" s="492">
        <f t="shared" si="110"/>
        <v>69.5</v>
      </c>
      <c r="BP28" s="492">
        <f t="shared" si="25"/>
        <v>28.4</v>
      </c>
      <c r="BQ28" s="310">
        <v>39</v>
      </c>
      <c r="BR28" s="310">
        <v>63.2</v>
      </c>
      <c r="BS28" s="492">
        <f t="shared" si="26"/>
        <v>24.200000000000003</v>
      </c>
      <c r="BT28" s="310">
        <v>2.1</v>
      </c>
      <c r="BU28" s="310">
        <v>6.3</v>
      </c>
      <c r="BV28" s="492">
        <f t="shared" si="27"/>
        <v>4.1999999999999993</v>
      </c>
      <c r="BW28" s="491">
        <f t="shared" si="28"/>
        <v>5.0999999999999996</v>
      </c>
      <c r="BX28" s="491">
        <f t="shared" si="28"/>
        <v>9.1</v>
      </c>
      <c r="BY28" s="492">
        <f t="shared" si="29"/>
        <v>4</v>
      </c>
      <c r="BZ28" s="138">
        <v>13</v>
      </c>
      <c r="CA28" s="12">
        <v>332</v>
      </c>
      <c r="CB28" s="12">
        <v>626</v>
      </c>
      <c r="CC28" s="159">
        <f t="shared" si="30"/>
        <v>294</v>
      </c>
      <c r="CD28" s="12">
        <v>1</v>
      </c>
      <c r="CE28" s="12">
        <v>1</v>
      </c>
      <c r="CF28" s="159">
        <f t="shared" si="31"/>
        <v>0</v>
      </c>
      <c r="CG28" s="315">
        <v>0.6</v>
      </c>
      <c r="CH28" s="315">
        <v>0.2</v>
      </c>
      <c r="CI28" s="467">
        <f t="shared" si="32"/>
        <v>-0.39999999999999997</v>
      </c>
      <c r="CJ28" s="12">
        <v>145</v>
      </c>
      <c r="CK28" s="12">
        <v>180</v>
      </c>
      <c r="CL28" s="472">
        <f t="shared" si="33"/>
        <v>35</v>
      </c>
      <c r="CM28" s="12">
        <v>13.8</v>
      </c>
      <c r="CN28" s="12">
        <v>3.1</v>
      </c>
      <c r="CO28" s="467">
        <f t="shared" si="34"/>
        <v>-10.700000000000001</v>
      </c>
      <c r="CP28" s="497">
        <f t="shared" si="111"/>
        <v>55.5</v>
      </c>
      <c r="CQ28" s="498">
        <f t="shared" si="111"/>
        <v>72.8</v>
      </c>
      <c r="CR28" s="467">
        <f t="shared" si="35"/>
        <v>17.299999999999997</v>
      </c>
      <c r="CS28" s="217">
        <v>25</v>
      </c>
      <c r="CT28" s="217">
        <v>25</v>
      </c>
      <c r="CU28" s="467">
        <f t="shared" si="36"/>
        <v>0</v>
      </c>
      <c r="CV28" s="194"/>
      <c r="CW28" s="189" t="s">
        <v>131</v>
      </c>
      <c r="CX28" s="142" t="s">
        <v>196</v>
      </c>
      <c r="CY28" s="141" t="s">
        <v>41</v>
      </c>
      <c r="CZ28" s="302">
        <v>33</v>
      </c>
      <c r="DA28" s="302">
        <v>41</v>
      </c>
      <c r="DB28" s="159">
        <f t="shared" si="37"/>
        <v>8</v>
      </c>
      <c r="DC28" s="7">
        <v>12</v>
      </c>
      <c r="DD28" s="7">
        <v>31</v>
      </c>
      <c r="DE28" s="159">
        <f t="shared" si="38"/>
        <v>19</v>
      </c>
      <c r="DF28" s="317">
        <v>22</v>
      </c>
      <c r="DG28" s="317">
        <v>20</v>
      </c>
      <c r="DH28" s="159">
        <f t="shared" si="39"/>
        <v>-2</v>
      </c>
      <c r="DI28" s="7">
        <v>11</v>
      </c>
      <c r="DJ28" s="7">
        <v>21</v>
      </c>
      <c r="DK28" s="159">
        <f t="shared" si="40"/>
        <v>10</v>
      </c>
      <c r="DL28" s="7">
        <v>887</v>
      </c>
      <c r="DM28" s="7">
        <v>2584</v>
      </c>
      <c r="DN28" s="159">
        <f t="shared" si="41"/>
        <v>1697</v>
      </c>
      <c r="DO28" s="467">
        <f t="shared" si="112"/>
        <v>12.5</v>
      </c>
      <c r="DP28" s="492">
        <f t="shared" si="112"/>
        <v>31.8</v>
      </c>
      <c r="DQ28" s="467">
        <f t="shared" si="43"/>
        <v>19.3</v>
      </c>
      <c r="DS28" s="146" t="s">
        <v>131</v>
      </c>
      <c r="DT28" s="148" t="s">
        <v>196</v>
      </c>
      <c r="DU28" s="141" t="s">
        <v>41</v>
      </c>
      <c r="DV28" s="7">
        <v>29</v>
      </c>
      <c r="DW28" s="7">
        <v>32</v>
      </c>
      <c r="DX28" s="159">
        <f t="shared" si="44"/>
        <v>3</v>
      </c>
      <c r="DY28" s="79">
        <v>37</v>
      </c>
      <c r="DZ28" s="7">
        <v>39</v>
      </c>
      <c r="EA28" s="159">
        <f t="shared" si="45"/>
        <v>2</v>
      </c>
      <c r="EB28" s="7">
        <v>24</v>
      </c>
      <c r="EC28" s="7">
        <v>27</v>
      </c>
      <c r="ED28" s="79">
        <v>20</v>
      </c>
      <c r="EE28" s="7">
        <v>21</v>
      </c>
      <c r="EF28" s="79">
        <v>4</v>
      </c>
      <c r="EG28" s="7">
        <v>3</v>
      </c>
      <c r="EH28" s="467">
        <f t="shared" si="46"/>
        <v>100</v>
      </c>
      <c r="EI28" s="492">
        <f t="shared" si="46"/>
        <v>88.9</v>
      </c>
      <c r="EJ28" s="467">
        <f t="shared" si="47"/>
        <v>-11.099999999999994</v>
      </c>
      <c r="EL28" s="144"/>
      <c r="EM28" s="145"/>
      <c r="EN28" s="45"/>
      <c r="EO28" s="391"/>
      <c r="EP28" s="388"/>
      <c r="EQ28" s="388"/>
      <c r="ER28" s="388"/>
      <c r="ES28" s="388"/>
      <c r="ET28" s="388"/>
      <c r="EU28" s="392"/>
      <c r="EV28" s="388"/>
      <c r="EW28" s="388"/>
      <c r="EX28" s="388"/>
      <c r="EY28" s="388"/>
      <c r="EZ28" s="388"/>
      <c r="FA28" s="388"/>
      <c r="FB28" s="388"/>
      <c r="FC28" s="135"/>
      <c r="FD28" s="135"/>
      <c r="FE28" s="135"/>
    </row>
    <row r="29" spans="1:161" s="26" customFormat="1" ht="28.5" customHeight="1">
      <c r="A29" s="146" t="s">
        <v>134</v>
      </c>
      <c r="B29" s="142" t="s">
        <v>192</v>
      </c>
      <c r="C29" s="141" t="s">
        <v>137</v>
      </c>
      <c r="D29" s="109" t="s">
        <v>123</v>
      </c>
      <c r="E29" s="376" t="s">
        <v>123</v>
      </c>
      <c r="F29" s="159">
        <f t="shared" si="109"/>
        <v>144930</v>
      </c>
      <c r="G29" s="317">
        <f t="shared" si="109"/>
        <v>145080</v>
      </c>
      <c r="H29" s="159">
        <f t="shared" si="9"/>
        <v>150</v>
      </c>
      <c r="I29" s="7">
        <v>129525</v>
      </c>
      <c r="J29" s="7">
        <v>129632</v>
      </c>
      <c r="K29" s="159">
        <f t="shared" si="10"/>
        <v>107</v>
      </c>
      <c r="L29" s="7">
        <v>15405</v>
      </c>
      <c r="M29" s="7">
        <v>15448</v>
      </c>
      <c r="N29" s="159">
        <f t="shared" si="11"/>
        <v>43</v>
      </c>
      <c r="O29" s="7">
        <v>267</v>
      </c>
      <c r="P29" s="7">
        <v>267</v>
      </c>
      <c r="Q29" s="159">
        <f t="shared" si="12"/>
        <v>0</v>
      </c>
      <c r="R29" s="79"/>
      <c r="S29" s="7">
        <v>2</v>
      </c>
      <c r="T29" s="159">
        <f t="shared" si="13"/>
        <v>2</v>
      </c>
      <c r="U29" s="7">
        <v>124104</v>
      </c>
      <c r="V29" s="7">
        <v>124164</v>
      </c>
      <c r="W29" s="159">
        <f t="shared" si="50"/>
        <v>60</v>
      </c>
      <c r="X29" s="12">
        <v>14446</v>
      </c>
      <c r="Y29" s="12">
        <v>16082</v>
      </c>
      <c r="Z29" s="159">
        <f t="shared" si="14"/>
        <v>1636</v>
      </c>
      <c r="AA29" s="12">
        <v>48124</v>
      </c>
      <c r="AB29" s="12">
        <v>63504</v>
      </c>
      <c r="AC29" s="159">
        <f t="shared" si="15"/>
        <v>15380</v>
      </c>
      <c r="AD29" s="79">
        <v>1</v>
      </c>
      <c r="AE29" s="79">
        <v>1</v>
      </c>
      <c r="AF29" s="79">
        <v>1</v>
      </c>
      <c r="AG29" s="79">
        <v>1</v>
      </c>
      <c r="AI29" s="146" t="s">
        <v>134</v>
      </c>
      <c r="AJ29" s="142" t="s">
        <v>192</v>
      </c>
      <c r="AK29" s="141" t="s">
        <v>137</v>
      </c>
      <c r="AL29" s="305">
        <v>0.1</v>
      </c>
      <c r="AM29" s="305">
        <v>0.1</v>
      </c>
      <c r="AN29" s="471">
        <f t="shared" si="16"/>
        <v>0</v>
      </c>
      <c r="AO29" s="7">
        <v>2381</v>
      </c>
      <c r="AP29" s="7">
        <v>2381</v>
      </c>
      <c r="AQ29" s="159">
        <f t="shared" si="17"/>
        <v>0</v>
      </c>
      <c r="AR29" s="79">
        <v>1069</v>
      </c>
      <c r="AS29" s="302">
        <v>1069</v>
      </c>
      <c r="AT29" s="159">
        <f t="shared" si="18"/>
        <v>0</v>
      </c>
      <c r="AU29" s="12">
        <v>382</v>
      </c>
      <c r="AV29" s="12">
        <v>382</v>
      </c>
      <c r="AW29" s="159">
        <f t="shared" si="19"/>
        <v>0</v>
      </c>
      <c r="AX29" s="302">
        <v>2</v>
      </c>
      <c r="AY29" s="302">
        <v>2</v>
      </c>
      <c r="AZ29" s="159">
        <f t="shared" si="20"/>
        <v>0</v>
      </c>
      <c r="BA29" s="79"/>
      <c r="BB29" s="302"/>
      <c r="BC29" s="159">
        <f t="shared" si="21"/>
        <v>0</v>
      </c>
      <c r="BD29" s="79"/>
      <c r="BE29" s="302"/>
      <c r="BF29" s="159">
        <f t="shared" si="22"/>
        <v>0</v>
      </c>
      <c r="BG29" s="210">
        <f t="shared" si="23"/>
        <v>0</v>
      </c>
      <c r="BH29" s="491">
        <f t="shared" si="23"/>
        <v>0</v>
      </c>
      <c r="BI29" s="467">
        <f t="shared" si="24"/>
        <v>0</v>
      </c>
      <c r="BK29" s="146" t="s">
        <v>134</v>
      </c>
      <c r="BL29" s="142" t="s">
        <v>192</v>
      </c>
      <c r="BM29" s="141" t="s">
        <v>137</v>
      </c>
      <c r="BN29" s="210">
        <f t="shared" si="110"/>
        <v>33</v>
      </c>
      <c r="BO29" s="492">
        <f t="shared" si="110"/>
        <v>57.900000000000006</v>
      </c>
      <c r="BP29" s="492">
        <f t="shared" si="25"/>
        <v>24.900000000000006</v>
      </c>
      <c r="BQ29" s="312">
        <v>13.5</v>
      </c>
      <c r="BR29" s="312">
        <v>33.700000000000003</v>
      </c>
      <c r="BS29" s="492">
        <f t="shared" si="26"/>
        <v>20.200000000000003</v>
      </c>
      <c r="BT29" s="312">
        <v>19.5</v>
      </c>
      <c r="BU29" s="312">
        <v>24.2</v>
      </c>
      <c r="BV29" s="492">
        <f t="shared" si="27"/>
        <v>4.6999999999999993</v>
      </c>
      <c r="BW29" s="491">
        <f t="shared" si="28"/>
        <v>59.1</v>
      </c>
      <c r="BX29" s="491">
        <f t="shared" si="28"/>
        <v>41.8</v>
      </c>
      <c r="BY29" s="492">
        <f t="shared" si="29"/>
        <v>-17.300000000000004</v>
      </c>
      <c r="BZ29" s="138">
        <v>8</v>
      </c>
      <c r="CA29" s="278">
        <v>241</v>
      </c>
      <c r="CB29" s="278">
        <v>700</v>
      </c>
      <c r="CC29" s="159">
        <f t="shared" si="30"/>
        <v>459</v>
      </c>
      <c r="CD29" s="278">
        <v>201</v>
      </c>
      <c r="CE29" s="278">
        <v>135</v>
      </c>
      <c r="CF29" s="159">
        <f t="shared" si="31"/>
        <v>-66</v>
      </c>
      <c r="CG29" s="315">
        <v>4.3</v>
      </c>
      <c r="CH29" s="315">
        <v>5</v>
      </c>
      <c r="CI29" s="467">
        <f t="shared" si="32"/>
        <v>0.70000000000000018</v>
      </c>
      <c r="CJ29" s="278">
        <v>408</v>
      </c>
      <c r="CK29" s="278">
        <v>643</v>
      </c>
      <c r="CL29" s="472">
        <f t="shared" si="33"/>
        <v>235</v>
      </c>
      <c r="CM29" s="278">
        <v>8.1999999999999993</v>
      </c>
      <c r="CN29" s="278">
        <v>9.5</v>
      </c>
      <c r="CO29" s="467">
        <f t="shared" si="34"/>
        <v>1.3000000000000007</v>
      </c>
      <c r="CP29" s="497">
        <f t="shared" si="111"/>
        <v>45.5</v>
      </c>
      <c r="CQ29" s="498">
        <f t="shared" si="111"/>
        <v>72.400000000000006</v>
      </c>
      <c r="CR29" s="467">
        <f t="shared" si="35"/>
        <v>26.900000000000006</v>
      </c>
      <c r="CS29" s="217">
        <v>25</v>
      </c>
      <c r="CT29" s="217">
        <v>14.4</v>
      </c>
      <c r="CU29" s="467">
        <f t="shared" si="36"/>
        <v>-10.6</v>
      </c>
      <c r="CV29" s="194"/>
      <c r="CW29" s="189" t="s">
        <v>134</v>
      </c>
      <c r="CX29" s="142" t="s">
        <v>192</v>
      </c>
      <c r="CY29" s="141" t="s">
        <v>137</v>
      </c>
      <c r="CZ29" s="302">
        <v>83</v>
      </c>
      <c r="DA29" s="302">
        <v>86</v>
      </c>
      <c r="DB29" s="159">
        <f t="shared" si="37"/>
        <v>3</v>
      </c>
      <c r="DC29" s="7">
        <v>66</v>
      </c>
      <c r="DD29" s="7">
        <v>71</v>
      </c>
      <c r="DE29" s="159">
        <f t="shared" si="38"/>
        <v>5</v>
      </c>
      <c r="DF29" s="317">
        <v>70</v>
      </c>
      <c r="DG29" s="317">
        <v>78</v>
      </c>
      <c r="DH29" s="159">
        <f t="shared" si="39"/>
        <v>8</v>
      </c>
      <c r="DI29" s="7">
        <v>13</v>
      </c>
      <c r="DJ29" s="7">
        <v>8</v>
      </c>
      <c r="DK29" s="159">
        <f t="shared" si="40"/>
        <v>-5</v>
      </c>
      <c r="DL29" s="7">
        <v>6041</v>
      </c>
      <c r="DM29" s="7">
        <v>5819</v>
      </c>
      <c r="DN29" s="159">
        <f t="shared" si="41"/>
        <v>-222</v>
      </c>
      <c r="DO29" s="467">
        <f t="shared" si="112"/>
        <v>4.7</v>
      </c>
      <c r="DP29" s="492">
        <f t="shared" si="112"/>
        <v>4.5</v>
      </c>
      <c r="DQ29" s="467">
        <f t="shared" si="43"/>
        <v>-0.20000000000000018</v>
      </c>
      <c r="DS29" s="146" t="s">
        <v>134</v>
      </c>
      <c r="DT29" s="142" t="s">
        <v>192</v>
      </c>
      <c r="DU29" s="141" t="s">
        <v>137</v>
      </c>
      <c r="DV29" s="7">
        <v>38</v>
      </c>
      <c r="DW29" s="7">
        <v>39</v>
      </c>
      <c r="DX29" s="159">
        <f t="shared" si="44"/>
        <v>1</v>
      </c>
      <c r="DY29" s="79">
        <v>38</v>
      </c>
      <c r="DZ29" s="7">
        <v>39</v>
      </c>
      <c r="EA29" s="159">
        <f t="shared" si="45"/>
        <v>1</v>
      </c>
      <c r="EB29" s="7">
        <v>19</v>
      </c>
      <c r="EC29" s="7">
        <v>19</v>
      </c>
      <c r="ED29" s="79">
        <v>19</v>
      </c>
      <c r="EE29" s="7">
        <v>19</v>
      </c>
      <c r="EF29" s="79"/>
      <c r="EG29" s="7"/>
      <c r="EH29" s="467">
        <f t="shared" si="46"/>
        <v>100</v>
      </c>
      <c r="EI29" s="492">
        <f t="shared" si="46"/>
        <v>100</v>
      </c>
      <c r="EJ29" s="467">
        <f t="shared" si="47"/>
        <v>0</v>
      </c>
      <c r="EL29" s="27"/>
      <c r="EM29" s="27"/>
      <c r="EN29" s="27"/>
      <c r="EO29" s="388"/>
      <c r="EP29" s="388"/>
      <c r="EQ29" s="388"/>
      <c r="ER29" s="388"/>
      <c r="ES29" s="388"/>
      <c r="ET29" s="388"/>
      <c r="EU29" s="388"/>
      <c r="EV29" s="388"/>
      <c r="EW29" s="388"/>
      <c r="EX29" s="388"/>
      <c r="EY29" s="388"/>
      <c r="EZ29" s="388"/>
      <c r="FA29" s="388"/>
      <c r="FB29" s="388"/>
      <c r="FC29" s="135"/>
      <c r="FD29" s="135"/>
      <c r="FE29" s="135"/>
    </row>
    <row r="30" spans="1:161" s="26" customFormat="1" ht="28.5" customHeight="1">
      <c r="A30" s="271" t="s">
        <v>360</v>
      </c>
      <c r="B30" s="272" t="s">
        <v>361</v>
      </c>
      <c r="C30" s="141" t="s">
        <v>42</v>
      </c>
      <c r="D30" s="508" t="s">
        <v>553</v>
      </c>
      <c r="E30" s="508" t="s">
        <v>553</v>
      </c>
      <c r="F30" s="159">
        <f t="shared" si="109"/>
        <v>18413</v>
      </c>
      <c r="G30" s="317">
        <f t="shared" si="109"/>
        <v>18472</v>
      </c>
      <c r="H30" s="159">
        <f t="shared" si="9"/>
        <v>59</v>
      </c>
      <c r="I30" s="7">
        <v>16252</v>
      </c>
      <c r="J30" s="7">
        <v>16307</v>
      </c>
      <c r="K30" s="159">
        <f t="shared" si="10"/>
        <v>55</v>
      </c>
      <c r="L30" s="7">
        <v>2161</v>
      </c>
      <c r="M30" s="7">
        <v>2165</v>
      </c>
      <c r="N30" s="159">
        <f t="shared" si="11"/>
        <v>4</v>
      </c>
      <c r="O30" s="7">
        <v>59</v>
      </c>
      <c r="P30" s="7">
        <v>59</v>
      </c>
      <c r="Q30" s="159">
        <f t="shared" si="12"/>
        <v>0</v>
      </c>
      <c r="R30" s="79"/>
      <c r="S30" s="7"/>
      <c r="T30" s="159">
        <f t="shared" si="13"/>
        <v>0</v>
      </c>
      <c r="U30" s="7">
        <v>10435</v>
      </c>
      <c r="V30" s="7">
        <v>12458</v>
      </c>
      <c r="W30" s="159">
        <f t="shared" si="50"/>
        <v>2023</v>
      </c>
      <c r="X30" s="12">
        <v>8339</v>
      </c>
      <c r="Y30" s="12">
        <v>10630</v>
      </c>
      <c r="Z30" s="159">
        <f t="shared" si="14"/>
        <v>2291</v>
      </c>
      <c r="AA30" s="12">
        <v>5225</v>
      </c>
      <c r="AB30" s="12">
        <v>7701</v>
      </c>
      <c r="AC30" s="159">
        <f t="shared" si="15"/>
        <v>2476</v>
      </c>
      <c r="AD30" s="79">
        <v>1</v>
      </c>
      <c r="AE30" s="79">
        <v>1</v>
      </c>
      <c r="AF30" s="79">
        <v>1</v>
      </c>
      <c r="AG30" s="79">
        <v>1</v>
      </c>
      <c r="AI30" s="271" t="s">
        <v>360</v>
      </c>
      <c r="AJ30" s="272" t="s">
        <v>361</v>
      </c>
      <c r="AK30" s="141" t="s">
        <v>42</v>
      </c>
      <c r="AL30" s="304">
        <v>0.1</v>
      </c>
      <c r="AM30" s="304">
        <v>0.1</v>
      </c>
      <c r="AN30" s="471">
        <f t="shared" si="16"/>
        <v>0</v>
      </c>
      <c r="AO30" s="300">
        <v>471</v>
      </c>
      <c r="AP30" s="300">
        <v>471</v>
      </c>
      <c r="AQ30" s="159">
        <f t="shared" si="17"/>
        <v>0</v>
      </c>
      <c r="AR30" s="79">
        <v>317</v>
      </c>
      <c r="AS30" s="302">
        <v>317</v>
      </c>
      <c r="AT30" s="159">
        <f t="shared" si="18"/>
        <v>0</v>
      </c>
      <c r="AU30" s="18">
        <v>48</v>
      </c>
      <c r="AV30" s="18">
        <v>48</v>
      </c>
      <c r="AW30" s="159">
        <f t="shared" si="19"/>
        <v>0</v>
      </c>
      <c r="AX30" s="302">
        <v>1</v>
      </c>
      <c r="AY30" s="302">
        <v>1</v>
      </c>
      <c r="AZ30" s="159">
        <f t="shared" si="20"/>
        <v>0</v>
      </c>
      <c r="BA30" s="79"/>
      <c r="BB30" s="302"/>
      <c r="BC30" s="159">
        <f t="shared" si="21"/>
        <v>0</v>
      </c>
      <c r="BD30" s="79"/>
      <c r="BE30" s="302"/>
      <c r="BF30" s="159">
        <f t="shared" si="22"/>
        <v>0</v>
      </c>
      <c r="BG30" s="210">
        <f t="shared" si="23"/>
        <v>0</v>
      </c>
      <c r="BH30" s="491">
        <f t="shared" si="23"/>
        <v>0</v>
      </c>
      <c r="BI30" s="467">
        <f t="shared" si="24"/>
        <v>0</v>
      </c>
      <c r="BK30" s="271" t="s">
        <v>360</v>
      </c>
      <c r="BL30" s="272" t="s">
        <v>361</v>
      </c>
      <c r="BM30" s="141" t="s">
        <v>42</v>
      </c>
      <c r="BN30" s="210">
        <f t="shared" si="110"/>
        <v>0.7</v>
      </c>
      <c r="BO30" s="492">
        <f t="shared" si="110"/>
        <v>1.9000000000000001</v>
      </c>
      <c r="BP30" s="492">
        <f t="shared" si="25"/>
        <v>1.2000000000000002</v>
      </c>
      <c r="BQ30" s="312">
        <v>0.4</v>
      </c>
      <c r="BR30" s="312">
        <v>1.1000000000000001</v>
      </c>
      <c r="BS30" s="492">
        <f t="shared" si="26"/>
        <v>0.70000000000000007</v>
      </c>
      <c r="BT30" s="312">
        <v>0.3</v>
      </c>
      <c r="BU30" s="312">
        <v>0.8</v>
      </c>
      <c r="BV30" s="492">
        <f t="shared" si="27"/>
        <v>0.5</v>
      </c>
      <c r="BW30" s="491">
        <f t="shared" si="28"/>
        <v>42.9</v>
      </c>
      <c r="BX30" s="491">
        <f t="shared" si="28"/>
        <v>42.1</v>
      </c>
      <c r="BY30" s="492">
        <f t="shared" si="29"/>
        <v>-0.79999999999999716</v>
      </c>
      <c r="BZ30" s="138">
        <v>7</v>
      </c>
      <c r="CA30" s="278">
        <v>8</v>
      </c>
      <c r="CB30" s="278">
        <v>66</v>
      </c>
      <c r="CC30" s="159">
        <f t="shared" si="30"/>
        <v>58</v>
      </c>
      <c r="CD30" s="278">
        <v>11</v>
      </c>
      <c r="CE30" s="278">
        <v>20</v>
      </c>
      <c r="CF30" s="159">
        <f t="shared" si="31"/>
        <v>9</v>
      </c>
      <c r="CG30" s="315">
        <v>0.8</v>
      </c>
      <c r="CH30" s="315">
        <v>0.4</v>
      </c>
      <c r="CI30" s="467">
        <f t="shared" si="32"/>
        <v>-0.4</v>
      </c>
      <c r="CJ30" s="278">
        <v>138</v>
      </c>
      <c r="CK30" s="278">
        <v>5</v>
      </c>
      <c r="CL30" s="472">
        <f t="shared" si="33"/>
        <v>-133</v>
      </c>
      <c r="CM30" s="278">
        <v>2.5</v>
      </c>
      <c r="CN30" s="278">
        <v>0.1</v>
      </c>
      <c r="CO30" s="467">
        <f t="shared" si="34"/>
        <v>-2.4</v>
      </c>
      <c r="CP30" s="497">
        <f t="shared" si="111"/>
        <v>4</v>
      </c>
      <c r="CQ30" s="498">
        <f t="shared" si="111"/>
        <v>2.4000000000000004</v>
      </c>
      <c r="CR30" s="467">
        <f t="shared" si="35"/>
        <v>-1.5999999999999996</v>
      </c>
      <c r="CS30" s="217">
        <v>3.1</v>
      </c>
      <c r="CT30" s="217">
        <v>4.0999999999999996</v>
      </c>
      <c r="CU30" s="467">
        <f t="shared" si="36"/>
        <v>0.99999999999999956</v>
      </c>
      <c r="CV30" s="194"/>
      <c r="CW30" s="271" t="s">
        <v>360</v>
      </c>
      <c r="CX30" s="272" t="s">
        <v>361</v>
      </c>
      <c r="CY30" s="141" t="s">
        <v>42</v>
      </c>
      <c r="CZ30" s="302">
        <v>27</v>
      </c>
      <c r="DA30" s="302">
        <v>27</v>
      </c>
      <c r="DB30" s="159">
        <f t="shared" si="37"/>
        <v>0</v>
      </c>
      <c r="DC30" s="7">
        <v>25</v>
      </c>
      <c r="DD30" s="7">
        <v>24</v>
      </c>
      <c r="DE30" s="159">
        <f t="shared" si="38"/>
        <v>-1</v>
      </c>
      <c r="DF30" s="317">
        <v>14</v>
      </c>
      <c r="DG30" s="317">
        <v>20</v>
      </c>
      <c r="DH30" s="159">
        <f t="shared" si="39"/>
        <v>6</v>
      </c>
      <c r="DI30" s="7">
        <v>13</v>
      </c>
      <c r="DJ30" s="7">
        <v>7</v>
      </c>
      <c r="DK30" s="159">
        <f t="shared" si="40"/>
        <v>-6</v>
      </c>
      <c r="DL30" s="7">
        <v>2775</v>
      </c>
      <c r="DM30" s="7">
        <v>3091</v>
      </c>
      <c r="DN30" s="159">
        <f t="shared" si="41"/>
        <v>316</v>
      </c>
      <c r="DO30" s="467">
        <f t="shared" si="112"/>
        <v>17.100000000000001</v>
      </c>
      <c r="DP30" s="492">
        <f t="shared" si="112"/>
        <v>19</v>
      </c>
      <c r="DQ30" s="467">
        <f t="shared" si="43"/>
        <v>1.8999999999999986</v>
      </c>
      <c r="DS30" s="271" t="s">
        <v>360</v>
      </c>
      <c r="DT30" s="272" t="s">
        <v>361</v>
      </c>
      <c r="DU30" s="141" t="s">
        <v>42</v>
      </c>
      <c r="DV30" s="7">
        <v>11</v>
      </c>
      <c r="DW30" s="7">
        <v>9</v>
      </c>
      <c r="DX30" s="159">
        <f t="shared" si="44"/>
        <v>-2</v>
      </c>
      <c r="DY30" s="79">
        <v>11</v>
      </c>
      <c r="DZ30" s="7">
        <v>9</v>
      </c>
      <c r="EA30" s="159">
        <f t="shared" si="45"/>
        <v>-2</v>
      </c>
      <c r="EB30" s="7">
        <v>10</v>
      </c>
      <c r="EC30" s="7">
        <v>8</v>
      </c>
      <c r="ED30" s="79">
        <v>6</v>
      </c>
      <c r="EE30" s="7">
        <v>5</v>
      </c>
      <c r="EF30" s="79">
        <v>3</v>
      </c>
      <c r="EG30" s="7">
        <v>2</v>
      </c>
      <c r="EH30" s="467">
        <f t="shared" si="46"/>
        <v>90</v>
      </c>
      <c r="EI30" s="492">
        <f t="shared" si="46"/>
        <v>87.5</v>
      </c>
      <c r="EJ30" s="467">
        <f t="shared" si="47"/>
        <v>-2.5</v>
      </c>
      <c r="EL30" s="27"/>
      <c r="EM30" s="27"/>
      <c r="EN30" s="27"/>
      <c r="EO30" s="388"/>
      <c r="EP30" s="388"/>
      <c r="EQ30" s="388"/>
      <c r="ER30" s="388"/>
      <c r="ES30" s="388"/>
      <c r="ET30" s="388"/>
      <c r="EU30" s="388"/>
      <c r="EV30" s="388"/>
      <c r="EW30" s="388"/>
      <c r="EX30" s="388"/>
      <c r="EY30" s="388"/>
      <c r="EZ30" s="388"/>
      <c r="FA30" s="388"/>
      <c r="FB30" s="388"/>
      <c r="FC30" s="135"/>
      <c r="FD30" s="135"/>
      <c r="FE30" s="135"/>
    </row>
    <row r="31" spans="1:161" s="26" customFormat="1" ht="21" customHeight="1">
      <c r="A31" s="79"/>
      <c r="B31" s="79" t="s">
        <v>104</v>
      </c>
      <c r="C31" s="141" t="s">
        <v>43</v>
      </c>
      <c r="D31" s="109" t="s">
        <v>363</v>
      </c>
      <c r="E31" s="109" t="s">
        <v>363</v>
      </c>
      <c r="F31" s="159">
        <f>F8+F15+F20+F21+F22+F23+F27+F28+F29+F30</f>
        <v>504876</v>
      </c>
      <c r="G31" s="317">
        <f>G8+G15+G20+G21+G22+G23+G27+G28+G29+G30</f>
        <v>507285</v>
      </c>
      <c r="H31" s="159">
        <f t="shared" si="9"/>
        <v>2409</v>
      </c>
      <c r="I31" s="159">
        <f t="shared" ref="I31:J31" si="113">I8+I15+I20+I21+I22+I23+I27+I28+I29+I30</f>
        <v>434552</v>
      </c>
      <c r="J31" s="317">
        <f t="shared" si="113"/>
        <v>437029</v>
      </c>
      <c r="K31" s="159">
        <f t="shared" si="10"/>
        <v>2477</v>
      </c>
      <c r="L31" s="159">
        <f>L8+L15+L20+L21+L22+L23+L27+L28+L29+L30</f>
        <v>70324</v>
      </c>
      <c r="M31" s="317">
        <f>M8+M15+M20+M21+M22+M23+M27+M28+M29+M30</f>
        <v>70256</v>
      </c>
      <c r="N31" s="159">
        <f t="shared" si="11"/>
        <v>-68</v>
      </c>
      <c r="O31" s="159">
        <f>O8+O15+O20+O21+O22+O23+O27+O28+O29+O30</f>
        <v>51293</v>
      </c>
      <c r="P31" s="317">
        <f>P8+P15+P20+P21+P22+P23+P27+P28+P29+P30</f>
        <v>51111</v>
      </c>
      <c r="Q31" s="159">
        <f t="shared" si="12"/>
        <v>-182</v>
      </c>
      <c r="R31" s="159">
        <f>R8+R15+R20+R21+R22+R23+R27+R28+R29+R30</f>
        <v>149</v>
      </c>
      <c r="S31" s="317">
        <f>S8+S15+S20+S21+S22+S23+S27+S28+S29+S30</f>
        <v>205</v>
      </c>
      <c r="T31" s="159">
        <f t="shared" si="13"/>
        <v>56</v>
      </c>
      <c r="U31" s="159">
        <f>U8+U15+U20+U21+U22+U23+U27+U28+U29+U30</f>
        <v>208628</v>
      </c>
      <c r="V31" s="317">
        <f>V8+V15+V20+V21+V22+V23+V27+V28+V29+V30</f>
        <v>238823</v>
      </c>
      <c r="W31" s="159">
        <f t="shared" si="50"/>
        <v>30195</v>
      </c>
      <c r="X31" s="159">
        <f>X8+X15+X20+X21+X22+X23+X27+X28+X29+X30</f>
        <v>74172</v>
      </c>
      <c r="Y31" s="159">
        <f>Y8+Y15+Y20+Y21+Y22+Y23+Y27+Y28+Y29+Y30</f>
        <v>110726</v>
      </c>
      <c r="Z31" s="159">
        <f t="shared" si="14"/>
        <v>36554</v>
      </c>
      <c r="AA31" s="159">
        <f>AA8+AA15+AA20+AA21+AA22+AA23+AA27+AA28+AA29+AA30</f>
        <v>95396</v>
      </c>
      <c r="AB31" s="159">
        <f>AB8+AB15+AB20+AB21+AB22+AB23+AB27+AB28+AB29+AB30</f>
        <v>135316</v>
      </c>
      <c r="AC31" s="159">
        <f t="shared" si="15"/>
        <v>39920</v>
      </c>
      <c r="AD31" s="159">
        <f>AD8+AD15+AD20+AD21+AD22+AD23+AD27+AD28+AD29+AD30</f>
        <v>16</v>
      </c>
      <c r="AE31" s="159">
        <f>AE8+AE15+AE20+AE21+AE22+AE23+AE27+AE28+AE29+AE30</f>
        <v>16</v>
      </c>
      <c r="AF31" s="159">
        <f>AF8+AF15+AF20+AF21+AF22+AF23+AF27+AF28+AF29+AF30</f>
        <v>16</v>
      </c>
      <c r="AG31" s="159">
        <f>AG8+AG15+AG20+AG21+AG22+AG23+AG27+AG28+AG29+AG30</f>
        <v>17</v>
      </c>
      <c r="AH31" s="27"/>
      <c r="AI31" s="509"/>
      <c r="AJ31" s="509" t="s">
        <v>104</v>
      </c>
      <c r="AK31" s="141" t="s">
        <v>43</v>
      </c>
      <c r="AL31" s="471">
        <f>AL8+AL15+AL20+AL21+AL22+AL23+AL27+AL28+AL29+AL30</f>
        <v>13.969999999999999</v>
      </c>
      <c r="AM31" s="489">
        <f>AM8+AM15+AM20+AM21+AM22+AM23+AM27+AM28+AM29+AM30</f>
        <v>13.969999999999999</v>
      </c>
      <c r="AN31" s="471">
        <f t="shared" si="16"/>
        <v>0</v>
      </c>
      <c r="AO31" s="159">
        <f>AO8+AO15+AO20+AO21+AO22+AO23+AO27+AO28+AO29+AO30</f>
        <v>21154</v>
      </c>
      <c r="AP31" s="317">
        <f>AP8+AP15+AP20+AP21+AP22+AP23+AP27+AP28+AP29+AP30</f>
        <v>21301</v>
      </c>
      <c r="AQ31" s="159">
        <f t="shared" si="17"/>
        <v>147</v>
      </c>
      <c r="AR31" s="159">
        <f>AR8+AR15+AR20+AR21+AR22+AR23+AR27+AR28+AR29+AR30</f>
        <v>8242</v>
      </c>
      <c r="AS31" s="317">
        <f>AS8+AS15+AS20+AS21+AS22+AS23+AS27+AS28+AS29+AS30</f>
        <v>8403</v>
      </c>
      <c r="AT31" s="159">
        <f t="shared" si="18"/>
        <v>161</v>
      </c>
      <c r="AU31" s="159">
        <f>AU8+AU15+AU20+AU21+AU22+AU23+AU27+AU28+AU29+AU30</f>
        <v>3680</v>
      </c>
      <c r="AV31" s="317">
        <f>AV8+AV15+AV20+AV21+AV22+AV23+AV27+AV28+AV29+AV30</f>
        <v>3680</v>
      </c>
      <c r="AW31" s="159">
        <f t="shared" si="19"/>
        <v>0</v>
      </c>
      <c r="AX31" s="159">
        <f>AX8+AX15+AX20+AX21+AX22+AX23+AX27+AX28+AX29+AX30</f>
        <v>52</v>
      </c>
      <c r="AY31" s="317">
        <f>AY8+AY15+AY20+AY21+AY22+AY23+AY27+AY28+AY29+AY30</f>
        <v>55</v>
      </c>
      <c r="AZ31" s="159">
        <f t="shared" si="20"/>
        <v>3</v>
      </c>
      <c r="BA31" s="159">
        <f>BA8+BA15+BA20+BA21+BA22+BA23+BA27+BA28+BA29+BA30</f>
        <v>11</v>
      </c>
      <c r="BB31" s="317">
        <f>BB8+BB15+BB20+BB21+BB22+BB23+BB27+BB28+BB29+BB30</f>
        <v>11</v>
      </c>
      <c r="BC31" s="159">
        <f t="shared" si="21"/>
        <v>0</v>
      </c>
      <c r="BD31" s="159">
        <f>BD8+BD15+BD20+BD21+BD22+BD23+BD27+BD28+BD29+BD30</f>
        <v>1</v>
      </c>
      <c r="BE31" s="317">
        <f>BE8+BE15+BE20+BE21+BE22+BE23+BE27+BE28+BE29+BE30</f>
        <v>1</v>
      </c>
      <c r="BF31" s="159">
        <f t="shared" si="22"/>
        <v>0</v>
      </c>
      <c r="BG31" s="467">
        <f t="shared" si="23"/>
        <v>23.1</v>
      </c>
      <c r="BH31" s="492">
        <f t="shared" si="23"/>
        <v>21.8</v>
      </c>
      <c r="BI31" s="467">
        <f t="shared" si="24"/>
        <v>-1.3000000000000007</v>
      </c>
      <c r="BK31" s="509"/>
      <c r="BL31" s="509" t="s">
        <v>104</v>
      </c>
      <c r="BM31" s="141" t="s">
        <v>43</v>
      </c>
      <c r="BN31" s="467">
        <f>BN8+BN15+BN20+BN21+BN22+BN23+BN27+BN28+BN29+BN30</f>
        <v>193.5</v>
      </c>
      <c r="BO31" s="492">
        <f>BO8+BO15+BO20+BO21+BO22+BO23+BO27+BO28+BO29+BO30</f>
        <v>326.29999999999995</v>
      </c>
      <c r="BP31" s="492">
        <f t="shared" si="25"/>
        <v>132.79999999999995</v>
      </c>
      <c r="BQ31" s="492">
        <f>BQ8+BQ15+BQ20+BQ21+BQ22+BQ23+BQ27+BQ28+BQ29+BQ30</f>
        <v>153.70000000000002</v>
      </c>
      <c r="BR31" s="492">
        <f>BR8+BR15+BR20+BR21+BR22+BR23+BR27+BR28+BR29+BR30</f>
        <v>266.40000000000003</v>
      </c>
      <c r="BS31" s="492">
        <f t="shared" si="26"/>
        <v>112.70000000000002</v>
      </c>
      <c r="BT31" s="492">
        <f>BT8+BT15+BT20+BT21+BT22+BT23+BT27+BT28+BT29+BT30</f>
        <v>39.799999999999997</v>
      </c>
      <c r="BU31" s="492">
        <f>BU8+BU15+BU20+BU21+BU22+BU23+BU27+BU28+BU29+BU30</f>
        <v>59.899999999999991</v>
      </c>
      <c r="BV31" s="492">
        <f t="shared" si="27"/>
        <v>20.099999999999994</v>
      </c>
      <c r="BW31" s="492">
        <f t="shared" si="28"/>
        <v>20.6</v>
      </c>
      <c r="BX31" s="492">
        <f t="shared" si="28"/>
        <v>18.399999999999999</v>
      </c>
      <c r="BY31" s="492">
        <f t="shared" si="29"/>
        <v>-2.2000000000000028</v>
      </c>
      <c r="BZ31" s="510"/>
      <c r="CA31" s="472">
        <f>CA8+CA15+CA20+CA21+CA22+CA23+CA27+CA28+CA29+CA30</f>
        <v>2144</v>
      </c>
      <c r="CB31" s="490">
        <f>CB8+CB15+CB20+CB21+CB22+CB23+CB27+CB28+CB29+CB30</f>
        <v>4915</v>
      </c>
      <c r="CC31" s="159">
        <f t="shared" si="30"/>
        <v>2771</v>
      </c>
      <c r="CD31" s="472">
        <f>CD8+CD15+CD20+CD21+CD22+CD23+CD27+CD28+CD29+CD30</f>
        <v>383</v>
      </c>
      <c r="CE31" s="490">
        <f>CE8+CE15+CE20+CE21+CE22+CE23+CE27+CE28+CE29+CE30</f>
        <v>336</v>
      </c>
      <c r="CF31" s="159">
        <f t="shared" si="31"/>
        <v>-47</v>
      </c>
      <c r="CG31" s="467">
        <f>CG8+CG15+CG20+CG21+CG22+CG23+CG27+CG28+CG29+CG30</f>
        <v>12.5</v>
      </c>
      <c r="CH31" s="492">
        <f>CH8+CH15+CH20+CH21+CH22+CH23+CH27+CH28+CH29+CH30</f>
        <v>18.599999999999998</v>
      </c>
      <c r="CI31" s="467">
        <f t="shared" si="32"/>
        <v>6.0999999999999979</v>
      </c>
      <c r="CJ31" s="472">
        <f>CJ8+CJ15+CJ20+CJ21+CJ22+CJ23+CJ27+CJ28+CJ29+CJ30</f>
        <v>1736</v>
      </c>
      <c r="CK31" s="490">
        <f>CK8+CK15+CK20+CK21+CK22+CK23+CK27+CK28+CK29+CK30</f>
        <v>2841</v>
      </c>
      <c r="CL31" s="472">
        <f t="shared" si="33"/>
        <v>1105</v>
      </c>
      <c r="CM31" s="467">
        <f>CM8+CM15+CM20+CM21+CM22+CM23+CM27+CM28+CM29+CM30</f>
        <v>37.799999999999997</v>
      </c>
      <c r="CN31" s="492">
        <f>CN8+CN15+CN20+CN21+CN22+CN23+CN27+CN28+CN29+CN30</f>
        <v>43.499999999999993</v>
      </c>
      <c r="CO31" s="467">
        <f t="shared" si="34"/>
        <v>5.6999999999999957</v>
      </c>
      <c r="CP31" s="467">
        <f t="shared" ref="CP31:CQ31" si="114">CP8+CP15+CP20+CP21+CP22+CP23+CP27+CP28+CP29+CP30</f>
        <v>243.8</v>
      </c>
      <c r="CQ31" s="492">
        <f t="shared" si="114"/>
        <v>388.4</v>
      </c>
      <c r="CR31" s="467">
        <f t="shared" si="35"/>
        <v>144.59999999999997</v>
      </c>
      <c r="CS31" s="467">
        <f>CS8+CS15+CS20+CS21+CS22+CS23+CS27+CS28+CS29+CS30</f>
        <v>149.9</v>
      </c>
      <c r="CT31" s="492">
        <f>CT8+CT15+CT20+CT21+CT22+CT23+CT27+CT28+CT29+CT30</f>
        <v>308.7</v>
      </c>
      <c r="CU31" s="467">
        <f t="shared" si="36"/>
        <v>158.79999999999998</v>
      </c>
      <c r="CV31" s="511"/>
      <c r="CW31" s="512"/>
      <c r="CX31" s="79" t="s">
        <v>104</v>
      </c>
      <c r="CY31" s="141" t="s">
        <v>43</v>
      </c>
      <c r="CZ31" s="472">
        <f>CZ8+CZ15+CZ20+CZ21+CZ22+CZ23+CZ27+CZ28+CZ29+CZ30</f>
        <v>697</v>
      </c>
      <c r="DA31" s="490">
        <f>DA8+DA15+DA20+DA21+DA22+DA23+DA27+DA28+DA29+DA30</f>
        <v>1049</v>
      </c>
      <c r="DB31" s="159">
        <f t="shared" si="37"/>
        <v>352</v>
      </c>
      <c r="DC31" s="472">
        <f>DC8+DC15+DC20+DC21+DC22+DC23+DC27+DC28+DC29+DC30</f>
        <v>522</v>
      </c>
      <c r="DD31" s="490">
        <f>DD8+DD15+DD20+DD21+DD22+DD23+DD27+DD28+DD29+DD30</f>
        <v>683</v>
      </c>
      <c r="DE31" s="159">
        <f t="shared" si="38"/>
        <v>161</v>
      </c>
      <c r="DF31" s="472">
        <f>DF8+DF15+DF20+DF21+DF22+DF23+DF27+DF28+DF29+DF30</f>
        <v>576</v>
      </c>
      <c r="DG31" s="490">
        <f>DG8+DG15+DG20+DG21+DG22+DG23+DG27+DG28+DG29+DG30</f>
        <v>886</v>
      </c>
      <c r="DH31" s="159">
        <f t="shared" si="39"/>
        <v>310</v>
      </c>
      <c r="DI31" s="472">
        <f>DI8+DI15+DI20+DI21+DI22+DI23+DI27+DI28+DI29+DI30</f>
        <v>121</v>
      </c>
      <c r="DJ31" s="490">
        <f>DJ8+DJ15+DJ20+DJ21+DJ22+DJ23+DJ27+DJ28+DJ29+DJ30</f>
        <v>163</v>
      </c>
      <c r="DK31" s="159">
        <f t="shared" si="40"/>
        <v>42</v>
      </c>
      <c r="DL31" s="472">
        <f>DL8+DL15+DL20+DL21+DL22+DL23+DL27+DL28+DL29+DL30</f>
        <v>31093</v>
      </c>
      <c r="DM31" s="490">
        <f>DM8+DM15+DM20+DM21+DM22+DM23+DM27+DM28+DM29+DM30</f>
        <v>36156</v>
      </c>
      <c r="DN31" s="159">
        <f t="shared" si="41"/>
        <v>5063</v>
      </c>
      <c r="DO31" s="467">
        <f t="shared" si="112"/>
        <v>7.2</v>
      </c>
      <c r="DP31" s="492">
        <f t="shared" si="112"/>
        <v>8.3000000000000007</v>
      </c>
      <c r="DQ31" s="467">
        <f t="shared" si="43"/>
        <v>1.1000000000000005</v>
      </c>
      <c r="DR31" s="27"/>
      <c r="DS31" s="509"/>
      <c r="DT31" s="509" t="s">
        <v>104</v>
      </c>
      <c r="DU31" s="141" t="s">
        <v>43</v>
      </c>
      <c r="DV31" s="472">
        <f>DV8+DV15+DV20+DV21+DV22+DV23+DV27+DV28+DV29+DV30</f>
        <v>401</v>
      </c>
      <c r="DW31" s="490">
        <f>DW8+DW15+DW20+DW21+DW22+DW23+DW27+DW28+DW29+DW30</f>
        <v>381</v>
      </c>
      <c r="DX31" s="159">
        <f t="shared" si="44"/>
        <v>-20</v>
      </c>
      <c r="DY31" s="472">
        <f>DY8+DY15+DY20+DY21+DY22+DY23+DY27+DY28+DY29+DY30</f>
        <v>411</v>
      </c>
      <c r="DZ31" s="490">
        <f>DZ8+DZ15+DZ20+DZ21+DZ22+DZ23+DZ27+DZ28+DZ29+DZ30</f>
        <v>411</v>
      </c>
      <c r="EA31" s="159">
        <f t="shared" si="45"/>
        <v>0</v>
      </c>
      <c r="EB31" s="472">
        <f>EB8+EB15+EB20+EB21+EB22+EB23+EB27+EB28+EB29+EB30</f>
        <v>209</v>
      </c>
      <c r="EC31" s="490">
        <f t="shared" ref="EC31:EG31" si="115">EC8+EC15+EC20+EC21+EC22+EC23+EC27+EC28+EC29+EC30</f>
        <v>211</v>
      </c>
      <c r="ED31" s="472">
        <f t="shared" si="115"/>
        <v>156</v>
      </c>
      <c r="EE31" s="490">
        <f t="shared" si="115"/>
        <v>160</v>
      </c>
      <c r="EF31" s="472">
        <f t="shared" si="115"/>
        <v>22</v>
      </c>
      <c r="EG31" s="490">
        <f t="shared" si="115"/>
        <v>28</v>
      </c>
      <c r="EH31" s="467">
        <f t="shared" si="46"/>
        <v>85.2</v>
      </c>
      <c r="EI31" s="492">
        <f t="shared" si="46"/>
        <v>89.1</v>
      </c>
      <c r="EJ31" s="467">
        <f t="shared" si="47"/>
        <v>3.8999999999999915</v>
      </c>
      <c r="EL31" s="27"/>
      <c r="EM31" s="27"/>
      <c r="EN31" s="244"/>
      <c r="EO31" s="388"/>
      <c r="EP31" s="388"/>
      <c r="EQ31" s="388"/>
      <c r="ER31" s="388"/>
      <c r="ES31" s="388"/>
      <c r="ET31" s="388"/>
      <c r="EU31" s="388"/>
      <c r="EV31" s="388"/>
      <c r="EW31" s="388"/>
      <c r="EX31" s="388"/>
      <c r="EY31" s="388"/>
      <c r="EZ31" s="388"/>
      <c r="FA31" s="388"/>
      <c r="FB31" s="388"/>
      <c r="FC31" s="135"/>
      <c r="FD31" s="135"/>
      <c r="FE31" s="135"/>
    </row>
    <row r="32" spans="1:161" s="140" customFormat="1" ht="6.75" customHeight="1">
      <c r="A32" s="177"/>
      <c r="B32" s="177"/>
      <c r="C32" s="219"/>
      <c r="D32" s="232"/>
      <c r="E32" s="377"/>
      <c r="F32" s="233"/>
      <c r="G32" s="378"/>
      <c r="H32" s="233"/>
      <c r="I32" s="233"/>
      <c r="J32" s="378"/>
      <c r="K32" s="233"/>
      <c r="L32" s="233"/>
      <c r="M32" s="378"/>
      <c r="N32" s="233"/>
      <c r="O32" s="233"/>
      <c r="P32" s="378"/>
      <c r="Q32" s="233"/>
      <c r="R32" s="234"/>
      <c r="S32" s="379"/>
      <c r="T32" s="234"/>
      <c r="U32" s="233"/>
      <c r="V32" s="378"/>
      <c r="W32" s="233"/>
      <c r="X32" s="233"/>
      <c r="Y32" s="233"/>
      <c r="Z32" s="233"/>
      <c r="AA32" s="233"/>
      <c r="AB32" s="233"/>
      <c r="AC32" s="233"/>
      <c r="AD32" s="234"/>
      <c r="AE32" s="234"/>
      <c r="AF32" s="234"/>
      <c r="AG32" s="234"/>
      <c r="AH32" s="177"/>
      <c r="AI32" s="177"/>
      <c r="AJ32" s="177"/>
      <c r="AK32" s="45"/>
      <c r="AL32" s="235"/>
      <c r="AM32" s="380"/>
      <c r="AN32" s="235"/>
      <c r="AO32" s="236"/>
      <c r="AP32" s="381"/>
      <c r="AQ32" s="233"/>
      <c r="AR32" s="236"/>
      <c r="AS32" s="381"/>
      <c r="AT32" s="233"/>
      <c r="AU32" s="236"/>
      <c r="AV32" s="381"/>
      <c r="AW32" s="233"/>
      <c r="AX32" s="236"/>
      <c r="AY32" s="381"/>
      <c r="AZ32" s="233"/>
      <c r="BA32" s="236"/>
      <c r="BB32" s="381"/>
      <c r="BC32" s="233"/>
      <c r="BD32" s="236"/>
      <c r="BE32" s="381"/>
      <c r="BF32" s="233"/>
      <c r="BG32" s="237"/>
      <c r="BH32" s="309"/>
      <c r="BI32" s="237"/>
      <c r="BK32" s="177"/>
      <c r="BL32" s="177"/>
      <c r="BM32" s="45"/>
      <c r="BN32" s="237"/>
      <c r="BO32" s="309"/>
      <c r="BP32" s="309"/>
      <c r="BQ32" s="309"/>
      <c r="BR32" s="309"/>
      <c r="BS32" s="309"/>
      <c r="BT32" s="309"/>
      <c r="BU32" s="309"/>
      <c r="BV32" s="309"/>
      <c r="BW32" s="309"/>
      <c r="BX32" s="309"/>
      <c r="BY32" s="309"/>
      <c r="BZ32" s="412"/>
      <c r="CA32" s="236"/>
      <c r="CB32" s="381"/>
      <c r="CC32" s="233"/>
      <c r="CD32" s="236"/>
      <c r="CE32" s="381"/>
      <c r="CF32" s="233"/>
      <c r="CG32" s="237"/>
      <c r="CH32" s="309"/>
      <c r="CI32" s="237"/>
      <c r="CJ32" s="236"/>
      <c r="CK32" s="381"/>
      <c r="CL32" s="237"/>
      <c r="CM32" s="237"/>
      <c r="CN32" s="309"/>
      <c r="CO32" s="237"/>
      <c r="CP32" s="237"/>
      <c r="CQ32" s="309"/>
      <c r="CR32" s="237"/>
      <c r="CS32" s="237"/>
      <c r="CT32" s="309"/>
      <c r="CU32" s="237"/>
      <c r="CV32" s="238"/>
      <c r="CW32" s="177"/>
      <c r="CX32" s="177"/>
      <c r="CY32" s="45"/>
      <c r="CZ32" s="236"/>
      <c r="DA32" s="381"/>
      <c r="DB32" s="233"/>
      <c r="DC32" s="236"/>
      <c r="DD32" s="381"/>
      <c r="DE32" s="233"/>
      <c r="DF32" s="236"/>
      <c r="DG32" s="381"/>
      <c r="DH32" s="233"/>
      <c r="DI32" s="236"/>
      <c r="DJ32" s="381"/>
      <c r="DK32" s="233"/>
      <c r="DL32" s="236"/>
      <c r="DM32" s="381"/>
      <c r="DN32" s="233"/>
      <c r="DO32" s="237"/>
      <c r="DP32" s="309"/>
      <c r="DQ32" s="237"/>
      <c r="DR32" s="177"/>
      <c r="DS32" s="177"/>
      <c r="DT32" s="177"/>
      <c r="DU32" s="45"/>
      <c r="DV32" s="236"/>
      <c r="DW32" s="381"/>
      <c r="DX32" s="233"/>
      <c r="DY32" s="236"/>
      <c r="DZ32" s="381"/>
      <c r="EA32" s="233"/>
      <c r="EB32" s="236"/>
      <c r="EC32" s="381"/>
      <c r="ED32" s="236"/>
      <c r="EE32" s="381"/>
      <c r="EF32" s="236"/>
      <c r="EG32" s="381"/>
      <c r="EH32" s="237"/>
      <c r="EI32" s="309"/>
      <c r="EJ32" s="237"/>
      <c r="EL32" s="177"/>
      <c r="EM32" s="177"/>
      <c r="EN32" s="219"/>
      <c r="EO32" s="382"/>
      <c r="EP32" s="382"/>
      <c r="EQ32" s="382"/>
      <c r="ER32" s="382"/>
      <c r="ES32" s="382"/>
      <c r="ET32" s="382"/>
      <c r="EU32" s="382"/>
      <c r="EV32" s="382"/>
      <c r="EW32" s="382"/>
      <c r="EX32" s="382"/>
      <c r="EY32" s="382"/>
      <c r="EZ32" s="382"/>
      <c r="FA32" s="382"/>
      <c r="FB32" s="382"/>
      <c r="FC32" s="384"/>
      <c r="FD32" s="384"/>
      <c r="FE32" s="384"/>
    </row>
    <row r="33" spans="1:166">
      <c r="A33" s="48"/>
      <c r="B33" s="116"/>
      <c r="C33" s="346"/>
      <c r="D33" s="48"/>
      <c r="E33" s="67"/>
      <c r="F33" s="48"/>
      <c r="G33" s="49"/>
      <c r="H33" s="47"/>
      <c r="I33" s="47"/>
      <c r="J33" s="49"/>
      <c r="K33" s="47"/>
      <c r="L33" s="47"/>
      <c r="M33" s="49"/>
      <c r="N33" s="47"/>
      <c r="O33" s="49"/>
      <c r="P33" s="49"/>
      <c r="Q33" s="49"/>
      <c r="R33" s="47"/>
      <c r="S33" s="49"/>
      <c r="T33" s="47"/>
      <c r="U33" s="47"/>
      <c r="V33" s="49"/>
      <c r="W33" s="47"/>
      <c r="X33" s="47"/>
      <c r="Y33" s="28"/>
      <c r="Z33" s="47"/>
      <c r="AA33" s="47"/>
      <c r="AB33" s="26"/>
      <c r="AC33" s="47"/>
      <c r="AD33" s="28"/>
      <c r="AE33" s="28"/>
      <c r="AF33" s="28"/>
      <c r="AG33" s="28"/>
      <c r="AI33" s="47"/>
      <c r="AJ33" s="47"/>
      <c r="AK33" s="346"/>
      <c r="AL33" s="47"/>
      <c r="AM33" s="49"/>
      <c r="AN33" s="47"/>
      <c r="AO33" s="47"/>
      <c r="AP33" s="49"/>
      <c r="AQ33" s="47"/>
      <c r="AR33" s="47"/>
      <c r="AS33" s="49"/>
      <c r="AT33" s="47"/>
      <c r="AU33" s="47"/>
      <c r="AV33" s="49"/>
      <c r="AW33" s="47"/>
      <c r="AX33" s="47"/>
      <c r="AY33" s="49"/>
      <c r="AZ33" s="47"/>
      <c r="BA33" s="47"/>
      <c r="BB33" s="49"/>
      <c r="BC33" s="47"/>
      <c r="BD33" s="47"/>
      <c r="BE33" s="49"/>
      <c r="BF33" s="47"/>
      <c r="BG33" s="47"/>
      <c r="BH33" s="49"/>
      <c r="BI33" s="47"/>
      <c r="BK33" s="67"/>
      <c r="BL33" s="116"/>
      <c r="BM33" s="346"/>
      <c r="BN33" s="201"/>
      <c r="BO33" s="67"/>
      <c r="BP33" s="67"/>
      <c r="BQ33" s="67"/>
      <c r="BR33" s="49"/>
      <c r="BS33" s="49"/>
      <c r="BT33" s="49"/>
      <c r="BU33" s="49"/>
      <c r="BV33" s="49"/>
      <c r="BW33" s="49"/>
      <c r="BY33" s="49"/>
      <c r="CA33" s="47"/>
      <c r="CB33" s="49"/>
      <c r="CC33" s="47"/>
      <c r="CD33" s="47"/>
      <c r="CE33" s="49"/>
      <c r="CF33" s="47"/>
      <c r="CG33" s="47"/>
      <c r="CH33" s="49"/>
      <c r="CI33" s="47"/>
      <c r="CJ33" s="47"/>
      <c r="CK33" s="49"/>
      <c r="CL33" s="47"/>
      <c r="CM33" s="47"/>
      <c r="CN33" s="49"/>
      <c r="CO33" s="47"/>
      <c r="CP33" s="140"/>
      <c r="CQ33" s="384"/>
      <c r="CR33" s="140"/>
      <c r="CS33" s="49"/>
      <c r="CT33" s="49"/>
      <c r="CU33" s="49"/>
      <c r="CW33" s="47"/>
      <c r="CX33" s="47"/>
      <c r="CY33" s="346"/>
      <c r="CZ33" s="47"/>
      <c r="DA33" s="49"/>
      <c r="DB33" s="47"/>
      <c r="DC33" s="28"/>
      <c r="DD33" s="49"/>
      <c r="DE33" s="28"/>
      <c r="DF33" s="47"/>
      <c r="DG33" s="49"/>
      <c r="DH33" s="47"/>
      <c r="DI33" s="47"/>
      <c r="DJ33" s="49"/>
      <c r="DK33" s="47"/>
      <c r="DL33" s="47"/>
      <c r="DM33" s="49"/>
      <c r="DN33" s="47"/>
      <c r="DO33" s="49"/>
      <c r="DP33" s="49"/>
      <c r="DQ33" s="49"/>
      <c r="DS33" s="47"/>
      <c r="DT33" s="47"/>
      <c r="DU33" s="346"/>
      <c r="DV33" s="47"/>
      <c r="DW33" s="49"/>
      <c r="DX33" s="47"/>
      <c r="DY33" s="47"/>
      <c r="DZ33" s="49"/>
      <c r="EA33" s="47"/>
      <c r="EB33" s="47"/>
      <c r="EC33" s="49"/>
      <c r="ED33" s="47"/>
      <c r="EE33" s="49"/>
      <c r="EG33" s="49"/>
      <c r="EH33" s="47"/>
      <c r="EI33" s="49"/>
      <c r="EJ33" s="47"/>
      <c r="EK33" s="47"/>
      <c r="EL33" s="48"/>
      <c r="EM33" s="48"/>
      <c r="EN33" s="48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49"/>
      <c r="FD33" s="49"/>
      <c r="FE33" s="49"/>
      <c r="FF33" s="47"/>
      <c r="FG33" s="47"/>
      <c r="FH33" s="47"/>
      <c r="FI33" s="47"/>
      <c r="FJ33" s="47"/>
    </row>
    <row r="34" spans="1:166">
      <c r="A34" s="48"/>
      <c r="B34" s="116"/>
      <c r="C34" s="48"/>
      <c r="D34" s="48"/>
      <c r="E34" s="67"/>
      <c r="F34" s="48"/>
      <c r="G34" s="49"/>
      <c r="H34" s="47"/>
      <c r="I34" s="47"/>
      <c r="J34" s="49"/>
      <c r="K34" s="47"/>
      <c r="L34" s="47"/>
      <c r="M34" s="49"/>
      <c r="N34" s="47"/>
      <c r="O34" s="49"/>
      <c r="P34" s="49"/>
      <c r="Q34" s="49"/>
      <c r="R34" s="47"/>
      <c r="S34" s="49"/>
      <c r="T34" s="47"/>
      <c r="U34" s="47"/>
      <c r="V34" s="49"/>
      <c r="W34" s="47"/>
      <c r="X34" s="47"/>
      <c r="Y34" s="28"/>
      <c r="Z34" s="47"/>
      <c r="AA34" s="47"/>
      <c r="AB34" s="26"/>
      <c r="AC34" s="47"/>
      <c r="AD34" s="28"/>
      <c r="AE34" s="28"/>
      <c r="AF34" s="28"/>
      <c r="AG34" s="28"/>
      <c r="AI34" s="47"/>
      <c r="AJ34" s="47"/>
      <c r="AK34" s="48"/>
      <c r="AL34" s="47"/>
      <c r="AM34" s="49"/>
      <c r="AN34" s="47"/>
      <c r="AO34" s="47"/>
      <c r="AP34" s="49"/>
      <c r="AQ34" s="47"/>
      <c r="AR34" s="47"/>
      <c r="AS34" s="49"/>
      <c r="AT34" s="47"/>
      <c r="AU34" s="47"/>
      <c r="AV34" s="49"/>
      <c r="AW34" s="47"/>
      <c r="AX34" s="47"/>
      <c r="AY34" s="49"/>
      <c r="AZ34" s="47"/>
      <c r="BA34" s="47"/>
      <c r="BB34" s="49"/>
      <c r="BC34" s="47"/>
      <c r="BD34" s="47"/>
      <c r="BE34" s="49"/>
      <c r="BF34" s="47"/>
      <c r="BG34" s="47"/>
      <c r="BH34" s="49"/>
      <c r="BI34" s="47"/>
      <c r="BK34" s="48"/>
      <c r="BL34" s="116"/>
      <c r="BM34" s="48"/>
      <c r="BN34" s="201"/>
      <c r="BO34" s="67"/>
      <c r="BP34" s="67"/>
      <c r="BQ34" s="67"/>
      <c r="BR34" s="49"/>
      <c r="BS34" s="49"/>
      <c r="BT34" s="49"/>
      <c r="BU34" s="49"/>
      <c r="BV34" s="49"/>
      <c r="BW34" s="49"/>
      <c r="BY34" s="49"/>
      <c r="CA34" s="47"/>
      <c r="CB34" s="49"/>
      <c r="CC34" s="47"/>
      <c r="CD34" s="47"/>
      <c r="CE34" s="49"/>
      <c r="CF34" s="47"/>
      <c r="CG34" s="47"/>
      <c r="CH34" s="49"/>
      <c r="CI34" s="47"/>
      <c r="CJ34" s="47"/>
      <c r="CK34" s="49"/>
      <c r="CL34" s="47"/>
      <c r="CM34" s="47"/>
      <c r="CN34" s="49"/>
      <c r="CO34" s="47"/>
      <c r="CP34" s="140"/>
      <c r="CQ34" s="384"/>
      <c r="CR34" s="140"/>
      <c r="CS34" s="49"/>
      <c r="CT34" s="49"/>
      <c r="CU34" s="49"/>
      <c r="CW34" s="47"/>
      <c r="CX34" s="47"/>
      <c r="CY34" s="48"/>
      <c r="CZ34" s="47"/>
      <c r="DA34" s="49"/>
      <c r="DB34" s="47"/>
      <c r="DC34" s="28"/>
      <c r="DD34" s="49"/>
      <c r="DE34" s="28"/>
      <c r="DF34" s="47"/>
      <c r="DG34" s="49"/>
      <c r="DH34" s="47"/>
      <c r="DI34" s="47"/>
      <c r="DJ34" s="49"/>
      <c r="DK34" s="47"/>
      <c r="DL34" s="47"/>
      <c r="DM34" s="49"/>
      <c r="DN34" s="47"/>
      <c r="DO34" s="49"/>
      <c r="DP34" s="49"/>
      <c r="DQ34" s="49"/>
      <c r="DS34" s="47"/>
      <c r="DT34" s="47"/>
      <c r="DU34" s="48"/>
      <c r="DV34" s="47"/>
      <c r="DW34" s="49"/>
      <c r="DX34" s="47"/>
      <c r="DY34" s="47"/>
      <c r="DZ34" s="49"/>
      <c r="EA34" s="47"/>
      <c r="EB34" s="47"/>
      <c r="EC34" s="49"/>
      <c r="ED34" s="47"/>
      <c r="EE34" s="49"/>
      <c r="EG34" s="49"/>
      <c r="EH34" s="47"/>
      <c r="EI34" s="49"/>
      <c r="EJ34" s="47"/>
      <c r="EK34" s="47"/>
      <c r="EL34" s="48"/>
      <c r="EM34" s="48"/>
      <c r="EN34" s="48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49"/>
      <c r="FD34" s="49"/>
      <c r="FE34" s="49"/>
      <c r="FF34" s="47"/>
      <c r="FG34" s="47"/>
      <c r="FH34" s="47"/>
      <c r="FI34" s="47"/>
      <c r="FJ34" s="47"/>
    </row>
    <row r="35" spans="1:166">
      <c r="A35" s="48"/>
      <c r="B35" s="116"/>
      <c r="C35" s="346"/>
      <c r="D35" s="48"/>
      <c r="E35" s="67"/>
      <c r="F35" s="48"/>
      <c r="G35" s="49"/>
      <c r="H35" s="47"/>
      <c r="I35" s="47"/>
      <c r="J35" s="49"/>
      <c r="K35" s="47"/>
      <c r="L35" s="47"/>
      <c r="M35" s="49"/>
      <c r="N35" s="47"/>
      <c r="O35" s="49"/>
      <c r="P35" s="49"/>
      <c r="Q35" s="49"/>
      <c r="R35" s="47"/>
      <c r="S35" s="49"/>
      <c r="T35" s="47"/>
      <c r="U35" s="47"/>
      <c r="V35" s="49"/>
      <c r="W35" s="47"/>
      <c r="X35" s="47"/>
      <c r="Y35" s="28"/>
      <c r="Z35" s="47"/>
      <c r="AA35" s="47"/>
      <c r="AB35" s="26"/>
      <c r="AC35" s="47"/>
      <c r="AD35" s="28"/>
      <c r="AE35" s="28"/>
      <c r="AF35" s="28"/>
      <c r="AG35" s="28"/>
      <c r="AI35" s="47"/>
      <c r="AJ35" s="47"/>
      <c r="AK35" s="346"/>
      <c r="AL35" s="47"/>
      <c r="AM35" s="49"/>
      <c r="AN35" s="47"/>
      <c r="AO35" s="47"/>
      <c r="AP35" s="49"/>
      <c r="AQ35" s="47"/>
      <c r="AR35" s="47"/>
      <c r="AS35" s="49"/>
      <c r="AT35" s="47"/>
      <c r="AU35" s="47"/>
      <c r="AV35" s="49"/>
      <c r="AW35" s="47"/>
      <c r="AX35" s="47"/>
      <c r="AY35" s="49"/>
      <c r="AZ35" s="47"/>
      <c r="BA35" s="47"/>
      <c r="BB35" s="49"/>
      <c r="BC35" s="47"/>
      <c r="BD35" s="47"/>
      <c r="BE35" s="49"/>
      <c r="BF35" s="47"/>
      <c r="BG35" s="47"/>
      <c r="BH35" s="49"/>
      <c r="BI35" s="47"/>
      <c r="BK35" s="48"/>
      <c r="BL35" s="202"/>
      <c r="BM35" s="346"/>
      <c r="BN35" s="112"/>
      <c r="BO35" s="67"/>
      <c r="BP35" s="67"/>
      <c r="BQ35" s="67"/>
      <c r="BR35" s="49"/>
      <c r="BS35" s="49"/>
      <c r="BT35" s="49"/>
      <c r="BU35" s="49"/>
      <c r="BV35" s="49"/>
      <c r="BW35" s="49"/>
      <c r="BY35" s="49"/>
      <c r="CA35" s="47"/>
      <c r="CB35" s="49"/>
      <c r="CC35" s="47"/>
      <c r="CD35" s="47"/>
      <c r="CE35" s="49"/>
      <c r="CF35" s="47"/>
      <c r="CG35" s="47"/>
      <c r="CH35" s="49"/>
      <c r="CI35" s="47"/>
      <c r="CJ35" s="47"/>
      <c r="CK35" s="49"/>
      <c r="CL35" s="47"/>
      <c r="CM35" s="47"/>
      <c r="CN35" s="49"/>
      <c r="CO35" s="47"/>
      <c r="CP35" s="140"/>
      <c r="CQ35" s="384"/>
      <c r="CR35" s="140"/>
      <c r="CS35" s="49"/>
      <c r="CT35" s="49"/>
      <c r="CU35" s="49"/>
      <c r="CW35" s="47"/>
      <c r="CX35" s="47"/>
      <c r="CY35" s="346"/>
      <c r="CZ35" s="47"/>
      <c r="DA35" s="49"/>
      <c r="DB35" s="47"/>
      <c r="DC35" s="28"/>
      <c r="DD35" s="49"/>
      <c r="DE35" s="28"/>
      <c r="DF35" s="47"/>
      <c r="DG35" s="49"/>
      <c r="DH35" s="47"/>
      <c r="DI35" s="47"/>
      <c r="DJ35" s="49"/>
      <c r="DK35" s="47"/>
      <c r="DL35" s="47"/>
      <c r="DM35" s="49"/>
      <c r="DN35" s="47"/>
      <c r="DO35" s="49"/>
      <c r="DP35" s="49"/>
      <c r="DQ35" s="49"/>
      <c r="DS35" s="47"/>
      <c r="DT35" s="47"/>
      <c r="DU35" s="346"/>
      <c r="DV35" s="47"/>
      <c r="DW35" s="49"/>
      <c r="DX35" s="47"/>
      <c r="DY35" s="47"/>
      <c r="DZ35" s="49"/>
      <c r="EA35" s="47"/>
      <c r="EB35" s="47"/>
      <c r="EC35" s="49"/>
      <c r="ED35" s="47"/>
      <c r="EE35" s="49"/>
      <c r="EG35" s="49"/>
      <c r="EH35" s="47"/>
      <c r="EI35" s="49"/>
      <c r="EJ35" s="47"/>
      <c r="EK35" s="47"/>
      <c r="EL35" s="48"/>
      <c r="EM35" s="48"/>
      <c r="EN35" s="48"/>
      <c r="EO35" s="67"/>
      <c r="EP35" s="67"/>
      <c r="EQ35" s="67"/>
      <c r="ER35" s="67"/>
      <c r="ES35" s="67"/>
      <c r="ET35" s="67"/>
      <c r="EU35" s="67"/>
      <c r="EV35" s="67"/>
      <c r="EW35" s="67"/>
      <c r="EX35" s="67"/>
      <c r="EY35" s="67"/>
      <c r="EZ35" s="67"/>
      <c r="FA35" s="67"/>
      <c r="FB35" s="67"/>
      <c r="FC35" s="49"/>
      <c r="FD35" s="49"/>
      <c r="FE35" s="49"/>
      <c r="FF35" s="47"/>
      <c r="FG35" s="47"/>
      <c r="FH35" s="47"/>
      <c r="FI35" s="47"/>
      <c r="FJ35" s="47"/>
    </row>
    <row r="36" spans="1:166">
      <c r="A36" s="48"/>
      <c r="B36" s="116"/>
      <c r="C36" s="48"/>
      <c r="D36" s="48"/>
      <c r="E36" s="67"/>
      <c r="F36" s="48"/>
      <c r="G36" s="49"/>
      <c r="H36" s="47"/>
      <c r="I36" s="47"/>
      <c r="J36" s="49"/>
      <c r="K36" s="47"/>
      <c r="L36" s="47"/>
      <c r="M36" s="49"/>
      <c r="N36" s="47"/>
      <c r="O36" s="49"/>
      <c r="P36" s="49"/>
      <c r="Q36" s="49"/>
      <c r="R36" s="47"/>
      <c r="S36" s="49"/>
      <c r="T36" s="47"/>
      <c r="U36" s="47"/>
      <c r="V36" s="49"/>
      <c r="W36" s="47"/>
      <c r="X36" s="47"/>
      <c r="Y36" s="28"/>
      <c r="Z36" s="47"/>
      <c r="AA36" s="47"/>
      <c r="AB36" s="26"/>
      <c r="AC36" s="47"/>
      <c r="AD36" s="28"/>
      <c r="AE36" s="28"/>
      <c r="AF36" s="28"/>
      <c r="AG36" s="28"/>
      <c r="AI36" s="47"/>
      <c r="AJ36" s="47"/>
      <c r="AK36" s="48"/>
      <c r="AL36" s="47"/>
      <c r="AM36" s="49"/>
      <c r="AN36" s="47"/>
      <c r="AO36" s="47"/>
      <c r="AP36" s="49"/>
      <c r="AQ36" s="47"/>
      <c r="AR36" s="47"/>
      <c r="AS36" s="49"/>
      <c r="AT36" s="47"/>
      <c r="AU36" s="47"/>
      <c r="AV36" s="49"/>
      <c r="AW36" s="47"/>
      <c r="AX36" s="47"/>
      <c r="AY36" s="49"/>
      <c r="AZ36" s="47"/>
      <c r="BA36" s="47"/>
      <c r="BB36" s="49"/>
      <c r="BC36" s="47"/>
      <c r="BD36" s="47"/>
      <c r="BE36" s="49"/>
      <c r="BF36" s="47"/>
      <c r="BG36" s="47"/>
      <c r="BH36" s="49"/>
      <c r="BI36" s="47"/>
      <c r="BK36" s="48"/>
      <c r="BL36" s="202"/>
      <c r="BM36" s="48"/>
      <c r="BN36" s="112"/>
      <c r="BO36" s="67"/>
      <c r="BP36" s="67"/>
      <c r="BQ36" s="67"/>
      <c r="BR36" s="49"/>
      <c r="BS36" s="49"/>
      <c r="BT36" s="49"/>
      <c r="BU36" s="49"/>
      <c r="BV36" s="49"/>
      <c r="BW36" s="49"/>
      <c r="BY36" s="49"/>
      <c r="CA36" s="47"/>
      <c r="CB36" s="49"/>
      <c r="CC36" s="47"/>
      <c r="CD36" s="47"/>
      <c r="CE36" s="49"/>
      <c r="CF36" s="47"/>
      <c r="CG36" s="47"/>
      <c r="CH36" s="49"/>
      <c r="CI36" s="47"/>
      <c r="CJ36" s="47"/>
      <c r="CK36" s="49"/>
      <c r="CL36" s="47"/>
      <c r="CM36" s="47"/>
      <c r="CN36" s="49"/>
      <c r="CO36" s="47"/>
      <c r="CP36" s="140"/>
      <c r="CQ36" s="384"/>
      <c r="CR36" s="140"/>
      <c r="CS36" s="49"/>
      <c r="CT36" s="49"/>
      <c r="CU36" s="49"/>
      <c r="CW36" s="47"/>
      <c r="CX36" s="47"/>
      <c r="CY36" s="48"/>
      <c r="CZ36" s="47"/>
      <c r="DA36" s="49"/>
      <c r="DB36" s="47"/>
      <c r="DC36" s="28"/>
      <c r="DD36" s="49"/>
      <c r="DE36" s="28"/>
      <c r="DF36" s="47"/>
      <c r="DG36" s="49"/>
      <c r="DH36" s="47"/>
      <c r="DI36" s="47"/>
      <c r="DJ36" s="49"/>
      <c r="DK36" s="47"/>
      <c r="DL36" s="47"/>
      <c r="DM36" s="49"/>
      <c r="DN36" s="47"/>
      <c r="DO36" s="49"/>
      <c r="DP36" s="49"/>
      <c r="DQ36" s="49"/>
      <c r="DS36" s="47"/>
      <c r="DT36" s="47"/>
      <c r="DU36" s="48"/>
      <c r="DV36" s="47"/>
      <c r="DW36" s="49"/>
      <c r="DX36" s="47"/>
      <c r="DY36" s="47"/>
      <c r="DZ36" s="49"/>
      <c r="EA36" s="47"/>
      <c r="EB36" s="47"/>
      <c r="EC36" s="49"/>
      <c r="ED36" s="47"/>
      <c r="EE36" s="49"/>
      <c r="EG36" s="49"/>
      <c r="EH36" s="47"/>
      <c r="EI36" s="49"/>
      <c r="EJ36" s="47"/>
      <c r="EK36" s="47"/>
      <c r="EL36" s="48"/>
      <c r="EM36" s="48"/>
      <c r="EN36" s="48"/>
      <c r="EO36" s="67"/>
      <c r="EP36" s="67"/>
      <c r="EQ36" s="67"/>
      <c r="ER36" s="67"/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49"/>
      <c r="FD36" s="49"/>
      <c r="FE36" s="49"/>
      <c r="FF36" s="47"/>
      <c r="FG36" s="47"/>
      <c r="FH36" s="47"/>
      <c r="FI36" s="47"/>
      <c r="FJ36" s="47"/>
    </row>
    <row r="37" spans="1:166">
      <c r="A37" s="47"/>
      <c r="B37" s="48"/>
      <c r="C37" s="48"/>
      <c r="D37" s="48"/>
      <c r="E37" s="49"/>
      <c r="F37" s="47"/>
      <c r="G37" s="49"/>
      <c r="H37" s="47"/>
      <c r="I37" s="47"/>
      <c r="J37" s="49"/>
      <c r="K37" s="47"/>
      <c r="L37" s="47"/>
      <c r="M37" s="49"/>
      <c r="N37" s="47"/>
      <c r="O37" s="49"/>
      <c r="P37" s="49"/>
      <c r="Q37" s="49"/>
      <c r="R37" s="47"/>
      <c r="S37" s="49"/>
      <c r="T37" s="47"/>
      <c r="U37" s="47"/>
      <c r="V37" s="49"/>
      <c r="W37" s="47"/>
      <c r="X37" s="47"/>
      <c r="Y37" s="28"/>
      <c r="Z37" s="47"/>
      <c r="AA37" s="47"/>
      <c r="AB37" s="26"/>
      <c r="AC37" s="47"/>
      <c r="AD37" s="28"/>
      <c r="AE37" s="28"/>
      <c r="AF37" s="28"/>
      <c r="AG37" s="28"/>
      <c r="AI37" s="47"/>
      <c r="AJ37" s="47"/>
      <c r="AK37" s="48"/>
      <c r="AL37" s="47"/>
      <c r="AM37" s="49"/>
      <c r="AN37" s="47"/>
      <c r="AO37" s="47"/>
      <c r="AP37" s="49"/>
      <c r="AQ37" s="47"/>
      <c r="AR37" s="47"/>
      <c r="AS37" s="49"/>
      <c r="AT37" s="47"/>
      <c r="AU37" s="47"/>
      <c r="AV37" s="49"/>
      <c r="AW37" s="47"/>
      <c r="AX37" s="47"/>
      <c r="AY37" s="49"/>
      <c r="AZ37" s="47"/>
      <c r="BA37" s="47"/>
      <c r="BB37" s="49"/>
      <c r="BC37" s="47"/>
      <c r="BD37" s="47"/>
      <c r="BE37" s="49"/>
      <c r="BF37" s="47"/>
      <c r="BG37" s="47"/>
      <c r="BH37" s="49"/>
      <c r="BI37" s="47"/>
      <c r="BK37" s="67"/>
      <c r="BL37" s="202"/>
      <c r="BM37" s="48"/>
      <c r="BN37" s="112"/>
      <c r="BO37" s="67"/>
      <c r="BP37" s="67"/>
      <c r="BQ37" s="67"/>
      <c r="BR37" s="49"/>
      <c r="BS37" s="49"/>
      <c r="BT37" s="49"/>
      <c r="BU37" s="49"/>
      <c r="BV37" s="49"/>
      <c r="BW37" s="49"/>
      <c r="BY37" s="49"/>
      <c r="CA37" s="47"/>
      <c r="CB37" s="49"/>
      <c r="CC37" s="47"/>
      <c r="CD37" s="47"/>
      <c r="CE37" s="49"/>
      <c r="CF37" s="47"/>
      <c r="CG37" s="47"/>
      <c r="CH37" s="49"/>
      <c r="CI37" s="47"/>
      <c r="CJ37" s="47"/>
      <c r="CK37" s="49"/>
      <c r="CL37" s="47"/>
      <c r="CM37" s="47"/>
      <c r="CN37" s="49"/>
      <c r="CO37" s="47"/>
      <c r="CP37" s="140"/>
      <c r="CQ37" s="384"/>
      <c r="CR37" s="140"/>
      <c r="CS37" s="49"/>
      <c r="CT37" s="49"/>
      <c r="CU37" s="49"/>
      <c r="CW37" s="47"/>
      <c r="CX37" s="47"/>
      <c r="CY37" s="48"/>
      <c r="CZ37" s="47"/>
      <c r="DA37" s="49"/>
      <c r="DB37" s="47"/>
      <c r="DC37" s="28"/>
      <c r="DD37" s="49"/>
      <c r="DE37" s="28"/>
      <c r="DF37" s="47"/>
      <c r="DG37" s="49"/>
      <c r="DH37" s="47"/>
      <c r="DI37" s="47"/>
      <c r="DJ37" s="49"/>
      <c r="DK37" s="47"/>
      <c r="DL37" s="47"/>
      <c r="DM37" s="49"/>
      <c r="DN37" s="47"/>
      <c r="DO37" s="49"/>
      <c r="DP37" s="49"/>
      <c r="DQ37" s="49"/>
      <c r="DS37" s="47"/>
      <c r="DT37" s="47"/>
      <c r="DU37" s="48"/>
      <c r="DV37" s="47"/>
      <c r="DW37" s="49"/>
      <c r="DX37" s="47"/>
      <c r="DY37" s="47"/>
      <c r="DZ37" s="49"/>
      <c r="EA37" s="47"/>
      <c r="EB37" s="47"/>
      <c r="EC37" s="49"/>
      <c r="ED37" s="47"/>
      <c r="EE37" s="49"/>
      <c r="EG37" s="49"/>
      <c r="EH37" s="47"/>
      <c r="EI37" s="49"/>
      <c r="EJ37" s="47"/>
      <c r="EK37" s="47"/>
      <c r="EL37" s="48"/>
      <c r="EM37" s="48"/>
      <c r="EN37" s="48"/>
      <c r="EO37" s="67"/>
      <c r="EP37" s="67"/>
      <c r="EQ37" s="67"/>
      <c r="ER37" s="67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49"/>
      <c r="FD37" s="49"/>
      <c r="FE37" s="49"/>
      <c r="FF37" s="47"/>
      <c r="FG37" s="47"/>
      <c r="FH37" s="47"/>
      <c r="FI37" s="47"/>
      <c r="FJ37" s="47"/>
    </row>
    <row r="38" spans="1:166" s="47" customFormat="1">
      <c r="B38" s="48"/>
      <c r="C38" s="48"/>
      <c r="D38" s="48"/>
      <c r="E38" s="49"/>
      <c r="G38" s="49"/>
      <c r="J38" s="49"/>
      <c r="M38" s="49"/>
      <c r="O38" s="49"/>
      <c r="P38" s="49"/>
      <c r="Q38" s="49"/>
      <c r="S38" s="49"/>
      <c r="V38" s="49"/>
      <c r="X38" s="239"/>
      <c r="Y38" s="239"/>
      <c r="Z38" s="239"/>
      <c r="AA38" s="239"/>
      <c r="AB38" s="140"/>
      <c r="AC38" s="239"/>
      <c r="AD38" s="28"/>
      <c r="AE38" s="28"/>
      <c r="AF38" s="28"/>
      <c r="AG38" s="28"/>
      <c r="AK38" s="48"/>
      <c r="AM38" s="49"/>
      <c r="AP38" s="49"/>
      <c r="AS38" s="49"/>
      <c r="AV38" s="49"/>
      <c r="AY38" s="49"/>
      <c r="BB38" s="49"/>
      <c r="BE38" s="49"/>
      <c r="BH38" s="49"/>
      <c r="BK38" s="48"/>
      <c r="BL38" s="116"/>
      <c r="BM38" s="48"/>
      <c r="BN38" s="201"/>
      <c r="BO38" s="383"/>
      <c r="BP38" s="67"/>
      <c r="BQ38" s="67"/>
      <c r="BR38" s="49"/>
      <c r="BS38" s="49"/>
      <c r="BT38" s="49"/>
      <c r="BU38" s="49"/>
      <c r="BV38" s="49"/>
      <c r="BW38" s="49"/>
      <c r="BX38" s="49"/>
      <c r="BY38" s="49"/>
      <c r="BZ38" s="137"/>
      <c r="CB38" s="49"/>
      <c r="CE38" s="49"/>
      <c r="CH38" s="49"/>
      <c r="CK38" s="49"/>
      <c r="CN38" s="49"/>
      <c r="CP38" s="140"/>
      <c r="CQ38" s="384"/>
      <c r="CR38" s="140"/>
      <c r="CS38" s="49"/>
      <c r="CT38" s="49"/>
      <c r="CU38" s="49"/>
      <c r="CY38" s="48"/>
      <c r="DA38" s="49"/>
      <c r="DC38" s="28"/>
      <c r="DD38" s="49"/>
      <c r="DE38" s="28"/>
      <c r="DG38" s="49"/>
      <c r="DJ38" s="49"/>
      <c r="DM38" s="49"/>
      <c r="DO38" s="49"/>
      <c r="DP38" s="49"/>
      <c r="DQ38" s="49"/>
      <c r="DU38" s="48"/>
      <c r="DW38" s="49"/>
      <c r="DZ38" s="49"/>
      <c r="EC38" s="49"/>
      <c r="EE38" s="49"/>
      <c r="EG38" s="49"/>
      <c r="EI38" s="49"/>
      <c r="EL38" s="48"/>
      <c r="EM38" s="48"/>
      <c r="EN38" s="48"/>
      <c r="EO38" s="67"/>
      <c r="EP38" s="67"/>
      <c r="EQ38" s="67"/>
      <c r="ER38" s="67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49"/>
      <c r="FD38" s="49"/>
      <c r="FE38" s="49"/>
    </row>
    <row r="39" spans="1:166">
      <c r="A39" s="47"/>
      <c r="B39" s="48"/>
      <c r="C39" s="48"/>
      <c r="D39" s="48"/>
      <c r="E39" s="49"/>
      <c r="F39" s="47"/>
      <c r="G39" s="49"/>
      <c r="H39" s="47"/>
      <c r="I39" s="47"/>
      <c r="J39" s="49"/>
      <c r="K39" s="47"/>
      <c r="L39" s="47"/>
      <c r="M39" s="49"/>
      <c r="N39" s="47"/>
      <c r="O39" s="49"/>
      <c r="P39" s="49"/>
      <c r="Q39" s="49"/>
      <c r="R39" s="47"/>
      <c r="S39" s="49"/>
      <c r="T39" s="47"/>
      <c r="U39" s="47"/>
      <c r="V39" s="49"/>
      <c r="W39" s="47"/>
      <c r="X39" s="47"/>
      <c r="Y39" s="28"/>
      <c r="Z39" s="47"/>
      <c r="AA39" s="47"/>
      <c r="AB39" s="26"/>
      <c r="AC39" s="47"/>
      <c r="AD39" s="28"/>
      <c r="AE39" s="28"/>
      <c r="AF39" s="28"/>
      <c r="AG39" s="28"/>
      <c r="AI39" s="47"/>
      <c r="AJ39" s="47"/>
      <c r="AK39" s="48"/>
      <c r="AL39" s="47"/>
      <c r="AM39" s="49"/>
      <c r="AN39" s="47"/>
      <c r="AO39" s="47"/>
      <c r="AP39" s="49"/>
      <c r="AQ39" s="47"/>
      <c r="AR39" s="47"/>
      <c r="AS39" s="49"/>
      <c r="AT39" s="47"/>
      <c r="AU39" s="47"/>
      <c r="AV39" s="49"/>
      <c r="AW39" s="47"/>
      <c r="AX39" s="47"/>
      <c r="AY39" s="49"/>
      <c r="AZ39" s="47"/>
      <c r="BA39" s="47"/>
      <c r="BB39" s="49"/>
      <c r="BC39" s="47"/>
      <c r="BD39" s="47"/>
      <c r="BE39" s="49"/>
      <c r="BF39" s="47"/>
      <c r="BG39" s="47"/>
      <c r="BH39" s="49"/>
      <c r="BI39" s="47"/>
      <c r="BK39" s="48"/>
      <c r="BL39" s="116"/>
      <c r="BM39" s="48"/>
      <c r="BN39" s="201"/>
      <c r="BO39" s="67"/>
      <c r="BP39" s="67"/>
      <c r="BQ39" s="67"/>
      <c r="BR39" s="49"/>
      <c r="BS39" s="49"/>
      <c r="BT39" s="49"/>
      <c r="BU39" s="49"/>
      <c r="BV39" s="49"/>
      <c r="BW39" s="49"/>
      <c r="BY39" s="49"/>
      <c r="CA39" s="47"/>
      <c r="CB39" s="49"/>
      <c r="CC39" s="47"/>
      <c r="CD39" s="47"/>
      <c r="CE39" s="49"/>
      <c r="CF39" s="47"/>
      <c r="CG39" s="47"/>
      <c r="CH39" s="49"/>
      <c r="CI39" s="47"/>
      <c r="CJ39" s="47"/>
      <c r="CK39" s="49"/>
      <c r="CL39" s="47"/>
      <c r="CM39" s="47"/>
      <c r="CN39" s="49"/>
      <c r="CO39" s="47"/>
      <c r="CP39" s="140"/>
      <c r="CQ39" s="384"/>
      <c r="CR39" s="140"/>
      <c r="CS39" s="49"/>
      <c r="CT39" s="49"/>
      <c r="CU39" s="49"/>
      <c r="CW39" s="47"/>
      <c r="CX39" s="47"/>
      <c r="CY39" s="48"/>
      <c r="CZ39" s="47"/>
      <c r="DA39" s="49"/>
      <c r="DB39" s="47"/>
      <c r="DC39" s="28"/>
      <c r="DD39" s="49"/>
      <c r="DE39" s="28"/>
      <c r="DF39" s="47"/>
      <c r="DG39" s="49"/>
      <c r="DH39" s="47"/>
      <c r="DI39" s="47"/>
      <c r="DJ39" s="49"/>
      <c r="DK39" s="47"/>
      <c r="DL39" s="47"/>
      <c r="DM39" s="49"/>
      <c r="DN39" s="47"/>
      <c r="DO39" s="49"/>
      <c r="DP39" s="49"/>
      <c r="DQ39" s="49"/>
      <c r="DS39" s="47"/>
      <c r="DT39" s="47"/>
      <c r="DU39" s="48"/>
      <c r="DV39" s="47"/>
      <c r="DW39" s="49"/>
      <c r="DX39" s="47"/>
      <c r="DY39" s="47"/>
      <c r="DZ39" s="49"/>
      <c r="EA39" s="47"/>
      <c r="EB39" s="47"/>
      <c r="EC39" s="49"/>
      <c r="ED39" s="47"/>
      <c r="EE39" s="49"/>
      <c r="EG39" s="49"/>
      <c r="EH39" s="47"/>
      <c r="EI39" s="49"/>
      <c r="EJ39" s="47"/>
      <c r="EK39" s="47"/>
      <c r="EL39" s="48"/>
      <c r="EM39" s="48"/>
      <c r="EN39" s="48"/>
      <c r="EO39" s="67"/>
      <c r="EP39" s="67"/>
      <c r="EQ39" s="67"/>
      <c r="ER39" s="67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49"/>
      <c r="FD39" s="49"/>
      <c r="FE39" s="49"/>
      <c r="FF39" s="47"/>
      <c r="FG39" s="47"/>
      <c r="FH39" s="47"/>
      <c r="FI39" s="47"/>
      <c r="FJ39" s="47"/>
    </row>
    <row r="40" spans="1:166">
      <c r="A40" s="47"/>
      <c r="B40" s="48"/>
      <c r="C40" s="48"/>
      <c r="D40" s="48"/>
      <c r="E40" s="49"/>
      <c r="F40" s="47"/>
      <c r="G40" s="49"/>
      <c r="H40" s="47"/>
      <c r="I40" s="47"/>
      <c r="J40" s="49"/>
      <c r="K40" s="47"/>
      <c r="L40" s="47"/>
      <c r="M40" s="49"/>
      <c r="N40" s="47"/>
      <c r="O40" s="49"/>
      <c r="P40" s="49"/>
      <c r="Q40" s="49"/>
      <c r="R40" s="47"/>
      <c r="S40" s="49"/>
      <c r="T40" s="47"/>
      <c r="U40" s="47"/>
      <c r="V40" s="49"/>
      <c r="W40" s="47"/>
      <c r="X40" s="47"/>
      <c r="Y40" s="28"/>
      <c r="Z40" s="47"/>
      <c r="AA40" s="47"/>
      <c r="AB40" s="26"/>
      <c r="AC40" s="47"/>
      <c r="AD40" s="28"/>
      <c r="AE40" s="28"/>
      <c r="AF40" s="28"/>
      <c r="AG40" s="28"/>
      <c r="AI40" s="47"/>
      <c r="AJ40" s="47"/>
      <c r="AK40" s="48"/>
      <c r="AL40" s="47"/>
      <c r="AM40" s="49"/>
      <c r="AN40" s="47"/>
      <c r="AO40" s="47"/>
      <c r="AP40" s="49"/>
      <c r="AQ40" s="47"/>
      <c r="AR40" s="47"/>
      <c r="AS40" s="49"/>
      <c r="AT40" s="47"/>
      <c r="AU40" s="47"/>
      <c r="AV40" s="49"/>
      <c r="AW40" s="47"/>
      <c r="AX40" s="47"/>
      <c r="AY40" s="49"/>
      <c r="AZ40" s="47"/>
      <c r="BA40" s="47"/>
      <c r="BB40" s="49"/>
      <c r="BC40" s="47"/>
      <c r="BD40" s="47"/>
      <c r="BE40" s="49"/>
      <c r="BF40" s="47"/>
      <c r="BG40" s="47"/>
      <c r="BH40" s="49"/>
      <c r="BI40" s="47"/>
      <c r="BK40" s="48"/>
      <c r="BL40" s="116"/>
      <c r="BM40" s="48"/>
      <c r="BN40" s="201"/>
      <c r="BO40" s="67"/>
      <c r="BP40" s="67"/>
      <c r="BQ40" s="67"/>
      <c r="BR40" s="49"/>
      <c r="BS40" s="49"/>
      <c r="BT40" s="49"/>
      <c r="BU40" s="49"/>
      <c r="BV40" s="49"/>
      <c r="BW40" s="49"/>
      <c r="BY40" s="49"/>
      <c r="CA40" s="47"/>
      <c r="CB40" s="49"/>
      <c r="CC40" s="47"/>
      <c r="CD40" s="47"/>
      <c r="CE40" s="49"/>
      <c r="CF40" s="47"/>
      <c r="CG40" s="47"/>
      <c r="CH40" s="49"/>
      <c r="CI40" s="47"/>
      <c r="CJ40" s="47"/>
      <c r="CK40" s="49"/>
      <c r="CL40" s="47"/>
      <c r="CM40" s="47"/>
      <c r="CN40" s="49"/>
      <c r="CO40" s="47"/>
      <c r="CP40" s="140"/>
      <c r="CQ40" s="384"/>
      <c r="CR40" s="140"/>
      <c r="CS40" s="49"/>
      <c r="CT40" s="49"/>
      <c r="CU40" s="49"/>
      <c r="CW40" s="47"/>
      <c r="CX40" s="47"/>
      <c r="CY40" s="48"/>
      <c r="CZ40" s="47"/>
      <c r="DA40" s="49"/>
      <c r="DB40" s="47"/>
      <c r="DC40" s="28"/>
      <c r="DD40" s="49"/>
      <c r="DE40" s="28"/>
      <c r="DF40" s="47"/>
      <c r="DG40" s="49"/>
      <c r="DH40" s="47"/>
      <c r="DI40" s="47"/>
      <c r="DJ40" s="49"/>
      <c r="DK40" s="47"/>
      <c r="DL40" s="47"/>
      <c r="DM40" s="49"/>
      <c r="DN40" s="47"/>
      <c r="DO40" s="49"/>
      <c r="DP40" s="49"/>
      <c r="DQ40" s="49"/>
      <c r="DS40" s="47"/>
      <c r="DT40" s="47"/>
      <c r="DU40" s="48"/>
      <c r="DV40" s="47"/>
      <c r="DW40" s="49"/>
      <c r="DX40" s="47"/>
      <c r="DY40" s="47"/>
      <c r="DZ40" s="49"/>
      <c r="EA40" s="47"/>
      <c r="EB40" s="47"/>
      <c r="EC40" s="49"/>
      <c r="ED40" s="47"/>
      <c r="EE40" s="49"/>
      <c r="EG40" s="49"/>
      <c r="EH40" s="47"/>
      <c r="EI40" s="49"/>
      <c r="EJ40" s="47"/>
      <c r="EK40" s="47"/>
      <c r="EL40" s="48"/>
      <c r="EM40" s="48"/>
      <c r="EN40" s="48"/>
      <c r="EO40" s="67"/>
      <c r="EP40" s="67"/>
      <c r="EQ40" s="67"/>
      <c r="ER40" s="67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49"/>
      <c r="FD40" s="49"/>
      <c r="FE40" s="49"/>
      <c r="FF40" s="47"/>
      <c r="FG40" s="47"/>
      <c r="FH40" s="47"/>
      <c r="FI40" s="47"/>
      <c r="FJ40" s="47"/>
    </row>
    <row r="41" spans="1:166">
      <c r="A41" s="47"/>
      <c r="B41" s="48"/>
      <c r="C41" s="48"/>
      <c r="D41" s="48"/>
      <c r="E41" s="49"/>
      <c r="F41" s="47"/>
      <c r="G41" s="49"/>
      <c r="H41" s="47"/>
      <c r="I41" s="47"/>
      <c r="J41" s="49"/>
      <c r="K41" s="47"/>
      <c r="L41" s="47"/>
      <c r="M41" s="49"/>
      <c r="N41" s="47"/>
      <c r="O41" s="49"/>
      <c r="P41" s="49"/>
      <c r="Q41" s="49"/>
      <c r="R41" s="47"/>
      <c r="S41" s="49"/>
      <c r="T41" s="47"/>
      <c r="U41" s="47"/>
      <c r="V41" s="49"/>
      <c r="W41" s="47"/>
      <c r="X41" s="47"/>
      <c r="Y41" s="28"/>
      <c r="Z41" s="47"/>
      <c r="AA41" s="47"/>
      <c r="AB41" s="26"/>
      <c r="AC41" s="47"/>
      <c r="AD41" s="28"/>
      <c r="AE41" s="28"/>
      <c r="AF41" s="28"/>
      <c r="AG41" s="28"/>
      <c r="AI41" s="47"/>
      <c r="AJ41" s="47"/>
      <c r="AK41" s="48"/>
      <c r="AL41" s="47"/>
      <c r="AM41" s="49"/>
      <c r="AN41" s="47"/>
      <c r="AO41" s="47"/>
      <c r="AP41" s="49"/>
      <c r="AQ41" s="47"/>
      <c r="AR41" s="47"/>
      <c r="AS41" s="49"/>
      <c r="AT41" s="47"/>
      <c r="AU41" s="47"/>
      <c r="AV41" s="49"/>
      <c r="AW41" s="47"/>
      <c r="AX41" s="47"/>
      <c r="AY41" s="49"/>
      <c r="AZ41" s="47"/>
      <c r="BA41" s="47"/>
      <c r="BB41" s="49"/>
      <c r="BC41" s="47"/>
      <c r="BD41" s="47"/>
      <c r="BE41" s="49"/>
      <c r="BF41" s="47"/>
      <c r="BG41" s="47"/>
      <c r="BH41" s="49"/>
      <c r="BI41" s="47"/>
      <c r="BK41" s="47"/>
      <c r="BL41" s="47"/>
      <c r="BM41" s="48"/>
      <c r="BN41" s="47"/>
      <c r="BO41" s="49"/>
      <c r="BP41" s="49"/>
      <c r="BQ41" s="49"/>
      <c r="BR41" s="49"/>
      <c r="BS41" s="49"/>
      <c r="BT41" s="49"/>
      <c r="BU41" s="49"/>
      <c r="BV41" s="49"/>
      <c r="BW41" s="49"/>
      <c r="BY41" s="49"/>
      <c r="CA41" s="47"/>
      <c r="CB41" s="49"/>
      <c r="CC41" s="47"/>
      <c r="CD41" s="47"/>
      <c r="CE41" s="49"/>
      <c r="CF41" s="47"/>
      <c r="CG41" s="47"/>
      <c r="CH41" s="49"/>
      <c r="CI41" s="47"/>
      <c r="CJ41" s="47"/>
      <c r="CK41" s="49"/>
      <c r="CL41" s="47"/>
      <c r="CM41" s="47"/>
      <c r="CN41" s="49"/>
      <c r="CO41" s="47"/>
      <c r="CP41" s="140"/>
      <c r="CQ41" s="384"/>
      <c r="CR41" s="140"/>
      <c r="CS41" s="49"/>
      <c r="CT41" s="49"/>
      <c r="CU41" s="49"/>
      <c r="CW41" s="47"/>
      <c r="CX41" s="47"/>
      <c r="CY41" s="48"/>
      <c r="CZ41" s="47"/>
      <c r="DA41" s="49"/>
      <c r="DB41" s="47"/>
      <c r="DC41" s="28"/>
      <c r="DD41" s="49"/>
      <c r="DE41" s="28"/>
      <c r="DF41" s="47"/>
      <c r="DG41" s="49"/>
      <c r="DH41" s="47"/>
      <c r="DI41" s="47"/>
      <c r="DJ41" s="49"/>
      <c r="DK41" s="47"/>
      <c r="DL41" s="47"/>
      <c r="DM41" s="49"/>
      <c r="DN41" s="47"/>
      <c r="DO41" s="49"/>
      <c r="DP41" s="49"/>
      <c r="DQ41" s="49"/>
      <c r="DS41" s="47"/>
      <c r="DT41" s="47"/>
      <c r="DU41" s="48"/>
      <c r="DV41" s="47"/>
      <c r="DW41" s="49"/>
      <c r="DX41" s="47"/>
      <c r="DY41" s="47"/>
      <c r="DZ41" s="49"/>
      <c r="EA41" s="47"/>
      <c r="EB41" s="47"/>
      <c r="EC41" s="49"/>
      <c r="ED41" s="47"/>
      <c r="EE41" s="49"/>
      <c r="EG41" s="49"/>
      <c r="EH41" s="47"/>
      <c r="EI41" s="49"/>
      <c r="EJ41" s="47"/>
      <c r="EK41" s="47"/>
      <c r="EL41" s="48"/>
      <c r="EM41" s="48"/>
      <c r="EN41" s="48"/>
      <c r="EO41" s="67"/>
      <c r="EP41" s="67"/>
      <c r="EQ41" s="67"/>
      <c r="ER41" s="67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49"/>
      <c r="FD41" s="49"/>
      <c r="FE41" s="49"/>
      <c r="FF41" s="47"/>
      <c r="FG41" s="47"/>
      <c r="FH41" s="47"/>
      <c r="FI41" s="47"/>
      <c r="FJ41" s="47"/>
    </row>
    <row r="42" spans="1:166">
      <c r="A42" s="47"/>
      <c r="B42" s="48"/>
      <c r="C42" s="48"/>
      <c r="D42" s="48"/>
      <c r="E42" s="49"/>
      <c r="F42" s="47"/>
      <c r="G42" s="49"/>
      <c r="H42" s="47"/>
      <c r="I42" s="47"/>
      <c r="J42" s="49"/>
      <c r="K42" s="47"/>
      <c r="L42" s="47"/>
      <c r="M42" s="49"/>
      <c r="N42" s="47"/>
      <c r="O42" s="49"/>
      <c r="P42" s="49"/>
      <c r="Q42" s="49"/>
      <c r="R42" s="47"/>
      <c r="S42" s="49"/>
      <c r="T42" s="47"/>
      <c r="U42" s="47"/>
      <c r="V42" s="49"/>
      <c r="W42" s="47"/>
      <c r="X42" s="47"/>
      <c r="Y42" s="28"/>
      <c r="Z42" s="47"/>
      <c r="AA42" s="47"/>
      <c r="AB42" s="26"/>
      <c r="AC42" s="47"/>
      <c r="AD42" s="28"/>
      <c r="AE42" s="28"/>
      <c r="AF42" s="28"/>
      <c r="AG42" s="28"/>
      <c r="AI42" s="47"/>
      <c r="AJ42" s="47"/>
      <c r="AK42" s="48"/>
      <c r="AL42" s="47"/>
      <c r="AM42" s="49"/>
      <c r="AN42" s="47"/>
      <c r="AO42" s="47"/>
      <c r="AP42" s="49"/>
      <c r="AQ42" s="47"/>
      <c r="AR42" s="47"/>
      <c r="AS42" s="49"/>
      <c r="AT42" s="47"/>
      <c r="AU42" s="47"/>
      <c r="AV42" s="49"/>
      <c r="AW42" s="47"/>
      <c r="AX42" s="47"/>
      <c r="AY42" s="49"/>
      <c r="AZ42" s="47"/>
      <c r="BA42" s="47"/>
      <c r="BB42" s="49"/>
      <c r="BC42" s="47"/>
      <c r="BD42" s="47"/>
      <c r="BE42" s="49"/>
      <c r="BF42" s="47"/>
      <c r="BG42" s="47"/>
      <c r="BH42" s="49"/>
      <c r="BI42" s="47"/>
      <c r="BK42" s="47"/>
      <c r="BL42" s="47"/>
      <c r="BM42" s="48"/>
      <c r="BN42" s="47"/>
      <c r="BO42" s="49"/>
      <c r="BP42" s="49"/>
      <c r="BQ42" s="49"/>
      <c r="BR42" s="49"/>
      <c r="BS42" s="49"/>
      <c r="BT42" s="49"/>
      <c r="BU42" s="49"/>
      <c r="BV42" s="49"/>
      <c r="BW42" s="49"/>
      <c r="BY42" s="49"/>
      <c r="CA42" s="47"/>
      <c r="CB42" s="49"/>
      <c r="CC42" s="47"/>
      <c r="CD42" s="47"/>
      <c r="CE42" s="49"/>
      <c r="CF42" s="47"/>
      <c r="CG42" s="47"/>
      <c r="CH42" s="49"/>
      <c r="CI42" s="47"/>
      <c r="CJ42" s="47"/>
      <c r="CK42" s="49"/>
      <c r="CL42" s="47"/>
      <c r="CM42" s="47"/>
      <c r="CN42" s="49"/>
      <c r="CO42" s="47"/>
      <c r="CP42" s="140"/>
      <c r="CQ42" s="384"/>
      <c r="CR42" s="140"/>
      <c r="CS42" s="49"/>
      <c r="CT42" s="49"/>
      <c r="CU42" s="49"/>
      <c r="CW42" s="47"/>
      <c r="CX42" s="47"/>
      <c r="CY42" s="48"/>
      <c r="CZ42" s="47"/>
      <c r="DA42" s="49"/>
      <c r="DB42" s="47"/>
      <c r="DC42" s="28"/>
      <c r="DD42" s="49"/>
      <c r="DE42" s="28"/>
      <c r="DF42" s="47"/>
      <c r="DG42" s="49"/>
      <c r="DH42" s="47"/>
      <c r="DI42" s="47"/>
      <c r="DJ42" s="49"/>
      <c r="DK42" s="47"/>
      <c r="DL42" s="47"/>
      <c r="DM42" s="49"/>
      <c r="DN42" s="47"/>
      <c r="DO42" s="49"/>
      <c r="DP42" s="49"/>
      <c r="DQ42" s="49"/>
      <c r="DS42" s="47"/>
      <c r="DT42" s="47"/>
      <c r="DU42" s="48"/>
      <c r="DV42" s="47"/>
      <c r="DW42" s="49"/>
      <c r="DX42" s="47"/>
      <c r="DY42" s="47"/>
      <c r="DZ42" s="49"/>
      <c r="EA42" s="47"/>
      <c r="EB42" s="47"/>
      <c r="EC42" s="49"/>
      <c r="ED42" s="47"/>
      <c r="EE42" s="49"/>
      <c r="EG42" s="49"/>
      <c r="EH42" s="47"/>
      <c r="EI42" s="49"/>
      <c r="EJ42" s="47"/>
      <c r="EK42" s="47"/>
      <c r="EL42" s="48"/>
      <c r="EM42" s="48"/>
      <c r="EN42" s="48"/>
      <c r="EO42" s="67"/>
      <c r="EP42" s="67"/>
      <c r="EQ42" s="67"/>
      <c r="ER42" s="67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49"/>
      <c r="FD42" s="49"/>
      <c r="FE42" s="49"/>
      <c r="FF42" s="47"/>
      <c r="FG42" s="47"/>
      <c r="FH42" s="47"/>
      <c r="FI42" s="47"/>
      <c r="FJ42" s="47"/>
    </row>
    <row r="43" spans="1:166">
      <c r="A43" s="47"/>
      <c r="B43" s="48"/>
      <c r="C43" s="48"/>
      <c r="D43" s="48"/>
      <c r="E43" s="49"/>
      <c r="F43" s="47"/>
      <c r="G43" s="49"/>
      <c r="H43" s="47"/>
      <c r="I43" s="47"/>
      <c r="J43" s="49"/>
      <c r="K43" s="47"/>
      <c r="L43" s="47"/>
      <c r="M43" s="49"/>
      <c r="N43" s="47"/>
      <c r="O43" s="49"/>
      <c r="P43" s="49"/>
      <c r="Q43" s="49"/>
      <c r="R43" s="47"/>
      <c r="S43" s="49"/>
      <c r="T43" s="47"/>
      <c r="U43" s="47"/>
      <c r="V43" s="49"/>
      <c r="W43" s="47"/>
      <c r="X43" s="47"/>
      <c r="Y43" s="28"/>
      <c r="Z43" s="47"/>
      <c r="AA43" s="47"/>
      <c r="AB43" s="26"/>
      <c r="AC43" s="47"/>
      <c r="AD43" s="28"/>
      <c r="AE43" s="28"/>
      <c r="AF43" s="28"/>
      <c r="AG43" s="28"/>
      <c r="AI43" s="47"/>
      <c r="AJ43" s="47"/>
      <c r="AK43" s="48"/>
      <c r="AL43" s="47"/>
      <c r="AM43" s="49"/>
      <c r="AN43" s="47"/>
      <c r="AO43" s="47"/>
      <c r="AP43" s="49"/>
      <c r="AQ43" s="47"/>
      <c r="AR43" s="47"/>
      <c r="AS43" s="49"/>
      <c r="AT43" s="47"/>
      <c r="AU43" s="47"/>
      <c r="AV43" s="49"/>
      <c r="AW43" s="47"/>
      <c r="AX43" s="47"/>
      <c r="AY43" s="49"/>
      <c r="AZ43" s="47"/>
      <c r="BA43" s="47"/>
      <c r="BB43" s="49"/>
      <c r="BC43" s="47"/>
      <c r="BD43" s="47"/>
      <c r="BE43" s="49"/>
      <c r="BF43" s="47"/>
      <c r="BG43" s="47"/>
      <c r="BH43" s="49"/>
      <c r="BI43" s="47"/>
      <c r="BK43" s="47"/>
      <c r="BL43" s="47"/>
      <c r="BM43" s="48"/>
      <c r="BN43" s="47"/>
      <c r="BO43" s="49"/>
      <c r="BP43" s="49"/>
      <c r="BQ43" s="49"/>
      <c r="BR43" s="49"/>
      <c r="BS43" s="49"/>
      <c r="BT43" s="49"/>
      <c r="BU43" s="49"/>
      <c r="BV43" s="49"/>
      <c r="BW43" s="49"/>
      <c r="BY43" s="49"/>
      <c r="CA43" s="47"/>
      <c r="CB43" s="49"/>
      <c r="CC43" s="47"/>
      <c r="CD43" s="47"/>
      <c r="CE43" s="49"/>
      <c r="CF43" s="47"/>
      <c r="CG43" s="47"/>
      <c r="CH43" s="49"/>
      <c r="CI43" s="47"/>
      <c r="CJ43" s="47"/>
      <c r="CK43" s="49"/>
      <c r="CL43" s="47"/>
      <c r="CM43" s="47"/>
      <c r="CN43" s="49"/>
      <c r="CO43" s="47"/>
      <c r="CP43" s="140"/>
      <c r="CQ43" s="384"/>
      <c r="CR43" s="140"/>
      <c r="CS43" s="49"/>
      <c r="CT43" s="49"/>
      <c r="CU43" s="49"/>
      <c r="CW43" s="47"/>
      <c r="CX43" s="47"/>
      <c r="CY43" s="48"/>
      <c r="CZ43" s="47"/>
      <c r="DA43" s="49"/>
      <c r="DB43" s="47"/>
      <c r="DC43" s="28"/>
      <c r="DD43" s="49"/>
      <c r="DE43" s="28"/>
      <c r="DF43" s="47"/>
      <c r="DG43" s="49"/>
      <c r="DH43" s="47"/>
      <c r="DI43" s="47"/>
      <c r="DJ43" s="49"/>
      <c r="DK43" s="47"/>
      <c r="DL43" s="47"/>
      <c r="DM43" s="49"/>
      <c r="DN43" s="47"/>
      <c r="DO43" s="49"/>
      <c r="DP43" s="49"/>
      <c r="DQ43" s="49"/>
      <c r="DS43" s="47"/>
      <c r="DT43" s="47"/>
      <c r="DU43" s="48"/>
      <c r="DV43" s="47"/>
      <c r="DW43" s="49"/>
      <c r="DX43" s="47"/>
      <c r="DY43" s="47"/>
      <c r="DZ43" s="49"/>
      <c r="EA43" s="47"/>
      <c r="EB43" s="47"/>
      <c r="EC43" s="49"/>
      <c r="ED43" s="47"/>
      <c r="EE43" s="49"/>
      <c r="EG43" s="49"/>
      <c r="EH43" s="47"/>
      <c r="EI43" s="49"/>
      <c r="EJ43" s="47"/>
      <c r="EK43" s="47"/>
      <c r="EL43" s="48"/>
      <c r="EM43" s="48"/>
      <c r="EN43" s="48"/>
      <c r="EO43" s="67"/>
      <c r="EP43" s="67"/>
      <c r="EQ43" s="67"/>
      <c r="ER43" s="67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49"/>
      <c r="FD43" s="49"/>
      <c r="FE43" s="49"/>
      <c r="FF43" s="47"/>
      <c r="FG43" s="47"/>
      <c r="FH43" s="47"/>
      <c r="FI43" s="47"/>
      <c r="FJ43" s="47"/>
    </row>
    <row r="44" spans="1:166">
      <c r="A44" s="47"/>
      <c r="B44" s="48"/>
      <c r="C44" s="48"/>
      <c r="D44" s="48"/>
      <c r="E44" s="49"/>
      <c r="F44" s="47"/>
      <c r="G44" s="49"/>
      <c r="H44" s="47"/>
      <c r="I44" s="47"/>
      <c r="J44" s="49"/>
      <c r="K44" s="47"/>
      <c r="L44" s="47"/>
      <c r="M44" s="49"/>
      <c r="N44" s="47"/>
      <c r="O44" s="49"/>
      <c r="P44" s="49"/>
      <c r="Q44" s="49"/>
      <c r="R44" s="47"/>
      <c r="S44" s="49"/>
      <c r="T44" s="47"/>
      <c r="U44" s="47"/>
      <c r="V44" s="49"/>
      <c r="W44" s="47"/>
      <c r="X44" s="47"/>
      <c r="Y44" s="28"/>
      <c r="Z44" s="47"/>
      <c r="AA44" s="47"/>
      <c r="AB44" s="26"/>
      <c r="AC44" s="47"/>
      <c r="AD44" s="28"/>
      <c r="AE44" s="28"/>
      <c r="AF44" s="28"/>
      <c r="AG44" s="28"/>
      <c r="AI44" s="47"/>
      <c r="AJ44" s="47"/>
      <c r="AK44" s="48"/>
      <c r="AL44" s="47"/>
      <c r="AM44" s="49"/>
      <c r="AN44" s="47"/>
      <c r="AO44" s="47"/>
      <c r="AP44" s="49"/>
      <c r="AQ44" s="47"/>
      <c r="AR44" s="47"/>
      <c r="AS44" s="49"/>
      <c r="AT44" s="47"/>
      <c r="AU44" s="47"/>
      <c r="AV44" s="49"/>
      <c r="AW44" s="47"/>
      <c r="AX44" s="47"/>
      <c r="AY44" s="49"/>
      <c r="AZ44" s="47"/>
      <c r="BA44" s="47"/>
      <c r="BB44" s="49"/>
      <c r="BC44" s="47"/>
      <c r="BD44" s="47"/>
      <c r="BE44" s="49"/>
      <c r="BF44" s="47"/>
      <c r="BG44" s="47"/>
      <c r="BH44" s="49"/>
      <c r="BI44" s="47"/>
      <c r="BK44" s="47"/>
      <c r="BL44" s="47"/>
      <c r="BM44" s="48"/>
      <c r="BN44" s="47"/>
      <c r="BO44" s="49"/>
      <c r="BP44" s="49"/>
      <c r="BQ44" s="49"/>
      <c r="BR44" s="49"/>
      <c r="BS44" s="49"/>
      <c r="BT44" s="49"/>
      <c r="BU44" s="49"/>
      <c r="BV44" s="49"/>
      <c r="BW44" s="49"/>
      <c r="BY44" s="49"/>
      <c r="CA44" s="47"/>
      <c r="CB44" s="49"/>
      <c r="CC44" s="47"/>
      <c r="CD44" s="47"/>
      <c r="CE44" s="49"/>
      <c r="CF44" s="47"/>
      <c r="CG44" s="47"/>
      <c r="CH44" s="49"/>
      <c r="CI44" s="47"/>
      <c r="CJ44" s="47"/>
      <c r="CK44" s="49"/>
      <c r="CL44" s="47"/>
      <c r="CM44" s="47"/>
      <c r="CN44" s="49"/>
      <c r="CO44" s="47"/>
      <c r="CP44" s="140"/>
      <c r="CQ44" s="384"/>
      <c r="CR44" s="140"/>
      <c r="CS44" s="49"/>
      <c r="CT44" s="49"/>
      <c r="CU44" s="49"/>
      <c r="CW44" s="47"/>
      <c r="CX44" s="47"/>
      <c r="CY44" s="48"/>
      <c r="CZ44" s="47"/>
      <c r="DA44" s="49"/>
      <c r="DB44" s="47"/>
      <c r="DC44" s="28"/>
      <c r="DD44" s="49"/>
      <c r="DE44" s="28"/>
      <c r="DF44" s="47"/>
      <c r="DG44" s="49"/>
      <c r="DH44" s="47"/>
      <c r="DI44" s="47"/>
      <c r="DJ44" s="49"/>
      <c r="DK44" s="47"/>
      <c r="DL44" s="47"/>
      <c r="DM44" s="49"/>
      <c r="DN44" s="47"/>
      <c r="DO44" s="49"/>
      <c r="DP44" s="49"/>
      <c r="DQ44" s="49"/>
      <c r="DS44" s="47"/>
      <c r="DT44" s="47"/>
      <c r="DU44" s="48"/>
      <c r="DV44" s="47"/>
      <c r="DW44" s="49"/>
      <c r="DX44" s="47"/>
      <c r="DY44" s="47"/>
      <c r="DZ44" s="49"/>
      <c r="EA44" s="47"/>
      <c r="EB44" s="47"/>
      <c r="EC44" s="49"/>
      <c r="ED44" s="47"/>
      <c r="EE44" s="49"/>
      <c r="EG44" s="49"/>
      <c r="EH44" s="47"/>
      <c r="EI44" s="49"/>
      <c r="EJ44" s="47"/>
      <c r="EK44" s="47"/>
      <c r="EL44" s="48"/>
      <c r="EM44" s="48"/>
      <c r="EN44" s="48"/>
      <c r="EO44" s="67"/>
      <c r="EP44" s="67"/>
      <c r="EQ44" s="67"/>
      <c r="ER44" s="67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49"/>
      <c r="FD44" s="49"/>
      <c r="FE44" s="49"/>
      <c r="FF44" s="47"/>
      <c r="FG44" s="47"/>
      <c r="FH44" s="47"/>
      <c r="FI44" s="47"/>
      <c r="FJ44" s="47"/>
    </row>
    <row r="45" spans="1:166">
      <c r="A45" s="47"/>
      <c r="B45" s="48"/>
      <c r="C45" s="48"/>
      <c r="D45" s="48"/>
      <c r="E45" s="49"/>
      <c r="F45" s="47"/>
      <c r="G45" s="49"/>
      <c r="H45" s="47"/>
      <c r="I45" s="47"/>
      <c r="J45" s="49"/>
      <c r="K45" s="47"/>
      <c r="L45" s="47"/>
      <c r="M45" s="49"/>
      <c r="N45" s="47"/>
      <c r="O45" s="49"/>
      <c r="P45" s="49"/>
      <c r="Q45" s="49"/>
      <c r="R45" s="47"/>
      <c r="S45" s="49"/>
      <c r="T45" s="47"/>
      <c r="U45" s="47"/>
      <c r="V45" s="49"/>
      <c r="W45" s="47"/>
      <c r="X45" s="47"/>
      <c r="Y45" s="28"/>
      <c r="Z45" s="47"/>
      <c r="AA45" s="47"/>
      <c r="AB45" s="26"/>
      <c r="AC45" s="47"/>
      <c r="AD45" s="28"/>
      <c r="AE45" s="28"/>
      <c r="AF45" s="28"/>
      <c r="AG45" s="28"/>
      <c r="AI45" s="47"/>
      <c r="AJ45" s="47"/>
      <c r="AK45" s="48"/>
      <c r="AL45" s="47"/>
      <c r="AM45" s="49"/>
      <c r="AN45" s="47"/>
      <c r="AO45" s="47"/>
      <c r="AP45" s="49"/>
      <c r="AQ45" s="47"/>
      <c r="AR45" s="47"/>
      <c r="AS45" s="49"/>
      <c r="AT45" s="47"/>
      <c r="AU45" s="47"/>
      <c r="AV45" s="49"/>
      <c r="AW45" s="47"/>
      <c r="AX45" s="47"/>
      <c r="AY45" s="49"/>
      <c r="AZ45" s="47"/>
      <c r="BA45" s="47"/>
      <c r="BB45" s="49"/>
      <c r="BC45" s="47"/>
      <c r="BD45" s="47"/>
      <c r="BE45" s="49"/>
      <c r="BF45" s="47"/>
      <c r="BG45" s="47"/>
      <c r="BH45" s="49"/>
      <c r="BI45" s="47"/>
      <c r="BK45" s="47"/>
      <c r="BL45" s="47"/>
      <c r="BM45" s="48"/>
      <c r="BN45" s="47"/>
      <c r="BO45" s="49"/>
      <c r="BP45" s="49"/>
      <c r="BQ45" s="49"/>
      <c r="BR45" s="49"/>
      <c r="BS45" s="49"/>
      <c r="BT45" s="49"/>
      <c r="BU45" s="49"/>
      <c r="BV45" s="49"/>
      <c r="BW45" s="49"/>
      <c r="BY45" s="49"/>
      <c r="CA45" s="47"/>
      <c r="CB45" s="49"/>
      <c r="CC45" s="47"/>
      <c r="CD45" s="47"/>
      <c r="CE45" s="49"/>
      <c r="CF45" s="47"/>
      <c r="CG45" s="47"/>
      <c r="CH45" s="49"/>
      <c r="CI45" s="47"/>
      <c r="CJ45" s="47"/>
      <c r="CK45" s="49"/>
      <c r="CL45" s="47"/>
      <c r="CM45" s="47"/>
      <c r="CN45" s="49"/>
      <c r="CO45" s="47"/>
      <c r="CP45" s="140"/>
      <c r="CQ45" s="384"/>
      <c r="CR45" s="140"/>
      <c r="CS45" s="49"/>
      <c r="CT45" s="49"/>
      <c r="CU45" s="49"/>
      <c r="CW45" s="47"/>
      <c r="CX45" s="47"/>
      <c r="CY45" s="48"/>
      <c r="CZ45" s="47"/>
      <c r="DA45" s="49"/>
      <c r="DB45" s="47"/>
      <c r="DC45" s="28"/>
      <c r="DD45" s="49"/>
      <c r="DE45" s="28"/>
      <c r="DF45" s="47"/>
      <c r="DG45" s="49"/>
      <c r="DH45" s="47"/>
      <c r="DI45" s="47"/>
      <c r="DJ45" s="49"/>
      <c r="DK45" s="47"/>
      <c r="DL45" s="47"/>
      <c r="DM45" s="49"/>
      <c r="DN45" s="47"/>
      <c r="DO45" s="49"/>
      <c r="DP45" s="49"/>
      <c r="DQ45" s="49"/>
      <c r="DS45" s="47"/>
      <c r="DT45" s="47"/>
      <c r="DU45" s="48"/>
      <c r="DV45" s="47"/>
      <c r="DW45" s="49"/>
      <c r="DX45" s="47"/>
      <c r="DY45" s="47"/>
      <c r="DZ45" s="49"/>
      <c r="EA45" s="47"/>
      <c r="EB45" s="47"/>
      <c r="EC45" s="49"/>
      <c r="ED45" s="47"/>
      <c r="EE45" s="49"/>
      <c r="EG45" s="49"/>
      <c r="EH45" s="47"/>
      <c r="EI45" s="49"/>
      <c r="EJ45" s="47"/>
      <c r="EK45" s="47"/>
      <c r="EL45" s="48"/>
      <c r="EM45" s="48"/>
      <c r="EN45" s="48"/>
      <c r="EO45" s="67"/>
      <c r="EP45" s="67"/>
      <c r="EQ45" s="67"/>
      <c r="ER45" s="67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49"/>
      <c r="FD45" s="49"/>
      <c r="FE45" s="49"/>
      <c r="FF45" s="47"/>
      <c r="FG45" s="47"/>
      <c r="FH45" s="47"/>
      <c r="FI45" s="47"/>
      <c r="FJ45" s="47"/>
    </row>
    <row r="46" spans="1:166">
      <c r="A46" s="47"/>
      <c r="B46" s="48"/>
      <c r="C46" s="48"/>
      <c r="D46" s="48"/>
      <c r="E46" s="49"/>
      <c r="F46" s="47"/>
      <c r="G46" s="49"/>
      <c r="H46" s="47"/>
      <c r="I46" s="47"/>
      <c r="J46" s="49"/>
      <c r="K46" s="47"/>
      <c r="L46" s="47"/>
      <c r="M46" s="49"/>
      <c r="N46" s="47"/>
      <c r="O46" s="49"/>
      <c r="P46" s="49"/>
      <c r="Q46" s="49"/>
      <c r="R46" s="47"/>
      <c r="S46" s="49"/>
      <c r="T46" s="47"/>
      <c r="U46" s="47"/>
      <c r="V46" s="49"/>
      <c r="W46" s="47"/>
      <c r="X46" s="47"/>
      <c r="Y46" s="28"/>
      <c r="Z46" s="47"/>
      <c r="AA46" s="47"/>
      <c r="AB46" s="26"/>
      <c r="AC46" s="47"/>
      <c r="AD46" s="28"/>
      <c r="AE46" s="28"/>
      <c r="AF46" s="28"/>
      <c r="AG46" s="28"/>
      <c r="AI46" s="47"/>
      <c r="AJ46" s="47"/>
      <c r="AK46" s="48"/>
      <c r="AL46" s="47"/>
      <c r="AM46" s="49"/>
      <c r="AN46" s="47"/>
      <c r="AO46" s="47"/>
      <c r="AP46" s="49"/>
      <c r="AQ46" s="47"/>
      <c r="AR46" s="47"/>
      <c r="AS46" s="49"/>
      <c r="AT46" s="47"/>
      <c r="AU46" s="47"/>
      <c r="AV46" s="49"/>
      <c r="AW46" s="47"/>
      <c r="AX46" s="47"/>
      <c r="AY46" s="49"/>
      <c r="AZ46" s="47"/>
      <c r="BA46" s="47"/>
      <c r="BB46" s="49"/>
      <c r="BC46" s="47"/>
      <c r="BD46" s="47"/>
      <c r="BE46" s="49"/>
      <c r="BF46" s="47"/>
      <c r="BG46" s="47"/>
      <c r="BH46" s="49"/>
      <c r="BI46" s="47"/>
      <c r="BK46" s="47"/>
      <c r="BL46" s="47"/>
      <c r="BM46" s="48"/>
      <c r="BN46" s="47"/>
      <c r="BO46" s="49"/>
      <c r="BP46" s="49"/>
      <c r="BQ46" s="49"/>
      <c r="BR46" s="49"/>
      <c r="BS46" s="49"/>
      <c r="BT46" s="49"/>
      <c r="BU46" s="49"/>
      <c r="BV46" s="49"/>
      <c r="BW46" s="49"/>
      <c r="BY46" s="49"/>
      <c r="CA46" s="47"/>
      <c r="CB46" s="49"/>
      <c r="CC46" s="47"/>
      <c r="CD46" s="47"/>
      <c r="CE46" s="49"/>
      <c r="CF46" s="47"/>
      <c r="CG46" s="47"/>
      <c r="CH46" s="49"/>
      <c r="CI46" s="47"/>
      <c r="CJ46" s="47"/>
      <c r="CK46" s="49"/>
      <c r="CL46" s="47"/>
      <c r="CM46" s="47"/>
      <c r="CN46" s="49"/>
      <c r="CO46" s="47"/>
      <c r="CP46" s="140"/>
      <c r="CQ46" s="384"/>
      <c r="CR46" s="140"/>
      <c r="CS46" s="49"/>
      <c r="CT46" s="49"/>
      <c r="CU46" s="49"/>
      <c r="CW46" s="47"/>
      <c r="CX46" s="47"/>
      <c r="CY46" s="48"/>
      <c r="CZ46" s="47"/>
      <c r="DA46" s="49"/>
      <c r="DB46" s="47"/>
      <c r="DC46" s="28"/>
      <c r="DD46" s="49"/>
      <c r="DE46" s="28"/>
      <c r="DF46" s="47"/>
      <c r="DG46" s="49"/>
      <c r="DH46" s="47"/>
      <c r="DI46" s="47"/>
      <c r="DJ46" s="49"/>
      <c r="DK46" s="47"/>
      <c r="DL46" s="47"/>
      <c r="DM46" s="49"/>
      <c r="DN46" s="47"/>
      <c r="DO46" s="49"/>
      <c r="DP46" s="49"/>
      <c r="DQ46" s="49"/>
      <c r="DS46" s="47"/>
      <c r="DT46" s="47"/>
      <c r="DU46" s="48"/>
      <c r="DV46" s="47"/>
      <c r="DW46" s="49"/>
      <c r="DX46" s="47"/>
      <c r="DY46" s="47"/>
      <c r="DZ46" s="49"/>
      <c r="EA46" s="47"/>
      <c r="EB46" s="47"/>
      <c r="EC46" s="49"/>
      <c r="ED46" s="47"/>
      <c r="EE46" s="49"/>
      <c r="EG46" s="49"/>
      <c r="EH46" s="47"/>
      <c r="EI46" s="49"/>
      <c r="EJ46" s="47"/>
      <c r="EK46" s="47"/>
      <c r="EL46" s="48"/>
      <c r="EM46" s="48"/>
      <c r="EN46" s="48"/>
      <c r="EO46" s="67"/>
      <c r="EP46" s="67"/>
      <c r="EQ46" s="67"/>
      <c r="ER46" s="67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49"/>
      <c r="FD46" s="49"/>
      <c r="FE46" s="49"/>
      <c r="FF46" s="47"/>
      <c r="FG46" s="47"/>
      <c r="FH46" s="47"/>
      <c r="FI46" s="47"/>
      <c r="FJ46" s="47"/>
    </row>
    <row r="47" spans="1:166">
      <c r="A47" s="47"/>
      <c r="B47" s="48"/>
      <c r="C47" s="48"/>
      <c r="D47" s="48"/>
      <c r="E47" s="49"/>
      <c r="F47" s="47"/>
      <c r="G47" s="49"/>
      <c r="H47" s="47"/>
      <c r="I47" s="47"/>
      <c r="J47" s="49"/>
      <c r="K47" s="47"/>
      <c r="L47" s="47"/>
      <c r="M47" s="49"/>
      <c r="N47" s="47"/>
      <c r="O47" s="49"/>
      <c r="P47" s="49"/>
      <c r="Q47" s="49"/>
      <c r="R47" s="47"/>
      <c r="S47" s="49"/>
      <c r="T47" s="47"/>
      <c r="U47" s="47"/>
      <c r="V47" s="49"/>
      <c r="W47" s="47"/>
      <c r="X47" s="47"/>
      <c r="Y47" s="28"/>
      <c r="Z47" s="47"/>
      <c r="AA47" s="47"/>
      <c r="AB47" s="26"/>
      <c r="AC47" s="47"/>
      <c r="AD47" s="28"/>
      <c r="AE47" s="28"/>
      <c r="AF47" s="28"/>
      <c r="AG47" s="28"/>
      <c r="AI47" s="47"/>
      <c r="AJ47" s="47"/>
      <c r="AK47" s="48"/>
      <c r="AL47" s="47"/>
      <c r="AM47" s="49"/>
      <c r="AN47" s="47"/>
      <c r="AO47" s="47"/>
      <c r="AP47" s="49"/>
      <c r="AQ47" s="47"/>
      <c r="AR47" s="47"/>
      <c r="AS47" s="49"/>
      <c r="AT47" s="47"/>
      <c r="AU47" s="47"/>
      <c r="AV47" s="49"/>
      <c r="AW47" s="47"/>
      <c r="AX47" s="47"/>
      <c r="AY47" s="49"/>
      <c r="AZ47" s="47"/>
      <c r="BA47" s="47"/>
      <c r="BB47" s="49"/>
      <c r="BC47" s="47"/>
      <c r="BD47" s="47"/>
      <c r="BE47" s="49"/>
      <c r="BF47" s="47"/>
      <c r="BG47" s="47"/>
      <c r="BH47" s="49"/>
      <c r="BI47" s="47"/>
      <c r="BK47" s="47"/>
      <c r="BL47" s="47"/>
      <c r="BM47" s="48"/>
      <c r="BN47" s="47"/>
      <c r="BO47" s="49"/>
      <c r="BP47" s="49"/>
      <c r="BQ47" s="49"/>
      <c r="BR47" s="49"/>
      <c r="BS47" s="49"/>
      <c r="BT47" s="49"/>
      <c r="BU47" s="49"/>
      <c r="BV47" s="49"/>
      <c r="BW47" s="49"/>
      <c r="BY47" s="49"/>
      <c r="CA47" s="47"/>
      <c r="CB47" s="49"/>
      <c r="CC47" s="47"/>
      <c r="CD47" s="47"/>
      <c r="CE47" s="49"/>
      <c r="CF47" s="47"/>
      <c r="CG47" s="47"/>
      <c r="CH47" s="49"/>
      <c r="CI47" s="47"/>
      <c r="CJ47" s="47"/>
      <c r="CK47" s="49"/>
      <c r="CL47" s="47"/>
      <c r="CM47" s="47"/>
      <c r="CN47" s="49"/>
      <c r="CO47" s="47"/>
      <c r="CP47" s="140"/>
      <c r="CQ47" s="384"/>
      <c r="CR47" s="140"/>
      <c r="CS47" s="49"/>
      <c r="CT47" s="49"/>
      <c r="CU47" s="49"/>
      <c r="CW47" s="47"/>
      <c r="CX47" s="47"/>
      <c r="CY47" s="48"/>
      <c r="CZ47" s="47"/>
      <c r="DA47" s="49"/>
      <c r="DB47" s="47"/>
      <c r="DC47" s="28"/>
      <c r="DD47" s="49"/>
      <c r="DE47" s="28"/>
      <c r="DF47" s="47"/>
      <c r="DG47" s="49"/>
      <c r="DH47" s="47"/>
      <c r="DI47" s="47"/>
      <c r="DJ47" s="49"/>
      <c r="DK47" s="47"/>
      <c r="DL47" s="47"/>
      <c r="DM47" s="49"/>
      <c r="DN47" s="47"/>
      <c r="DO47" s="49"/>
      <c r="DP47" s="49"/>
      <c r="DQ47" s="49"/>
      <c r="DS47" s="47"/>
      <c r="DT47" s="47"/>
      <c r="DU47" s="48"/>
      <c r="DV47" s="47"/>
      <c r="DW47" s="49"/>
      <c r="DX47" s="47"/>
      <c r="DY47" s="47"/>
      <c r="DZ47" s="49"/>
      <c r="EA47" s="47"/>
      <c r="EB47" s="47"/>
      <c r="EC47" s="49"/>
      <c r="ED47" s="47"/>
      <c r="EE47" s="49"/>
      <c r="EG47" s="49"/>
      <c r="EH47" s="47"/>
      <c r="EI47" s="49"/>
      <c r="EJ47" s="47"/>
      <c r="EK47" s="47"/>
      <c r="EL47" s="47"/>
      <c r="EM47" s="47"/>
      <c r="EN47" s="47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7"/>
      <c r="FG47" s="47"/>
      <c r="FH47" s="47"/>
      <c r="FI47" s="47"/>
      <c r="FJ47" s="47"/>
    </row>
    <row r="48" spans="1:166">
      <c r="A48" s="47"/>
      <c r="B48" s="48"/>
      <c r="C48" s="48"/>
      <c r="D48" s="48"/>
      <c r="E48" s="49"/>
      <c r="F48" s="47"/>
      <c r="G48" s="49"/>
      <c r="H48" s="47"/>
      <c r="I48" s="47"/>
      <c r="J48" s="49"/>
      <c r="K48" s="47"/>
      <c r="L48" s="47"/>
      <c r="M48" s="49"/>
      <c r="N48" s="47"/>
      <c r="O48" s="49"/>
      <c r="P48" s="49"/>
      <c r="Q48" s="49"/>
      <c r="R48" s="47"/>
      <c r="S48" s="49"/>
      <c r="T48" s="47"/>
      <c r="U48" s="47"/>
      <c r="V48" s="49"/>
      <c r="W48" s="47"/>
      <c r="X48" s="47"/>
      <c r="Y48" s="28"/>
      <c r="Z48" s="47"/>
      <c r="AA48" s="47"/>
      <c r="AB48" s="26"/>
      <c r="AC48" s="47"/>
      <c r="AD48" s="28"/>
      <c r="AE48" s="28"/>
      <c r="AF48" s="28"/>
      <c r="AG48" s="28"/>
      <c r="AI48" s="47"/>
      <c r="AJ48" s="47"/>
      <c r="AK48" s="48"/>
      <c r="AL48" s="47"/>
      <c r="AM48" s="49"/>
      <c r="AN48" s="47"/>
      <c r="AO48" s="47"/>
      <c r="AP48" s="49"/>
      <c r="AQ48" s="47"/>
      <c r="AR48" s="47"/>
      <c r="AS48" s="49"/>
      <c r="AT48" s="47"/>
      <c r="AU48" s="47"/>
      <c r="AV48" s="49"/>
      <c r="AW48" s="47"/>
      <c r="AX48" s="47"/>
      <c r="AY48" s="49"/>
      <c r="AZ48" s="47"/>
      <c r="BA48" s="47"/>
      <c r="BB48" s="49"/>
      <c r="BC48" s="47"/>
      <c r="BD48" s="47"/>
      <c r="BE48" s="49"/>
      <c r="BF48" s="47"/>
      <c r="BG48" s="47"/>
      <c r="BH48" s="49"/>
      <c r="BI48" s="47"/>
      <c r="BK48" s="47"/>
      <c r="BL48" s="47"/>
      <c r="BM48" s="48"/>
      <c r="BN48" s="47"/>
      <c r="BO48" s="49"/>
      <c r="BP48" s="49"/>
      <c r="BQ48" s="49"/>
      <c r="BR48" s="49"/>
      <c r="BS48" s="49"/>
      <c r="BT48" s="49"/>
      <c r="BU48" s="49"/>
      <c r="BV48" s="49"/>
      <c r="BW48" s="49"/>
      <c r="BY48" s="49"/>
      <c r="CA48" s="47"/>
      <c r="CB48" s="49"/>
      <c r="CC48" s="47"/>
      <c r="CD48" s="47"/>
      <c r="CE48" s="49"/>
      <c r="CF48" s="47"/>
      <c r="CG48" s="47"/>
      <c r="CH48" s="49"/>
      <c r="CI48" s="47"/>
      <c r="CJ48" s="47"/>
      <c r="CK48" s="49"/>
      <c r="CL48" s="47"/>
      <c r="CM48" s="47"/>
      <c r="CN48" s="49"/>
      <c r="CO48" s="47"/>
      <c r="CP48" s="140"/>
      <c r="CQ48" s="384"/>
      <c r="CR48" s="140"/>
      <c r="CS48" s="49"/>
      <c r="CT48" s="49"/>
      <c r="CU48" s="49"/>
      <c r="CW48" s="47"/>
      <c r="CX48" s="47"/>
      <c r="CY48" s="48"/>
      <c r="CZ48" s="47"/>
      <c r="DA48" s="49"/>
      <c r="DB48" s="47"/>
      <c r="DC48" s="28"/>
      <c r="DD48" s="49"/>
      <c r="DE48" s="28"/>
      <c r="DF48" s="47"/>
      <c r="DG48" s="49"/>
      <c r="DH48" s="47"/>
      <c r="DI48" s="47"/>
      <c r="DJ48" s="49"/>
      <c r="DK48" s="47"/>
      <c r="DL48" s="47"/>
      <c r="DM48" s="49"/>
      <c r="DN48" s="47"/>
      <c r="DO48" s="49"/>
      <c r="DP48" s="49"/>
      <c r="DQ48" s="49"/>
      <c r="DS48" s="47"/>
      <c r="DT48" s="47"/>
      <c r="DU48" s="48"/>
      <c r="DV48" s="47"/>
      <c r="DW48" s="49"/>
      <c r="DX48" s="47"/>
      <c r="DY48" s="47"/>
      <c r="DZ48" s="49"/>
      <c r="EA48" s="47"/>
      <c r="EB48" s="47"/>
      <c r="EC48" s="49"/>
      <c r="ED48" s="47"/>
      <c r="EE48" s="49"/>
      <c r="EG48" s="49"/>
      <c r="EH48" s="47"/>
      <c r="EI48" s="49"/>
      <c r="EJ48" s="47"/>
      <c r="EK48" s="47"/>
      <c r="EL48" s="47"/>
      <c r="EM48" s="47"/>
      <c r="EN48" s="47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7"/>
      <c r="FG48" s="47"/>
      <c r="FH48" s="47"/>
      <c r="FI48" s="47"/>
      <c r="FJ48" s="47"/>
    </row>
    <row r="49" spans="1:166">
      <c r="A49" s="47"/>
      <c r="B49" s="48"/>
      <c r="C49" s="48"/>
      <c r="D49" s="48"/>
      <c r="E49" s="49"/>
      <c r="F49" s="47"/>
      <c r="G49" s="49"/>
      <c r="H49" s="47"/>
      <c r="I49" s="47"/>
      <c r="J49" s="49"/>
      <c r="K49" s="47"/>
      <c r="L49" s="47"/>
      <c r="M49" s="49"/>
      <c r="N49" s="47"/>
      <c r="O49" s="49"/>
      <c r="P49" s="49"/>
      <c r="Q49" s="49"/>
      <c r="R49" s="47"/>
      <c r="S49" s="49"/>
      <c r="T49" s="47"/>
      <c r="U49" s="47"/>
      <c r="V49" s="49"/>
      <c r="W49" s="47"/>
      <c r="X49" s="47"/>
      <c r="Y49" s="28"/>
      <c r="Z49" s="47"/>
      <c r="AA49" s="47"/>
      <c r="AB49" s="26"/>
      <c r="AC49" s="47"/>
      <c r="AD49" s="28"/>
      <c r="AE49" s="28"/>
      <c r="AF49" s="28"/>
      <c r="AG49" s="28"/>
      <c r="AI49" s="47"/>
      <c r="AJ49" s="47"/>
      <c r="AK49" s="48"/>
      <c r="AL49" s="47"/>
      <c r="AM49" s="49"/>
      <c r="AN49" s="47"/>
      <c r="AO49" s="47"/>
      <c r="AP49" s="49"/>
      <c r="AQ49" s="47"/>
      <c r="AR49" s="47"/>
      <c r="AS49" s="49"/>
      <c r="AT49" s="47"/>
      <c r="AU49" s="47"/>
      <c r="AV49" s="49"/>
      <c r="AW49" s="47"/>
      <c r="AX49" s="47"/>
      <c r="AY49" s="49"/>
      <c r="AZ49" s="47"/>
      <c r="BA49" s="47"/>
      <c r="BB49" s="49"/>
      <c r="BC49" s="47"/>
      <c r="BD49" s="47"/>
      <c r="BE49" s="49"/>
      <c r="BF49" s="47"/>
      <c r="BG49" s="47"/>
      <c r="BH49" s="49"/>
      <c r="BI49" s="47"/>
      <c r="BK49" s="47"/>
      <c r="BL49" s="47"/>
      <c r="BM49" s="48"/>
      <c r="BN49" s="47"/>
      <c r="BO49" s="49"/>
      <c r="BP49" s="49"/>
      <c r="BQ49" s="49"/>
      <c r="BR49" s="49"/>
      <c r="BS49" s="49"/>
      <c r="BT49" s="49"/>
      <c r="BU49" s="49"/>
      <c r="BV49" s="49"/>
      <c r="BW49" s="49"/>
      <c r="BY49" s="49"/>
      <c r="CA49" s="47"/>
      <c r="CB49" s="49"/>
      <c r="CC49" s="47"/>
      <c r="CD49" s="47"/>
      <c r="CE49" s="49"/>
      <c r="CF49" s="47"/>
      <c r="CG49" s="47"/>
      <c r="CH49" s="49"/>
      <c r="CI49" s="47"/>
      <c r="CJ49" s="47"/>
      <c r="CK49" s="49"/>
      <c r="CL49" s="47"/>
      <c r="CM49" s="47"/>
      <c r="CN49" s="49"/>
      <c r="CO49" s="47"/>
      <c r="CP49" s="140"/>
      <c r="CQ49" s="384"/>
      <c r="CR49" s="140"/>
      <c r="CS49" s="49"/>
      <c r="CT49" s="49"/>
      <c r="CU49" s="49"/>
      <c r="CW49" s="47"/>
      <c r="CX49" s="47"/>
      <c r="CY49" s="48"/>
      <c r="CZ49" s="47"/>
      <c r="DA49" s="49"/>
      <c r="DB49" s="47"/>
      <c r="DC49" s="28"/>
      <c r="DD49" s="49"/>
      <c r="DE49" s="28"/>
      <c r="DF49" s="47"/>
      <c r="DG49" s="49"/>
      <c r="DH49" s="47"/>
      <c r="DI49" s="47"/>
      <c r="DJ49" s="49"/>
      <c r="DK49" s="47"/>
      <c r="DL49" s="47"/>
      <c r="DM49" s="49"/>
      <c r="DN49" s="47"/>
      <c r="DO49" s="49"/>
      <c r="DP49" s="49"/>
      <c r="DQ49" s="49"/>
      <c r="DS49" s="47"/>
      <c r="DT49" s="47"/>
      <c r="DU49" s="48"/>
      <c r="DV49" s="47"/>
      <c r="DW49" s="49"/>
      <c r="DX49" s="47"/>
      <c r="DY49" s="47"/>
      <c r="DZ49" s="49"/>
      <c r="EA49" s="47"/>
      <c r="EB49" s="47"/>
      <c r="EC49" s="49"/>
      <c r="ED49" s="47"/>
      <c r="EE49" s="49"/>
      <c r="EG49" s="49"/>
      <c r="EH49" s="47"/>
      <c r="EI49" s="49"/>
      <c r="EJ49" s="47"/>
      <c r="EK49" s="47"/>
      <c r="EL49" s="47"/>
      <c r="EM49" s="47"/>
      <c r="EN49" s="47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7"/>
      <c r="FG49" s="47"/>
      <c r="FH49" s="47"/>
      <c r="FI49" s="47"/>
      <c r="FJ49" s="47"/>
    </row>
    <row r="50" spans="1:166">
      <c r="A50" s="47"/>
      <c r="B50" s="48"/>
      <c r="C50" s="48"/>
      <c r="D50" s="48"/>
      <c r="E50" s="49"/>
      <c r="F50" s="47"/>
      <c r="G50" s="49"/>
      <c r="H50" s="47"/>
      <c r="I50" s="47"/>
      <c r="J50" s="49"/>
      <c r="K50" s="47"/>
      <c r="L50" s="47"/>
      <c r="M50" s="49"/>
      <c r="N50" s="47"/>
      <c r="O50" s="49"/>
      <c r="P50" s="49"/>
      <c r="Q50" s="49"/>
      <c r="R50" s="47"/>
      <c r="S50" s="49"/>
      <c r="T50" s="47"/>
      <c r="U50" s="47"/>
      <c r="V50" s="49"/>
      <c r="W50" s="47"/>
      <c r="X50" s="47"/>
      <c r="Y50" s="28"/>
      <c r="Z50" s="47"/>
      <c r="AA50" s="47"/>
      <c r="AB50" s="26"/>
      <c r="AC50" s="47"/>
      <c r="AD50" s="28"/>
      <c r="AE50" s="28"/>
      <c r="AF50" s="28"/>
      <c r="AG50" s="28"/>
      <c r="AI50" s="47"/>
      <c r="AJ50" s="47"/>
      <c r="AK50" s="48"/>
      <c r="AL50" s="47"/>
      <c r="AM50" s="49"/>
      <c r="AN50" s="47"/>
      <c r="AO50" s="47"/>
      <c r="AP50" s="49"/>
      <c r="AQ50" s="47"/>
      <c r="AR50" s="47"/>
      <c r="AS50" s="49"/>
      <c r="AT50" s="47"/>
      <c r="AU50" s="47"/>
      <c r="AV50" s="49"/>
      <c r="AW50" s="47"/>
      <c r="AX50" s="47"/>
      <c r="AY50" s="49"/>
      <c r="AZ50" s="47"/>
      <c r="BA50" s="47"/>
      <c r="BB50" s="49"/>
      <c r="BC50" s="47"/>
      <c r="BD50" s="47"/>
      <c r="BE50" s="49"/>
      <c r="BF50" s="47"/>
      <c r="BG50" s="47"/>
      <c r="BH50" s="49"/>
      <c r="BI50" s="47"/>
      <c r="BK50" s="47"/>
      <c r="BL50" s="47"/>
      <c r="BM50" s="48"/>
      <c r="BN50" s="47"/>
      <c r="BO50" s="49"/>
      <c r="BP50" s="49"/>
      <c r="BQ50" s="49"/>
      <c r="BR50" s="49"/>
      <c r="BS50" s="49"/>
      <c r="BT50" s="49"/>
      <c r="BU50" s="49"/>
      <c r="BV50" s="49"/>
      <c r="BW50" s="49"/>
      <c r="BY50" s="49"/>
      <c r="CA50" s="47"/>
      <c r="CB50" s="49"/>
      <c r="CC50" s="47"/>
      <c r="CD50" s="47"/>
      <c r="CE50" s="49"/>
      <c r="CF50" s="47"/>
      <c r="CG50" s="47"/>
      <c r="CH50" s="49"/>
      <c r="CI50" s="47"/>
      <c r="CJ50" s="47"/>
      <c r="CK50" s="49"/>
      <c r="CL50" s="47"/>
      <c r="CM50" s="47"/>
      <c r="CN50" s="49"/>
      <c r="CO50" s="47"/>
      <c r="CP50" s="140"/>
      <c r="CQ50" s="384"/>
      <c r="CR50" s="140"/>
      <c r="CS50" s="49"/>
      <c r="CT50" s="49"/>
      <c r="CU50" s="49"/>
      <c r="CW50" s="47"/>
      <c r="CX50" s="47"/>
      <c r="CY50" s="48"/>
      <c r="CZ50" s="47"/>
      <c r="DA50" s="49"/>
      <c r="DB50" s="47"/>
      <c r="DC50" s="28"/>
      <c r="DD50" s="49"/>
      <c r="DE50" s="28"/>
      <c r="DF50" s="47"/>
      <c r="DG50" s="49"/>
      <c r="DH50" s="47"/>
      <c r="DI50" s="47"/>
      <c r="DJ50" s="49"/>
      <c r="DK50" s="47"/>
      <c r="DL50" s="47"/>
      <c r="DM50" s="49"/>
      <c r="DN50" s="47"/>
      <c r="DO50" s="49"/>
      <c r="DP50" s="49"/>
      <c r="DQ50" s="49"/>
      <c r="DS50" s="47"/>
      <c r="DT50" s="47"/>
      <c r="DU50" s="48"/>
      <c r="DV50" s="47"/>
      <c r="DW50" s="49"/>
      <c r="DX50" s="47"/>
      <c r="DY50" s="47"/>
      <c r="DZ50" s="49"/>
      <c r="EA50" s="47"/>
      <c r="EB50" s="47"/>
      <c r="EC50" s="49"/>
      <c r="ED50" s="47"/>
      <c r="EE50" s="49"/>
      <c r="EG50" s="49"/>
      <c r="EH50" s="47"/>
      <c r="EI50" s="49"/>
      <c r="EJ50" s="47"/>
      <c r="EK50" s="47"/>
      <c r="EL50" s="47"/>
      <c r="EM50" s="47"/>
      <c r="EN50" s="47"/>
      <c r="EO50" s="49"/>
      <c r="EP50" s="49"/>
      <c r="EQ50" s="49"/>
      <c r="ER50" s="49"/>
      <c r="ES50" s="49"/>
      <c r="ET50" s="49"/>
      <c r="EU50" s="49"/>
      <c r="EV50" s="49"/>
      <c r="EW50" s="49"/>
      <c r="EX50" s="49"/>
      <c r="EY50" s="49"/>
      <c r="EZ50" s="49"/>
      <c r="FA50" s="49"/>
      <c r="FB50" s="49"/>
      <c r="FC50" s="49"/>
      <c r="FD50" s="49"/>
      <c r="FE50" s="49"/>
      <c r="FF50" s="47"/>
      <c r="FG50" s="47"/>
      <c r="FH50" s="47"/>
      <c r="FI50" s="47"/>
      <c r="FJ50" s="47"/>
    </row>
    <row r="51" spans="1:166">
      <c r="A51" s="47"/>
      <c r="B51" s="48"/>
      <c r="C51" s="48"/>
      <c r="D51" s="48"/>
      <c r="E51" s="49"/>
      <c r="F51" s="47"/>
      <c r="G51" s="49"/>
      <c r="H51" s="47"/>
      <c r="I51" s="47"/>
      <c r="J51" s="49"/>
      <c r="K51" s="47"/>
      <c r="L51" s="47"/>
      <c r="M51" s="49"/>
      <c r="N51" s="47"/>
      <c r="O51" s="49"/>
      <c r="P51" s="49"/>
      <c r="Q51" s="49"/>
      <c r="R51" s="47"/>
      <c r="S51" s="49"/>
      <c r="T51" s="47"/>
      <c r="U51" s="47"/>
      <c r="V51" s="49"/>
      <c r="W51" s="47"/>
      <c r="X51" s="47"/>
      <c r="Y51" s="28"/>
      <c r="Z51" s="47"/>
      <c r="AA51" s="47"/>
      <c r="AB51" s="26"/>
      <c r="AC51" s="47"/>
      <c r="AD51" s="28"/>
      <c r="AE51" s="28"/>
      <c r="AF51" s="28"/>
      <c r="AG51" s="28"/>
      <c r="AI51" s="47"/>
      <c r="AJ51" s="47"/>
      <c r="AK51" s="48"/>
      <c r="AL51" s="47"/>
      <c r="AM51" s="49"/>
      <c r="AN51" s="47"/>
      <c r="AO51" s="47"/>
      <c r="AP51" s="49"/>
      <c r="AQ51" s="47"/>
      <c r="AR51" s="47"/>
      <c r="AS51" s="49"/>
      <c r="AT51" s="47"/>
      <c r="AU51" s="47"/>
      <c r="AV51" s="49"/>
      <c r="AW51" s="47"/>
      <c r="AX51" s="47"/>
      <c r="AY51" s="49"/>
      <c r="AZ51" s="47"/>
      <c r="BA51" s="47"/>
      <c r="BB51" s="49"/>
      <c r="BC51" s="47"/>
      <c r="BD51" s="47"/>
      <c r="BE51" s="49"/>
      <c r="BF51" s="47"/>
      <c r="BG51" s="47"/>
      <c r="BH51" s="49"/>
      <c r="BI51" s="47"/>
      <c r="BK51" s="47"/>
      <c r="BL51" s="47"/>
      <c r="BM51" s="48"/>
      <c r="BN51" s="47"/>
      <c r="BO51" s="49"/>
      <c r="BP51" s="49"/>
      <c r="BQ51" s="49"/>
      <c r="BR51" s="49"/>
      <c r="BS51" s="49"/>
      <c r="BT51" s="49"/>
      <c r="BU51" s="49"/>
      <c r="BV51" s="49"/>
      <c r="BW51" s="49"/>
      <c r="BY51" s="49"/>
      <c r="CA51" s="47"/>
      <c r="CB51" s="49"/>
      <c r="CC51" s="47"/>
      <c r="CD51" s="47"/>
      <c r="CE51" s="49"/>
      <c r="CF51" s="47"/>
      <c r="CG51" s="47"/>
      <c r="CH51" s="49"/>
      <c r="CI51" s="47"/>
      <c r="CJ51" s="47"/>
      <c r="CK51" s="49"/>
      <c r="CL51" s="47"/>
      <c r="CM51" s="47"/>
      <c r="CN51" s="49"/>
      <c r="CO51" s="47"/>
      <c r="CP51" s="140"/>
      <c r="CQ51" s="384"/>
      <c r="CR51" s="140"/>
      <c r="CS51" s="49"/>
      <c r="CT51" s="49"/>
      <c r="CU51" s="49"/>
      <c r="CW51" s="47"/>
      <c r="CX51" s="47"/>
      <c r="CY51" s="48"/>
      <c r="CZ51" s="47"/>
      <c r="DA51" s="49"/>
      <c r="DB51" s="47"/>
      <c r="DC51" s="28"/>
      <c r="DD51" s="49"/>
      <c r="DE51" s="28"/>
      <c r="DF51" s="47"/>
      <c r="DG51" s="49"/>
      <c r="DH51" s="47"/>
      <c r="DI51" s="47"/>
      <c r="DJ51" s="49"/>
      <c r="DK51" s="47"/>
      <c r="DL51" s="47"/>
      <c r="DM51" s="49"/>
      <c r="DN51" s="47"/>
      <c r="DO51" s="49"/>
      <c r="DP51" s="49"/>
      <c r="DQ51" s="49"/>
      <c r="DS51" s="47"/>
      <c r="DT51" s="47"/>
      <c r="DU51" s="48"/>
      <c r="DV51" s="47"/>
      <c r="DW51" s="49"/>
      <c r="DX51" s="47"/>
      <c r="DY51" s="47"/>
      <c r="DZ51" s="49"/>
      <c r="EA51" s="47"/>
      <c r="EB51" s="47"/>
      <c r="EC51" s="49"/>
      <c r="ED51" s="47"/>
      <c r="EE51" s="49"/>
      <c r="EG51" s="49"/>
      <c r="EH51" s="47"/>
      <c r="EI51" s="49"/>
      <c r="EJ51" s="47"/>
      <c r="EK51" s="47"/>
      <c r="EL51" s="47"/>
      <c r="EM51" s="47"/>
      <c r="EN51" s="47"/>
      <c r="EO51" s="49"/>
      <c r="EP51" s="49"/>
      <c r="EQ51" s="49"/>
      <c r="ER51" s="49"/>
      <c r="ES51" s="49"/>
      <c r="ET51" s="49"/>
      <c r="EU51" s="49"/>
      <c r="EV51" s="49"/>
      <c r="EW51" s="49"/>
      <c r="EX51" s="49"/>
      <c r="EY51" s="49"/>
      <c r="EZ51" s="49"/>
      <c r="FA51" s="49"/>
      <c r="FB51" s="49"/>
      <c r="FC51" s="49"/>
      <c r="FD51" s="49"/>
      <c r="FE51" s="49"/>
      <c r="FF51" s="47"/>
      <c r="FG51" s="47"/>
      <c r="FH51" s="47"/>
      <c r="FI51" s="47"/>
      <c r="FJ51" s="47"/>
    </row>
    <row r="52" spans="1:166">
      <c r="A52" s="47"/>
      <c r="B52" s="48"/>
      <c r="C52" s="48"/>
      <c r="D52" s="48"/>
      <c r="E52" s="49"/>
      <c r="F52" s="47"/>
      <c r="G52" s="49"/>
      <c r="H52" s="47"/>
      <c r="I52" s="47"/>
      <c r="J52" s="49"/>
      <c r="K52" s="47"/>
      <c r="L52" s="47"/>
      <c r="M52" s="49"/>
      <c r="N52" s="47"/>
      <c r="O52" s="49"/>
      <c r="P52" s="49"/>
      <c r="Q52" s="49"/>
      <c r="R52" s="47"/>
      <c r="S52" s="49"/>
      <c r="T52" s="47"/>
      <c r="U52" s="47"/>
      <c r="V52" s="49"/>
      <c r="W52" s="47"/>
      <c r="X52" s="47"/>
      <c r="Y52" s="28"/>
      <c r="Z52" s="47"/>
      <c r="AA52" s="47"/>
      <c r="AB52" s="26"/>
      <c r="AC52" s="47"/>
      <c r="AD52" s="28"/>
      <c r="AE52" s="28"/>
      <c r="AF52" s="28"/>
      <c r="AG52" s="28"/>
      <c r="AI52" s="47"/>
      <c r="AJ52" s="47"/>
      <c r="AK52" s="48"/>
      <c r="AL52" s="47"/>
      <c r="AM52" s="49"/>
      <c r="AN52" s="47"/>
      <c r="AO52" s="47"/>
      <c r="AP52" s="49"/>
      <c r="AQ52" s="47"/>
      <c r="AR52" s="47"/>
      <c r="AS52" s="49"/>
      <c r="AT52" s="47"/>
      <c r="AU52" s="47"/>
      <c r="AV52" s="49"/>
      <c r="AW52" s="47"/>
      <c r="AX52" s="47"/>
      <c r="AY52" s="49"/>
      <c r="AZ52" s="47"/>
      <c r="BA52" s="47"/>
      <c r="BB52" s="49"/>
      <c r="BC52" s="47"/>
      <c r="BD52" s="47"/>
      <c r="BE52" s="49"/>
      <c r="BF52" s="47"/>
      <c r="BG52" s="47"/>
      <c r="BH52" s="49"/>
      <c r="BI52" s="47"/>
      <c r="BK52" s="47"/>
      <c r="BL52" s="47"/>
      <c r="BM52" s="48"/>
      <c r="BN52" s="47"/>
      <c r="BO52" s="49"/>
      <c r="BP52" s="49"/>
      <c r="BQ52" s="49"/>
      <c r="BR52" s="49"/>
      <c r="BS52" s="49"/>
      <c r="BT52" s="49"/>
      <c r="BU52" s="49"/>
      <c r="BV52" s="49"/>
      <c r="BW52" s="49"/>
      <c r="BY52" s="49"/>
      <c r="CA52" s="47"/>
      <c r="CB52" s="49"/>
      <c r="CC52" s="47"/>
      <c r="CD52" s="47"/>
      <c r="CE52" s="49"/>
      <c r="CF52" s="47"/>
      <c r="CG52" s="47"/>
      <c r="CH52" s="49"/>
      <c r="CI52" s="47"/>
      <c r="CJ52" s="47"/>
      <c r="CK52" s="49"/>
      <c r="CL52" s="47"/>
      <c r="CM52" s="47"/>
      <c r="CN52" s="49"/>
      <c r="CO52" s="47"/>
      <c r="CP52" s="140"/>
      <c r="CQ52" s="384"/>
      <c r="CR52" s="140"/>
      <c r="CS52" s="49"/>
      <c r="CT52" s="49"/>
      <c r="CU52" s="49"/>
      <c r="CW52" s="47"/>
      <c r="CX52" s="47"/>
      <c r="CY52" s="48"/>
      <c r="CZ52" s="47"/>
      <c r="DA52" s="49"/>
      <c r="DB52" s="47"/>
      <c r="DC52" s="28"/>
      <c r="DD52" s="49"/>
      <c r="DE52" s="28"/>
      <c r="DF52" s="47"/>
      <c r="DG52" s="49"/>
      <c r="DH52" s="47"/>
      <c r="DI52" s="47"/>
      <c r="DJ52" s="49"/>
      <c r="DK52" s="47"/>
      <c r="DL52" s="47"/>
      <c r="DM52" s="49"/>
      <c r="DN52" s="47"/>
      <c r="DO52" s="49"/>
      <c r="DP52" s="49"/>
      <c r="DQ52" s="49"/>
      <c r="DS52" s="47"/>
      <c r="DT52" s="47"/>
      <c r="DU52" s="48"/>
      <c r="DV52" s="47"/>
      <c r="DW52" s="49"/>
      <c r="DX52" s="47"/>
      <c r="DY52" s="47"/>
      <c r="DZ52" s="49"/>
      <c r="EA52" s="47"/>
      <c r="EB52" s="47"/>
      <c r="EC52" s="49"/>
      <c r="ED52" s="47"/>
      <c r="EE52" s="49"/>
      <c r="EG52" s="49"/>
      <c r="EH52" s="47"/>
      <c r="EI52" s="49"/>
      <c r="EJ52" s="47"/>
      <c r="EK52" s="47"/>
      <c r="EL52" s="47"/>
      <c r="EM52" s="47"/>
      <c r="EN52" s="47"/>
      <c r="EO52" s="49"/>
      <c r="EP52" s="49"/>
      <c r="EQ52" s="49"/>
      <c r="ER52" s="49"/>
      <c r="ES52" s="49"/>
      <c r="ET52" s="49"/>
      <c r="EU52" s="49"/>
      <c r="EV52" s="49"/>
      <c r="EW52" s="49"/>
      <c r="EX52" s="49"/>
      <c r="EY52" s="49"/>
      <c r="EZ52" s="49"/>
      <c r="FA52" s="49"/>
      <c r="FB52" s="49"/>
      <c r="FC52" s="49"/>
      <c r="FD52" s="49"/>
      <c r="FE52" s="49"/>
      <c r="FF52" s="47"/>
      <c r="FG52" s="47"/>
      <c r="FH52" s="47"/>
      <c r="FI52" s="47"/>
      <c r="FJ52" s="47"/>
    </row>
    <row r="53" spans="1:166">
      <c r="A53" s="47"/>
      <c r="B53" s="48"/>
      <c r="C53" s="48"/>
      <c r="D53" s="48"/>
      <c r="E53" s="49"/>
      <c r="F53" s="47"/>
      <c r="G53" s="49"/>
      <c r="H53" s="47"/>
      <c r="I53" s="47"/>
      <c r="J53" s="49"/>
      <c r="K53" s="47"/>
      <c r="L53" s="47"/>
      <c r="M53" s="49"/>
      <c r="N53" s="47"/>
      <c r="O53" s="49"/>
      <c r="P53" s="49"/>
      <c r="Q53" s="49"/>
      <c r="R53" s="47"/>
      <c r="S53" s="49"/>
      <c r="T53" s="47"/>
      <c r="U53" s="47"/>
      <c r="V53" s="49"/>
      <c r="W53" s="47"/>
      <c r="X53" s="47"/>
      <c r="Y53" s="28"/>
      <c r="Z53" s="47"/>
      <c r="AA53" s="47"/>
      <c r="AB53" s="26"/>
      <c r="AC53" s="47"/>
      <c r="AD53" s="28"/>
      <c r="AE53" s="28"/>
      <c r="AF53" s="28"/>
      <c r="AG53" s="28"/>
      <c r="AI53" s="47"/>
      <c r="AJ53" s="47"/>
      <c r="AK53" s="48"/>
      <c r="AL53" s="47"/>
      <c r="AM53" s="49"/>
      <c r="AN53" s="47"/>
      <c r="AO53" s="47"/>
      <c r="AP53" s="49"/>
      <c r="AQ53" s="47"/>
      <c r="AR53" s="47"/>
      <c r="AS53" s="49"/>
      <c r="AT53" s="47"/>
      <c r="AU53" s="47"/>
      <c r="AV53" s="49"/>
      <c r="AW53" s="47"/>
      <c r="AX53" s="47"/>
      <c r="AY53" s="49"/>
      <c r="AZ53" s="47"/>
      <c r="BA53" s="47"/>
      <c r="BB53" s="49"/>
      <c r="BC53" s="47"/>
      <c r="BD53" s="47"/>
      <c r="BE53" s="49"/>
      <c r="BF53" s="47"/>
      <c r="BG53" s="47"/>
      <c r="BH53" s="49"/>
      <c r="BI53" s="47"/>
      <c r="BK53" s="47"/>
      <c r="BL53" s="47"/>
      <c r="BM53" s="48"/>
      <c r="BN53" s="47"/>
      <c r="BO53" s="49"/>
      <c r="BP53" s="49"/>
      <c r="BQ53" s="49"/>
      <c r="BR53" s="49"/>
      <c r="BS53" s="49"/>
      <c r="BT53" s="49"/>
      <c r="BU53" s="49"/>
      <c r="BV53" s="49"/>
      <c r="BW53" s="49"/>
      <c r="BY53" s="49"/>
      <c r="CA53" s="47"/>
      <c r="CB53" s="49"/>
      <c r="CC53" s="47"/>
      <c r="CD53" s="47"/>
      <c r="CE53" s="49"/>
      <c r="CF53" s="47"/>
      <c r="CG53" s="47"/>
      <c r="CH53" s="49"/>
      <c r="CI53" s="47"/>
      <c r="CJ53" s="47"/>
      <c r="CK53" s="49"/>
      <c r="CL53" s="47"/>
      <c r="CM53" s="47"/>
      <c r="CN53" s="49"/>
      <c r="CO53" s="47"/>
      <c r="CP53" s="140"/>
      <c r="CQ53" s="384"/>
      <c r="CR53" s="140"/>
      <c r="CS53" s="49"/>
      <c r="CT53" s="49"/>
      <c r="CU53" s="49"/>
      <c r="CW53" s="47"/>
      <c r="CX53" s="47"/>
      <c r="CY53" s="48"/>
      <c r="CZ53" s="47"/>
      <c r="DA53" s="49"/>
      <c r="DB53" s="47"/>
      <c r="DC53" s="28"/>
      <c r="DD53" s="49"/>
      <c r="DE53" s="28"/>
      <c r="DF53" s="47"/>
      <c r="DG53" s="49"/>
      <c r="DH53" s="47"/>
      <c r="DI53" s="47"/>
      <c r="DJ53" s="49"/>
      <c r="DK53" s="47"/>
      <c r="DL53" s="47"/>
      <c r="DM53" s="49"/>
      <c r="DN53" s="47"/>
      <c r="DO53" s="49"/>
      <c r="DP53" s="49"/>
      <c r="DQ53" s="49"/>
      <c r="DS53" s="47"/>
      <c r="DT53" s="47"/>
      <c r="DU53" s="48"/>
      <c r="DV53" s="47"/>
      <c r="DW53" s="49"/>
      <c r="DX53" s="47"/>
      <c r="DY53" s="47"/>
      <c r="DZ53" s="49"/>
      <c r="EA53" s="47"/>
      <c r="EB53" s="47"/>
      <c r="EC53" s="49"/>
      <c r="ED53" s="47"/>
      <c r="EE53" s="49"/>
      <c r="EG53" s="49"/>
      <c r="EH53" s="47"/>
      <c r="EI53" s="49"/>
      <c r="EJ53" s="47"/>
      <c r="EK53" s="47"/>
      <c r="EL53" s="47"/>
      <c r="EM53" s="47"/>
      <c r="EN53" s="47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7"/>
      <c r="FG53" s="47"/>
      <c r="FH53" s="47"/>
      <c r="FI53" s="47"/>
      <c r="FJ53" s="47"/>
    </row>
    <row r="54" spans="1:166">
      <c r="A54" s="47"/>
      <c r="B54" s="48"/>
      <c r="C54" s="48"/>
      <c r="D54" s="48"/>
      <c r="E54" s="49"/>
      <c r="F54" s="47"/>
      <c r="G54" s="49"/>
      <c r="H54" s="47"/>
      <c r="I54" s="47"/>
      <c r="J54" s="49"/>
      <c r="K54" s="47"/>
      <c r="L54" s="47"/>
      <c r="M54" s="49"/>
      <c r="N54" s="47"/>
      <c r="O54" s="49"/>
      <c r="P54" s="49"/>
      <c r="Q54" s="49"/>
      <c r="R54" s="47"/>
      <c r="S54" s="49"/>
      <c r="T54" s="47"/>
      <c r="U54" s="47"/>
      <c r="V54" s="49"/>
      <c r="W54" s="47"/>
      <c r="X54" s="47"/>
      <c r="Y54" s="28"/>
      <c r="Z54" s="47"/>
      <c r="AA54" s="47"/>
      <c r="AB54" s="26"/>
      <c r="AC54" s="47"/>
      <c r="AD54" s="28"/>
      <c r="AE54" s="28"/>
      <c r="AF54" s="28"/>
      <c r="AG54" s="28"/>
      <c r="AI54" s="47"/>
      <c r="AJ54" s="47"/>
      <c r="AK54" s="48"/>
      <c r="AL54" s="47"/>
      <c r="AM54" s="49"/>
      <c r="AN54" s="47"/>
      <c r="AO54" s="47"/>
      <c r="AP54" s="49"/>
      <c r="AQ54" s="47"/>
      <c r="AR54" s="47"/>
      <c r="AS54" s="49"/>
      <c r="AT54" s="47"/>
      <c r="AU54" s="47"/>
      <c r="AV54" s="49"/>
      <c r="AW54" s="47"/>
      <c r="AX54" s="47"/>
      <c r="AY54" s="49"/>
      <c r="AZ54" s="47"/>
      <c r="BA54" s="47"/>
      <c r="BB54" s="49"/>
      <c r="BC54" s="47"/>
      <c r="BD54" s="47"/>
      <c r="BE54" s="49"/>
      <c r="BF54" s="47"/>
      <c r="BG54" s="47"/>
      <c r="BH54" s="49"/>
      <c r="BI54" s="47"/>
      <c r="BK54" s="47"/>
      <c r="BL54" s="47"/>
      <c r="BM54" s="48"/>
      <c r="BN54" s="47"/>
      <c r="BO54" s="49"/>
      <c r="BP54" s="49"/>
      <c r="BQ54" s="49"/>
      <c r="BR54" s="49"/>
      <c r="BS54" s="49"/>
      <c r="BT54" s="49"/>
      <c r="BU54" s="49"/>
      <c r="BV54" s="49"/>
      <c r="BW54" s="49"/>
      <c r="BY54" s="49"/>
      <c r="CA54" s="47"/>
      <c r="CB54" s="49"/>
      <c r="CC54" s="47"/>
      <c r="CD54" s="47"/>
      <c r="CE54" s="49"/>
      <c r="CF54" s="47"/>
      <c r="CG54" s="47"/>
      <c r="CH54" s="49"/>
      <c r="CI54" s="47"/>
      <c r="CJ54" s="47"/>
      <c r="CK54" s="49"/>
      <c r="CL54" s="47"/>
      <c r="CM54" s="47"/>
      <c r="CN54" s="49"/>
      <c r="CO54" s="47"/>
      <c r="CP54" s="140"/>
      <c r="CQ54" s="384"/>
      <c r="CR54" s="140"/>
      <c r="CS54" s="49"/>
      <c r="CT54" s="49"/>
      <c r="CU54" s="49"/>
      <c r="CW54" s="47"/>
      <c r="CX54" s="47"/>
      <c r="CY54" s="48"/>
      <c r="CZ54" s="47"/>
      <c r="DA54" s="49"/>
      <c r="DB54" s="47"/>
      <c r="DC54" s="28"/>
      <c r="DD54" s="49"/>
      <c r="DE54" s="28"/>
      <c r="DF54" s="47"/>
      <c r="DG54" s="49"/>
      <c r="DH54" s="47"/>
      <c r="DI54" s="47"/>
      <c r="DJ54" s="49"/>
      <c r="DK54" s="47"/>
      <c r="DL54" s="47"/>
      <c r="DM54" s="49"/>
      <c r="DN54" s="47"/>
      <c r="DO54" s="49"/>
      <c r="DP54" s="49"/>
      <c r="DQ54" s="49"/>
      <c r="DS54" s="47"/>
      <c r="DT54" s="47"/>
      <c r="DU54" s="48"/>
      <c r="DV54" s="47"/>
      <c r="DW54" s="49"/>
      <c r="DX54" s="47"/>
      <c r="DY54" s="47"/>
      <c r="DZ54" s="49"/>
      <c r="EA54" s="47"/>
      <c r="EB54" s="47"/>
      <c r="EC54" s="49"/>
      <c r="ED54" s="47"/>
      <c r="EE54" s="49"/>
      <c r="EG54" s="49"/>
      <c r="EH54" s="47"/>
      <c r="EI54" s="49"/>
      <c r="EJ54" s="47"/>
      <c r="EK54" s="47"/>
      <c r="EL54" s="47"/>
      <c r="EM54" s="47"/>
      <c r="EN54" s="47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7"/>
      <c r="FG54" s="47"/>
      <c r="FH54" s="47"/>
      <c r="FI54" s="47"/>
      <c r="FJ54" s="47"/>
    </row>
    <row r="55" spans="1:166">
      <c r="A55" s="47"/>
      <c r="B55" s="48"/>
      <c r="C55" s="48"/>
      <c r="D55" s="48"/>
      <c r="E55" s="49"/>
      <c r="F55" s="47"/>
      <c r="G55" s="49"/>
      <c r="H55" s="47"/>
      <c r="I55" s="47"/>
      <c r="J55" s="49"/>
      <c r="K55" s="47"/>
      <c r="L55" s="47"/>
      <c r="M55" s="49"/>
      <c r="N55" s="47"/>
      <c r="O55" s="49"/>
      <c r="P55" s="49"/>
      <c r="Q55" s="49"/>
      <c r="R55" s="47"/>
      <c r="S55" s="49"/>
      <c r="T55" s="47"/>
      <c r="U55" s="47"/>
      <c r="V55" s="49"/>
      <c r="W55" s="47"/>
      <c r="X55" s="47"/>
      <c r="Y55" s="28"/>
      <c r="Z55" s="47"/>
      <c r="AA55" s="47"/>
      <c r="AB55" s="26"/>
      <c r="AC55" s="47"/>
      <c r="AD55" s="28"/>
      <c r="AE55" s="28"/>
      <c r="AF55" s="28"/>
      <c r="AG55" s="28"/>
      <c r="AI55" s="47"/>
      <c r="AJ55" s="47"/>
      <c r="AK55" s="48"/>
      <c r="AL55" s="47"/>
      <c r="AM55" s="49"/>
      <c r="AN55" s="47"/>
      <c r="AO55" s="47"/>
      <c r="AP55" s="49"/>
      <c r="AQ55" s="47"/>
      <c r="AR55" s="47"/>
      <c r="AS55" s="49"/>
      <c r="AT55" s="47"/>
      <c r="AU55" s="47"/>
      <c r="AV55" s="49"/>
      <c r="AW55" s="47"/>
      <c r="AX55" s="47"/>
      <c r="AY55" s="49"/>
      <c r="AZ55" s="47"/>
      <c r="BA55" s="47"/>
      <c r="BB55" s="49"/>
      <c r="BC55" s="47"/>
      <c r="BD55" s="47"/>
      <c r="BE55" s="49"/>
      <c r="BF55" s="47"/>
      <c r="BG55" s="47"/>
      <c r="BH55" s="49"/>
      <c r="BI55" s="47"/>
      <c r="BK55" s="47"/>
      <c r="BL55" s="47"/>
      <c r="BM55" s="48"/>
      <c r="BN55" s="47"/>
      <c r="BO55" s="49"/>
      <c r="BP55" s="49"/>
      <c r="BQ55" s="49"/>
      <c r="BR55" s="49"/>
      <c r="BS55" s="49"/>
      <c r="BT55" s="49"/>
      <c r="BU55" s="49"/>
      <c r="BV55" s="49"/>
      <c r="BW55" s="49"/>
      <c r="BY55" s="49"/>
      <c r="CA55" s="47"/>
      <c r="CB55" s="49"/>
      <c r="CC55" s="47"/>
      <c r="CD55" s="47"/>
      <c r="CE55" s="49"/>
      <c r="CF55" s="47"/>
      <c r="CG55" s="47"/>
      <c r="CH55" s="49"/>
      <c r="CI55" s="47"/>
      <c r="CJ55" s="47"/>
      <c r="CK55" s="49"/>
      <c r="CL55" s="47"/>
      <c r="CM55" s="47"/>
      <c r="CN55" s="49"/>
      <c r="CO55" s="47"/>
      <c r="CP55" s="140"/>
      <c r="CQ55" s="384"/>
      <c r="CR55" s="140"/>
      <c r="CS55" s="49"/>
      <c r="CT55" s="49"/>
      <c r="CU55" s="49"/>
      <c r="CW55" s="47"/>
      <c r="CX55" s="47"/>
      <c r="CY55" s="48"/>
      <c r="CZ55" s="47"/>
      <c r="DA55" s="49"/>
      <c r="DB55" s="47"/>
      <c r="DC55" s="28"/>
      <c r="DD55" s="49"/>
      <c r="DE55" s="28"/>
      <c r="DF55" s="47"/>
      <c r="DG55" s="49"/>
      <c r="DH55" s="47"/>
      <c r="DI55" s="47"/>
      <c r="DJ55" s="49"/>
      <c r="DK55" s="47"/>
      <c r="DL55" s="47"/>
      <c r="DM55" s="49"/>
      <c r="DN55" s="47"/>
      <c r="DO55" s="49"/>
      <c r="DP55" s="49"/>
      <c r="DQ55" s="49"/>
      <c r="DS55" s="47"/>
      <c r="DT55" s="47"/>
      <c r="DU55" s="48"/>
      <c r="DV55" s="47"/>
      <c r="DW55" s="49"/>
      <c r="DX55" s="47"/>
      <c r="DY55" s="47"/>
      <c r="DZ55" s="49"/>
      <c r="EA55" s="47"/>
      <c r="EB55" s="47"/>
      <c r="EC55" s="49"/>
      <c r="ED55" s="47"/>
      <c r="EE55" s="49"/>
      <c r="EG55" s="49"/>
      <c r="EH55" s="47"/>
      <c r="EI55" s="49"/>
      <c r="EJ55" s="47"/>
      <c r="EK55" s="47"/>
      <c r="EL55" s="47"/>
      <c r="EM55" s="47"/>
      <c r="EN55" s="47"/>
      <c r="EO55" s="49"/>
      <c r="EP55" s="49"/>
      <c r="EQ55" s="49"/>
      <c r="ER55" s="49"/>
      <c r="ES55" s="49"/>
      <c r="ET55" s="49"/>
      <c r="EU55" s="49"/>
      <c r="EV55" s="49"/>
      <c r="EW55" s="49"/>
      <c r="EX55" s="49"/>
      <c r="EY55" s="49"/>
      <c r="EZ55" s="49"/>
      <c r="FA55" s="49"/>
      <c r="FB55" s="49"/>
      <c r="FC55" s="49"/>
      <c r="FD55" s="49"/>
      <c r="FE55" s="49"/>
      <c r="FF55" s="47"/>
      <c r="FG55" s="47"/>
      <c r="FH55" s="47"/>
      <c r="FI55" s="47"/>
      <c r="FJ55" s="47"/>
    </row>
    <row r="56" spans="1:166">
      <c r="A56" s="47"/>
      <c r="B56" s="48"/>
      <c r="C56" s="48"/>
      <c r="D56" s="48"/>
      <c r="E56" s="49"/>
      <c r="F56" s="47"/>
      <c r="G56" s="49"/>
      <c r="H56" s="47"/>
      <c r="I56" s="47"/>
      <c r="J56" s="49"/>
      <c r="K56" s="47"/>
      <c r="L56" s="47"/>
      <c r="M56" s="49"/>
      <c r="N56" s="47"/>
      <c r="O56" s="49"/>
      <c r="P56" s="49"/>
      <c r="Q56" s="49"/>
      <c r="R56" s="47"/>
      <c r="S56" s="49"/>
      <c r="T56" s="47"/>
      <c r="U56" s="47"/>
      <c r="V56" s="49"/>
      <c r="W56" s="47"/>
      <c r="X56" s="47"/>
      <c r="Y56" s="28"/>
      <c r="Z56" s="47"/>
      <c r="AA56" s="47"/>
      <c r="AB56" s="26"/>
      <c r="AC56" s="47"/>
      <c r="AD56" s="28"/>
      <c r="AE56" s="28"/>
      <c r="AF56" s="28"/>
      <c r="AG56" s="28"/>
      <c r="AI56" s="47"/>
      <c r="AJ56" s="47"/>
      <c r="AK56" s="48"/>
      <c r="AL56" s="47"/>
      <c r="AM56" s="49"/>
      <c r="AN56" s="47"/>
      <c r="AO56" s="47"/>
      <c r="AP56" s="49"/>
      <c r="AQ56" s="47"/>
      <c r="AR56" s="47"/>
      <c r="AS56" s="49"/>
      <c r="AT56" s="47"/>
      <c r="AU56" s="47"/>
      <c r="AV56" s="49"/>
      <c r="AW56" s="47"/>
      <c r="AX56" s="47"/>
      <c r="AY56" s="49"/>
      <c r="AZ56" s="47"/>
      <c r="BA56" s="47"/>
      <c r="BB56" s="49"/>
      <c r="BC56" s="47"/>
      <c r="BD56" s="47"/>
      <c r="BE56" s="49"/>
      <c r="BF56" s="47"/>
      <c r="BG56" s="47"/>
      <c r="BH56" s="49"/>
      <c r="BI56" s="47"/>
      <c r="BK56" s="47"/>
      <c r="BL56" s="47"/>
      <c r="BM56" s="48"/>
      <c r="BN56" s="47"/>
      <c r="BO56" s="49"/>
      <c r="BP56" s="49"/>
      <c r="BQ56" s="49"/>
      <c r="BR56" s="49"/>
      <c r="BS56" s="49"/>
      <c r="BT56" s="49"/>
      <c r="BU56" s="49"/>
      <c r="BV56" s="49"/>
      <c r="BW56" s="49"/>
      <c r="BY56" s="49"/>
      <c r="CA56" s="47"/>
      <c r="CB56" s="49"/>
      <c r="CC56" s="47"/>
      <c r="CD56" s="47"/>
      <c r="CE56" s="49"/>
      <c r="CF56" s="47"/>
      <c r="CG56" s="47"/>
      <c r="CH56" s="49"/>
      <c r="CI56" s="47"/>
      <c r="CJ56" s="47"/>
      <c r="CK56" s="49"/>
      <c r="CL56" s="47"/>
      <c r="CM56" s="47"/>
      <c r="CN56" s="49"/>
      <c r="CO56" s="47"/>
      <c r="CP56" s="140"/>
      <c r="CQ56" s="384"/>
      <c r="CR56" s="140"/>
      <c r="CS56" s="49"/>
      <c r="CT56" s="49"/>
      <c r="CU56" s="49"/>
      <c r="CW56" s="47"/>
      <c r="CX56" s="47"/>
      <c r="CY56" s="48"/>
      <c r="CZ56" s="47"/>
      <c r="DA56" s="49"/>
      <c r="DB56" s="47"/>
      <c r="DC56" s="28"/>
      <c r="DD56" s="49"/>
      <c r="DE56" s="28"/>
      <c r="DF56" s="47"/>
      <c r="DG56" s="49"/>
      <c r="DH56" s="47"/>
      <c r="DI56" s="47"/>
      <c r="DJ56" s="49"/>
      <c r="DK56" s="47"/>
      <c r="DL56" s="47"/>
      <c r="DM56" s="49"/>
      <c r="DN56" s="47"/>
      <c r="DO56" s="49"/>
      <c r="DP56" s="49"/>
      <c r="DQ56" s="49"/>
      <c r="DS56" s="47"/>
      <c r="DT56" s="47"/>
      <c r="DU56" s="48"/>
      <c r="DV56" s="47"/>
      <c r="DW56" s="49"/>
      <c r="DX56" s="47"/>
      <c r="DY56" s="47"/>
      <c r="DZ56" s="49"/>
      <c r="EA56" s="47"/>
      <c r="EB56" s="47"/>
      <c r="EC56" s="49"/>
      <c r="ED56" s="47"/>
      <c r="EE56" s="49"/>
      <c r="EG56" s="49"/>
      <c r="EH56" s="47"/>
      <c r="EI56" s="49"/>
      <c r="EJ56" s="47"/>
      <c r="EK56" s="47"/>
      <c r="EL56" s="47"/>
      <c r="EM56" s="47"/>
      <c r="EN56" s="47"/>
      <c r="EO56" s="49"/>
      <c r="EP56" s="49"/>
      <c r="EQ56" s="49"/>
      <c r="ER56" s="49"/>
      <c r="ES56" s="49"/>
      <c r="ET56" s="49"/>
      <c r="EU56" s="49"/>
      <c r="EV56" s="49"/>
      <c r="EW56" s="49"/>
      <c r="EX56" s="49"/>
      <c r="EY56" s="49"/>
      <c r="EZ56" s="49"/>
      <c r="FA56" s="49"/>
      <c r="FB56" s="49"/>
      <c r="FC56" s="49"/>
      <c r="FD56" s="49"/>
      <c r="FE56" s="49"/>
      <c r="FF56" s="47"/>
      <c r="FG56" s="47"/>
      <c r="FH56" s="47"/>
      <c r="FI56" s="47"/>
      <c r="FJ56" s="47"/>
    </row>
    <row r="57" spans="1:166">
      <c r="A57" s="47"/>
      <c r="B57" s="48"/>
      <c r="C57" s="48"/>
      <c r="D57" s="48"/>
      <c r="E57" s="49"/>
      <c r="F57" s="47"/>
      <c r="G57" s="49"/>
      <c r="H57" s="47"/>
      <c r="I57" s="47"/>
      <c r="J57" s="49"/>
      <c r="K57" s="47"/>
      <c r="L57" s="47"/>
      <c r="M57" s="49"/>
      <c r="N57" s="47"/>
      <c r="O57" s="49"/>
      <c r="P57" s="49"/>
      <c r="Q57" s="49"/>
      <c r="R57" s="47"/>
      <c r="S57" s="49"/>
      <c r="T57" s="47"/>
      <c r="U57" s="47"/>
      <c r="V57" s="49"/>
      <c r="W57" s="47"/>
      <c r="X57" s="47"/>
      <c r="Y57" s="28"/>
      <c r="Z57" s="47"/>
      <c r="AA57" s="47"/>
      <c r="AB57" s="26"/>
      <c r="AC57" s="47"/>
      <c r="AD57" s="28"/>
      <c r="AE57" s="28"/>
      <c r="AF57" s="28"/>
      <c r="AG57" s="28"/>
      <c r="AI57" s="47"/>
      <c r="AJ57" s="47"/>
      <c r="AK57" s="48"/>
      <c r="AL57" s="47"/>
      <c r="AM57" s="49"/>
      <c r="AN57" s="47"/>
      <c r="AO57" s="47"/>
      <c r="AP57" s="49"/>
      <c r="AQ57" s="47"/>
      <c r="AR57" s="47"/>
      <c r="AS57" s="49"/>
      <c r="AT57" s="47"/>
      <c r="AU57" s="47"/>
      <c r="AV57" s="49"/>
      <c r="AW57" s="47"/>
      <c r="AX57" s="47"/>
      <c r="AY57" s="49"/>
      <c r="AZ57" s="47"/>
      <c r="BA57" s="47"/>
      <c r="BB57" s="49"/>
      <c r="BC57" s="47"/>
      <c r="BD57" s="47"/>
      <c r="BE57" s="49"/>
      <c r="BF57" s="47"/>
      <c r="BG57" s="47"/>
      <c r="BH57" s="49"/>
      <c r="BI57" s="47"/>
      <c r="BK57" s="47"/>
      <c r="BL57" s="47"/>
      <c r="BM57" s="48"/>
      <c r="BN57" s="47"/>
      <c r="BO57" s="49"/>
      <c r="BP57" s="49"/>
      <c r="BQ57" s="49"/>
      <c r="BR57" s="49"/>
      <c r="BS57" s="49"/>
      <c r="BT57" s="49"/>
      <c r="BU57" s="49"/>
      <c r="BV57" s="49"/>
      <c r="BW57" s="49"/>
      <c r="BY57" s="49"/>
      <c r="CA57" s="47"/>
      <c r="CB57" s="49"/>
      <c r="CC57" s="47"/>
      <c r="CD57" s="47"/>
      <c r="CE57" s="49"/>
      <c r="CF57" s="47"/>
      <c r="CG57" s="47"/>
      <c r="CH57" s="49"/>
      <c r="CI57" s="47"/>
      <c r="CJ57" s="47"/>
      <c r="CK57" s="49"/>
      <c r="CL57" s="47"/>
      <c r="CM57" s="47"/>
      <c r="CN57" s="49"/>
      <c r="CO57" s="47"/>
      <c r="CP57" s="140"/>
      <c r="CQ57" s="384"/>
      <c r="CR57" s="140"/>
      <c r="CS57" s="49"/>
      <c r="CT57" s="49"/>
      <c r="CU57" s="49"/>
      <c r="CW57" s="47"/>
      <c r="CX57" s="47"/>
      <c r="CY57" s="48"/>
      <c r="CZ57" s="47"/>
      <c r="DA57" s="49"/>
      <c r="DB57" s="47"/>
      <c r="DC57" s="28"/>
      <c r="DD57" s="49"/>
      <c r="DE57" s="28"/>
      <c r="DF57" s="47"/>
      <c r="DG57" s="49"/>
      <c r="DH57" s="47"/>
      <c r="DI57" s="47"/>
      <c r="DJ57" s="49"/>
      <c r="DK57" s="47"/>
      <c r="DL57" s="47"/>
      <c r="DM57" s="49"/>
      <c r="DN57" s="47"/>
      <c r="DO57" s="49"/>
      <c r="DP57" s="49"/>
      <c r="DQ57" s="49"/>
      <c r="DS57" s="47"/>
      <c r="DT57" s="47"/>
      <c r="DU57" s="48"/>
      <c r="DV57" s="47"/>
      <c r="DW57" s="49"/>
      <c r="DX57" s="47"/>
      <c r="DY57" s="47"/>
      <c r="DZ57" s="49"/>
      <c r="EA57" s="47"/>
      <c r="EB57" s="47"/>
      <c r="EC57" s="49"/>
      <c r="ED57" s="47"/>
      <c r="EE57" s="49"/>
      <c r="EG57" s="49"/>
      <c r="EH57" s="47"/>
      <c r="EI57" s="49"/>
      <c r="EJ57" s="47"/>
      <c r="EK57" s="47"/>
      <c r="EL57" s="47"/>
      <c r="EM57" s="47"/>
      <c r="EN57" s="47"/>
      <c r="EO57" s="49"/>
      <c r="EP57" s="49"/>
      <c r="EQ57" s="49"/>
      <c r="ER57" s="49"/>
      <c r="ES57" s="49"/>
      <c r="ET57" s="49"/>
      <c r="EU57" s="49"/>
      <c r="EV57" s="49"/>
      <c r="EW57" s="49"/>
      <c r="EX57" s="49"/>
      <c r="EY57" s="49"/>
      <c r="EZ57" s="49"/>
      <c r="FA57" s="49"/>
      <c r="FB57" s="49"/>
      <c r="FC57" s="49"/>
      <c r="FD57" s="49"/>
      <c r="FE57" s="49"/>
      <c r="FF57" s="47"/>
      <c r="FG57" s="47"/>
      <c r="FH57" s="47"/>
      <c r="FI57" s="47"/>
      <c r="FJ57" s="47"/>
    </row>
    <row r="58" spans="1:166">
      <c r="A58" s="47"/>
      <c r="B58" s="48"/>
      <c r="C58" s="48"/>
      <c r="D58" s="48"/>
      <c r="E58" s="49"/>
      <c r="F58" s="47"/>
      <c r="G58" s="49"/>
      <c r="H58" s="47"/>
      <c r="I58" s="47"/>
      <c r="J58" s="49"/>
      <c r="K58" s="47"/>
      <c r="L58" s="47"/>
      <c r="M58" s="49"/>
      <c r="N58" s="47"/>
      <c r="O58" s="49"/>
      <c r="P58" s="49"/>
      <c r="Q58" s="49"/>
      <c r="R58" s="47"/>
      <c r="S58" s="49"/>
      <c r="T58" s="47"/>
      <c r="U58" s="47"/>
      <c r="V58" s="49"/>
      <c r="W58" s="47"/>
      <c r="X58" s="47"/>
      <c r="Y58" s="28"/>
      <c r="Z58" s="47"/>
      <c r="AA58" s="47"/>
      <c r="AB58" s="26"/>
      <c r="AC58" s="47"/>
      <c r="AD58" s="28"/>
      <c r="AE58" s="28"/>
      <c r="AF58" s="28"/>
      <c r="AG58" s="28"/>
      <c r="AI58" s="47"/>
      <c r="AJ58" s="47"/>
      <c r="AK58" s="48"/>
      <c r="AL58" s="47"/>
      <c r="AM58" s="49"/>
      <c r="AN58" s="47"/>
      <c r="AO58" s="47"/>
      <c r="AP58" s="49"/>
      <c r="AQ58" s="47"/>
      <c r="AR58" s="47"/>
      <c r="AS58" s="49"/>
      <c r="AT58" s="47"/>
      <c r="AU58" s="47"/>
      <c r="AV58" s="49"/>
      <c r="AW58" s="47"/>
      <c r="AX58" s="47"/>
      <c r="AY58" s="49"/>
      <c r="AZ58" s="47"/>
      <c r="BA58" s="47"/>
      <c r="BB58" s="49"/>
      <c r="BC58" s="47"/>
      <c r="BD58" s="47"/>
      <c r="BE58" s="49"/>
      <c r="BF58" s="47"/>
      <c r="BG58" s="47"/>
      <c r="BH58" s="49"/>
      <c r="BI58" s="47"/>
      <c r="BK58" s="47"/>
      <c r="BL58" s="47"/>
      <c r="BM58" s="48"/>
      <c r="BN58" s="47"/>
      <c r="BO58" s="49"/>
      <c r="BP58" s="49"/>
      <c r="BQ58" s="49"/>
      <c r="BR58" s="49"/>
      <c r="BS58" s="49"/>
      <c r="BT58" s="49"/>
      <c r="BU58" s="49"/>
      <c r="BV58" s="49"/>
      <c r="BW58" s="49"/>
      <c r="BY58" s="49"/>
      <c r="CA58" s="47"/>
      <c r="CB58" s="49"/>
      <c r="CC58" s="47"/>
      <c r="CD58" s="47"/>
      <c r="CE58" s="49"/>
      <c r="CF58" s="47"/>
      <c r="CG58" s="47"/>
      <c r="CH58" s="49"/>
      <c r="CI58" s="47"/>
      <c r="CJ58" s="47"/>
      <c r="CK58" s="49"/>
      <c r="CL58" s="47"/>
      <c r="CM58" s="47"/>
      <c r="CN58" s="49"/>
      <c r="CO58" s="47"/>
      <c r="CP58" s="140"/>
      <c r="CQ58" s="384"/>
      <c r="CR58" s="140"/>
      <c r="CS58" s="49"/>
      <c r="CT58" s="49"/>
      <c r="CU58" s="49"/>
      <c r="CW58" s="47"/>
      <c r="CX58" s="47"/>
      <c r="CY58" s="48"/>
      <c r="CZ58" s="47"/>
      <c r="DA58" s="49"/>
      <c r="DB58" s="47"/>
      <c r="DC58" s="28"/>
      <c r="DD58" s="49"/>
      <c r="DE58" s="28"/>
      <c r="DF58" s="47"/>
      <c r="DG58" s="49"/>
      <c r="DH58" s="47"/>
      <c r="DI58" s="47"/>
      <c r="DJ58" s="49"/>
      <c r="DK58" s="47"/>
      <c r="DL58" s="47"/>
      <c r="DM58" s="49"/>
      <c r="DN58" s="47"/>
      <c r="DO58" s="49"/>
      <c r="DP58" s="49"/>
      <c r="DQ58" s="49"/>
      <c r="DS58" s="47"/>
      <c r="DT58" s="47"/>
      <c r="DU58" s="48"/>
      <c r="DV58" s="47"/>
      <c r="DW58" s="49"/>
      <c r="DX58" s="47"/>
      <c r="DY58" s="47"/>
      <c r="DZ58" s="49"/>
      <c r="EA58" s="47"/>
      <c r="EB58" s="47"/>
      <c r="EC58" s="49"/>
      <c r="ED58" s="47"/>
      <c r="EE58" s="49"/>
      <c r="EG58" s="49"/>
      <c r="EH58" s="47"/>
      <c r="EI58" s="49"/>
      <c r="EJ58" s="47"/>
      <c r="EK58" s="47"/>
      <c r="EL58" s="47"/>
      <c r="EM58" s="47"/>
      <c r="EN58" s="47"/>
      <c r="EO58" s="49"/>
      <c r="EP58" s="49"/>
      <c r="EQ58" s="49"/>
      <c r="ER58" s="49"/>
      <c r="ES58" s="49"/>
      <c r="ET58" s="49"/>
      <c r="EU58" s="49"/>
      <c r="EV58" s="49"/>
      <c r="EW58" s="49"/>
      <c r="EX58" s="49"/>
      <c r="EY58" s="49"/>
      <c r="EZ58" s="49"/>
      <c r="FA58" s="49"/>
      <c r="FB58" s="49"/>
      <c r="FC58" s="49"/>
      <c r="FD58" s="49"/>
      <c r="FE58" s="49"/>
      <c r="FF58" s="47"/>
      <c r="FG58" s="47"/>
      <c r="FH58" s="47"/>
      <c r="FI58" s="47"/>
      <c r="FJ58" s="47"/>
    </row>
    <row r="59" spans="1:166">
      <c r="A59" s="47"/>
      <c r="B59" s="48"/>
      <c r="C59" s="48"/>
      <c r="D59" s="48"/>
      <c r="E59" s="49"/>
      <c r="F59" s="47"/>
      <c r="G59" s="49"/>
      <c r="H59" s="47"/>
      <c r="I59" s="47"/>
      <c r="J59" s="49"/>
      <c r="K59" s="47"/>
      <c r="L59" s="47"/>
      <c r="M59" s="49"/>
      <c r="N59" s="47"/>
      <c r="O59" s="49"/>
      <c r="P59" s="49"/>
      <c r="Q59" s="49"/>
      <c r="R59" s="47"/>
      <c r="S59" s="49"/>
      <c r="T59" s="47"/>
      <c r="U59" s="47"/>
      <c r="V59" s="49"/>
      <c r="W59" s="47"/>
      <c r="X59" s="47"/>
      <c r="Y59" s="28"/>
      <c r="Z59" s="47"/>
      <c r="AA59" s="47"/>
      <c r="AB59" s="26"/>
      <c r="AC59" s="47"/>
      <c r="AD59" s="28"/>
      <c r="AE59" s="28"/>
      <c r="AF59" s="28"/>
      <c r="AG59" s="28"/>
      <c r="AI59" s="47"/>
      <c r="AJ59" s="47"/>
      <c r="AK59" s="48"/>
      <c r="AL59" s="47"/>
      <c r="AM59" s="49"/>
      <c r="AN59" s="47"/>
      <c r="AO59" s="47"/>
      <c r="AP59" s="49"/>
      <c r="AQ59" s="47"/>
      <c r="AR59" s="47"/>
      <c r="AS59" s="49"/>
      <c r="AT59" s="47"/>
      <c r="AU59" s="47"/>
      <c r="AV59" s="49"/>
      <c r="AW59" s="47"/>
      <c r="AX59" s="47"/>
      <c r="AY59" s="49"/>
      <c r="AZ59" s="47"/>
      <c r="BA59" s="47"/>
      <c r="BB59" s="49"/>
      <c r="BC59" s="47"/>
      <c r="BD59" s="47"/>
      <c r="BE59" s="49"/>
      <c r="BF59" s="47"/>
      <c r="BG59" s="47"/>
      <c r="BH59" s="49"/>
      <c r="BI59" s="47"/>
      <c r="BK59" s="47"/>
      <c r="BL59" s="47"/>
      <c r="BM59" s="48"/>
      <c r="BN59" s="47"/>
      <c r="BO59" s="49"/>
      <c r="BP59" s="49"/>
      <c r="BQ59" s="49"/>
      <c r="BR59" s="49"/>
      <c r="BS59" s="49"/>
      <c r="BT59" s="49"/>
      <c r="BU59" s="49"/>
      <c r="BV59" s="49"/>
      <c r="BW59" s="49"/>
      <c r="BY59" s="49"/>
      <c r="CA59" s="47"/>
      <c r="CB59" s="49"/>
      <c r="CC59" s="47"/>
      <c r="CD59" s="47"/>
      <c r="CE59" s="49"/>
      <c r="CF59" s="47"/>
      <c r="CG59" s="47"/>
      <c r="CH59" s="49"/>
      <c r="CI59" s="47"/>
      <c r="CJ59" s="47"/>
      <c r="CK59" s="49"/>
      <c r="CL59" s="47"/>
      <c r="CM59" s="47"/>
      <c r="CN59" s="49"/>
      <c r="CO59" s="47"/>
      <c r="CP59" s="140"/>
      <c r="CQ59" s="384"/>
      <c r="CR59" s="140"/>
      <c r="CS59" s="49"/>
      <c r="CT59" s="49"/>
      <c r="CU59" s="49"/>
      <c r="CW59" s="47"/>
      <c r="CX59" s="47"/>
      <c r="CY59" s="48"/>
      <c r="CZ59" s="47"/>
      <c r="DA59" s="49"/>
      <c r="DB59" s="47"/>
      <c r="DC59" s="28"/>
      <c r="DD59" s="49"/>
      <c r="DE59" s="28"/>
      <c r="DF59" s="47"/>
      <c r="DG59" s="49"/>
      <c r="DH59" s="47"/>
      <c r="DI59" s="47"/>
      <c r="DJ59" s="49"/>
      <c r="DK59" s="47"/>
      <c r="DL59" s="47"/>
      <c r="DM59" s="49"/>
      <c r="DN59" s="47"/>
      <c r="DO59" s="49"/>
      <c r="DP59" s="49"/>
      <c r="DQ59" s="49"/>
      <c r="DS59" s="47"/>
      <c r="DT59" s="47"/>
      <c r="DU59" s="48"/>
      <c r="DV59" s="47"/>
      <c r="DW59" s="49"/>
      <c r="DX59" s="47"/>
      <c r="DY59" s="47"/>
      <c r="DZ59" s="49"/>
      <c r="EA59" s="47"/>
      <c r="EB59" s="47"/>
      <c r="EC59" s="49"/>
      <c r="ED59" s="47"/>
      <c r="EE59" s="49"/>
      <c r="EG59" s="49"/>
      <c r="EH59" s="47"/>
      <c r="EI59" s="49"/>
      <c r="EJ59" s="47"/>
      <c r="EK59" s="47"/>
      <c r="EL59" s="47"/>
      <c r="EM59" s="47"/>
      <c r="EN59" s="47"/>
      <c r="EO59" s="49"/>
      <c r="EP59" s="49"/>
      <c r="EQ59" s="49"/>
      <c r="ER59" s="49"/>
      <c r="ES59" s="49"/>
      <c r="ET59" s="49"/>
      <c r="EU59" s="49"/>
      <c r="EV59" s="49"/>
      <c r="EW59" s="49"/>
      <c r="EX59" s="49"/>
      <c r="EY59" s="49"/>
      <c r="EZ59" s="49"/>
      <c r="FA59" s="49"/>
      <c r="FB59" s="49"/>
      <c r="FC59" s="49"/>
      <c r="FD59" s="49"/>
      <c r="FE59" s="49"/>
      <c r="FF59" s="47"/>
      <c r="FG59" s="47"/>
      <c r="FH59" s="47"/>
      <c r="FI59" s="47"/>
      <c r="FJ59" s="47"/>
    </row>
    <row r="60" spans="1:166">
      <c r="A60" s="47"/>
      <c r="B60" s="48"/>
      <c r="C60" s="48"/>
      <c r="D60" s="48"/>
      <c r="E60" s="49"/>
      <c r="F60" s="47"/>
      <c r="G60" s="49"/>
      <c r="H60" s="47"/>
      <c r="I60" s="47"/>
      <c r="J60" s="49"/>
      <c r="K60" s="47"/>
      <c r="L60" s="47"/>
      <c r="M60" s="49"/>
      <c r="N60" s="47"/>
      <c r="O60" s="49"/>
      <c r="P60" s="49"/>
      <c r="Q60" s="49"/>
      <c r="R60" s="47"/>
      <c r="S60" s="49"/>
      <c r="T60" s="47"/>
      <c r="U60" s="47"/>
      <c r="V60" s="49"/>
      <c r="W60" s="47"/>
      <c r="X60" s="47"/>
      <c r="Y60" s="28"/>
      <c r="Z60" s="47"/>
      <c r="AA60" s="47"/>
      <c r="AB60" s="26"/>
      <c r="AC60" s="47"/>
      <c r="AD60" s="28"/>
      <c r="AE60" s="28"/>
      <c r="AF60" s="28"/>
      <c r="AG60" s="28"/>
      <c r="AI60" s="47"/>
      <c r="AJ60" s="47"/>
      <c r="AK60" s="48"/>
      <c r="AL60" s="47"/>
      <c r="AM60" s="49"/>
      <c r="AN60" s="47"/>
      <c r="AO60" s="47"/>
      <c r="AP60" s="49"/>
      <c r="AQ60" s="47"/>
      <c r="AR60" s="47"/>
      <c r="AS60" s="49"/>
      <c r="AT60" s="47"/>
      <c r="AU60" s="47"/>
      <c r="AV60" s="49"/>
      <c r="AW60" s="47"/>
      <c r="AX60" s="47"/>
      <c r="AY60" s="49"/>
      <c r="AZ60" s="47"/>
      <c r="BA60" s="47"/>
      <c r="BB60" s="49"/>
      <c r="BC60" s="47"/>
      <c r="BD60" s="47"/>
      <c r="BE60" s="49"/>
      <c r="BF60" s="47"/>
      <c r="BG60" s="47"/>
      <c r="BH60" s="49"/>
      <c r="BI60" s="47"/>
      <c r="BK60" s="47"/>
      <c r="BL60" s="47"/>
      <c r="BM60" s="48"/>
      <c r="BN60" s="47"/>
      <c r="BO60" s="49"/>
      <c r="BP60" s="49"/>
      <c r="BQ60" s="49"/>
      <c r="BR60" s="49"/>
      <c r="BS60" s="49"/>
      <c r="BT60" s="49"/>
      <c r="BU60" s="49"/>
      <c r="BV60" s="49"/>
      <c r="BW60" s="49"/>
      <c r="BY60" s="49"/>
      <c r="CA60" s="47"/>
      <c r="CB60" s="49"/>
      <c r="CC60" s="47"/>
      <c r="CD60" s="47"/>
      <c r="CE60" s="49"/>
      <c r="CF60" s="47"/>
      <c r="CG60" s="47"/>
      <c r="CH60" s="49"/>
      <c r="CI60" s="47"/>
      <c r="CJ60" s="47"/>
      <c r="CK60" s="49"/>
      <c r="CL60" s="47"/>
      <c r="CM60" s="47"/>
      <c r="CN60" s="49"/>
      <c r="CO60" s="47"/>
      <c r="CP60" s="140"/>
      <c r="CQ60" s="384"/>
      <c r="CR60" s="140"/>
      <c r="CS60" s="49"/>
      <c r="CT60" s="49"/>
      <c r="CU60" s="49"/>
      <c r="CW60" s="47"/>
      <c r="CX60" s="47"/>
      <c r="CY60" s="48"/>
      <c r="CZ60" s="47"/>
      <c r="DA60" s="49"/>
      <c r="DB60" s="47"/>
      <c r="DC60" s="28"/>
      <c r="DD60" s="49"/>
      <c r="DE60" s="28"/>
      <c r="DF60" s="47"/>
      <c r="DG60" s="49"/>
      <c r="DH60" s="47"/>
      <c r="DI60" s="47"/>
      <c r="DJ60" s="49"/>
      <c r="DK60" s="47"/>
      <c r="DL60" s="47"/>
      <c r="DM60" s="49"/>
      <c r="DN60" s="47"/>
      <c r="DO60" s="49"/>
      <c r="DP60" s="49"/>
      <c r="DQ60" s="49"/>
      <c r="DS60" s="47"/>
      <c r="DT60" s="47"/>
      <c r="DU60" s="48"/>
      <c r="DV60" s="47"/>
      <c r="DW60" s="49"/>
      <c r="DX60" s="47"/>
      <c r="DY60" s="47"/>
      <c r="DZ60" s="49"/>
      <c r="EA60" s="47"/>
      <c r="EB60" s="47"/>
      <c r="EC60" s="49"/>
      <c r="ED60" s="47"/>
      <c r="EE60" s="49"/>
      <c r="EG60" s="49"/>
      <c r="EH60" s="47"/>
      <c r="EI60" s="49"/>
      <c r="EJ60" s="47"/>
      <c r="EK60" s="47"/>
      <c r="EL60" s="47"/>
      <c r="EM60" s="47"/>
      <c r="EN60" s="47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7"/>
      <c r="FG60" s="47"/>
      <c r="FH60" s="47"/>
      <c r="FI60" s="47"/>
      <c r="FJ60" s="47"/>
    </row>
    <row r="61" spans="1:166">
      <c r="A61" s="47"/>
      <c r="B61" s="48"/>
      <c r="C61" s="48"/>
      <c r="D61" s="48"/>
      <c r="E61" s="49"/>
      <c r="F61" s="47"/>
      <c r="G61" s="49"/>
      <c r="H61" s="47"/>
      <c r="I61" s="47"/>
      <c r="J61" s="49"/>
      <c r="K61" s="47"/>
      <c r="L61" s="47"/>
      <c r="M61" s="49"/>
      <c r="N61" s="47"/>
      <c r="O61" s="49"/>
      <c r="P61" s="49"/>
      <c r="Q61" s="49"/>
      <c r="R61" s="47"/>
      <c r="S61" s="49"/>
      <c r="T61" s="47"/>
      <c r="U61" s="47"/>
      <c r="V61" s="49"/>
      <c r="W61" s="47"/>
      <c r="X61" s="47"/>
      <c r="Y61" s="28"/>
      <c r="Z61" s="47"/>
      <c r="AA61" s="47"/>
      <c r="AB61" s="26"/>
      <c r="AC61" s="47"/>
      <c r="AD61" s="28"/>
      <c r="AE61" s="28"/>
      <c r="AF61" s="28"/>
      <c r="AG61" s="28"/>
      <c r="AI61" s="47"/>
      <c r="AJ61" s="47"/>
      <c r="AK61" s="48"/>
      <c r="AL61" s="47"/>
      <c r="AM61" s="49"/>
      <c r="AN61" s="47"/>
      <c r="AO61" s="47"/>
      <c r="AP61" s="49"/>
      <c r="AQ61" s="47"/>
      <c r="AR61" s="47"/>
      <c r="AS61" s="49"/>
      <c r="AT61" s="47"/>
      <c r="AU61" s="47"/>
      <c r="AV61" s="49"/>
      <c r="AW61" s="47"/>
      <c r="AX61" s="47"/>
      <c r="AY61" s="49"/>
      <c r="AZ61" s="47"/>
      <c r="BA61" s="47"/>
      <c r="BB61" s="49"/>
      <c r="BC61" s="47"/>
      <c r="BD61" s="47"/>
      <c r="BE61" s="49"/>
      <c r="BF61" s="47"/>
      <c r="BG61" s="47"/>
      <c r="BH61" s="49"/>
      <c r="BI61" s="47"/>
      <c r="BK61" s="47"/>
      <c r="BL61" s="47"/>
      <c r="BM61" s="48"/>
      <c r="BN61" s="47"/>
      <c r="BO61" s="49"/>
      <c r="BP61" s="49"/>
      <c r="BQ61" s="49"/>
      <c r="BR61" s="49"/>
      <c r="BS61" s="49"/>
      <c r="BT61" s="49"/>
      <c r="BU61" s="49"/>
      <c r="BV61" s="49"/>
      <c r="BW61" s="49"/>
      <c r="BY61" s="49"/>
      <c r="CA61" s="47"/>
      <c r="CB61" s="49"/>
      <c r="CC61" s="47"/>
      <c r="CD61" s="47"/>
      <c r="CE61" s="49"/>
      <c r="CF61" s="47"/>
      <c r="CG61" s="47"/>
      <c r="CH61" s="49"/>
      <c r="CI61" s="47"/>
      <c r="CJ61" s="47"/>
      <c r="CK61" s="49"/>
      <c r="CL61" s="47"/>
      <c r="CM61" s="47"/>
      <c r="CN61" s="49"/>
      <c r="CO61" s="47"/>
      <c r="CP61" s="140"/>
      <c r="CQ61" s="384"/>
      <c r="CR61" s="140"/>
      <c r="CS61" s="49"/>
      <c r="CT61" s="49"/>
      <c r="CU61" s="49"/>
      <c r="CW61" s="47"/>
      <c r="CX61" s="47"/>
      <c r="CY61" s="48"/>
      <c r="CZ61" s="47"/>
      <c r="DA61" s="49"/>
      <c r="DB61" s="47"/>
      <c r="DC61" s="28"/>
      <c r="DD61" s="49"/>
      <c r="DE61" s="28"/>
      <c r="DF61" s="47"/>
      <c r="DG61" s="49"/>
      <c r="DH61" s="47"/>
      <c r="DI61" s="47"/>
      <c r="DJ61" s="49"/>
      <c r="DK61" s="47"/>
      <c r="DL61" s="47"/>
      <c r="DM61" s="49"/>
      <c r="DN61" s="47"/>
      <c r="DO61" s="49"/>
      <c r="DP61" s="49"/>
      <c r="DQ61" s="49"/>
      <c r="DS61" s="47"/>
      <c r="DT61" s="47"/>
      <c r="DU61" s="48"/>
      <c r="DV61" s="47"/>
      <c r="DW61" s="49"/>
      <c r="DX61" s="47"/>
      <c r="DY61" s="47"/>
      <c r="DZ61" s="49"/>
      <c r="EA61" s="47"/>
      <c r="EB61" s="47"/>
      <c r="EC61" s="49"/>
      <c r="ED61" s="47"/>
      <c r="EE61" s="49"/>
      <c r="EG61" s="49"/>
      <c r="EH61" s="47"/>
      <c r="EI61" s="49"/>
      <c r="EJ61" s="47"/>
      <c r="EK61" s="47"/>
      <c r="EL61" s="47"/>
      <c r="EM61" s="47"/>
      <c r="EN61" s="47"/>
      <c r="EO61" s="49"/>
      <c r="EP61" s="49"/>
      <c r="EQ61" s="49"/>
      <c r="ER61" s="49"/>
      <c r="ES61" s="49"/>
      <c r="ET61" s="49"/>
      <c r="EU61" s="49"/>
      <c r="EV61" s="49"/>
      <c r="EW61" s="49"/>
      <c r="EX61" s="49"/>
      <c r="EY61" s="49"/>
      <c r="EZ61" s="49"/>
      <c r="FA61" s="49"/>
      <c r="FB61" s="49"/>
      <c r="FC61" s="49"/>
      <c r="FD61" s="49"/>
      <c r="FE61" s="49"/>
      <c r="FF61" s="47"/>
      <c r="FG61" s="47"/>
      <c r="FH61" s="47"/>
      <c r="FI61" s="47"/>
      <c r="FJ61" s="47"/>
    </row>
    <row r="62" spans="1:166">
      <c r="A62" s="47"/>
      <c r="B62" s="48"/>
      <c r="C62" s="48"/>
      <c r="D62" s="48"/>
      <c r="E62" s="49"/>
      <c r="F62" s="47"/>
      <c r="G62" s="49"/>
      <c r="H62" s="47"/>
      <c r="I62" s="47"/>
      <c r="J62" s="49"/>
      <c r="K62" s="47"/>
      <c r="L62" s="47"/>
      <c r="M62" s="49"/>
      <c r="N62" s="47"/>
      <c r="O62" s="49"/>
      <c r="P62" s="49"/>
      <c r="Q62" s="49"/>
      <c r="R62" s="47"/>
      <c r="S62" s="49"/>
      <c r="T62" s="47"/>
      <c r="U62" s="47"/>
      <c r="V62" s="49"/>
      <c r="W62" s="47"/>
      <c r="X62" s="47"/>
      <c r="Y62" s="28"/>
      <c r="Z62" s="47"/>
      <c r="AA62" s="47"/>
      <c r="AB62" s="26"/>
      <c r="AC62" s="47"/>
      <c r="AD62" s="28"/>
      <c r="AE62" s="28"/>
      <c r="AF62" s="28"/>
      <c r="AG62" s="28"/>
      <c r="AI62" s="47"/>
      <c r="AJ62" s="47"/>
      <c r="AK62" s="48"/>
      <c r="AL62" s="47"/>
      <c r="AM62" s="49"/>
      <c r="AN62" s="47"/>
      <c r="AO62" s="47"/>
      <c r="AP62" s="49"/>
      <c r="AQ62" s="47"/>
      <c r="AR62" s="47"/>
      <c r="AS62" s="49"/>
      <c r="AT62" s="47"/>
      <c r="AU62" s="47"/>
      <c r="AV62" s="49"/>
      <c r="AW62" s="47"/>
      <c r="AX62" s="47"/>
      <c r="AY62" s="49"/>
      <c r="AZ62" s="47"/>
      <c r="BA62" s="47"/>
      <c r="BB62" s="49"/>
      <c r="BC62" s="47"/>
      <c r="BD62" s="47"/>
      <c r="BE62" s="49"/>
      <c r="BF62" s="47"/>
      <c r="BG62" s="47"/>
      <c r="BH62" s="49"/>
      <c r="BI62" s="47"/>
      <c r="BK62" s="47"/>
      <c r="BL62" s="47"/>
      <c r="BM62" s="48"/>
      <c r="BN62" s="47"/>
      <c r="BO62" s="49"/>
      <c r="BP62" s="49"/>
      <c r="BQ62" s="49"/>
      <c r="BR62" s="49"/>
      <c r="BS62" s="49"/>
      <c r="BT62" s="49"/>
      <c r="BU62" s="49"/>
      <c r="BV62" s="49"/>
      <c r="BW62" s="49"/>
      <c r="BY62" s="49"/>
      <c r="CA62" s="47"/>
      <c r="CB62" s="49"/>
      <c r="CC62" s="47"/>
      <c r="CD62" s="47"/>
      <c r="CE62" s="49"/>
      <c r="CF62" s="47"/>
      <c r="CG62" s="47"/>
      <c r="CH62" s="49"/>
      <c r="CI62" s="47"/>
      <c r="CJ62" s="47"/>
      <c r="CK62" s="49"/>
      <c r="CL62" s="47"/>
      <c r="CM62" s="47"/>
      <c r="CN62" s="49"/>
      <c r="CO62" s="47"/>
      <c r="CP62" s="140"/>
      <c r="CQ62" s="384"/>
      <c r="CR62" s="140"/>
      <c r="CS62" s="49"/>
      <c r="CT62" s="49"/>
      <c r="CU62" s="49"/>
      <c r="CW62" s="47"/>
      <c r="CX62" s="47"/>
      <c r="CY62" s="48"/>
      <c r="CZ62" s="47"/>
      <c r="DA62" s="49"/>
      <c r="DB62" s="47"/>
      <c r="DC62" s="28"/>
      <c r="DD62" s="49"/>
      <c r="DE62" s="28"/>
      <c r="DF62" s="47"/>
      <c r="DG62" s="49"/>
      <c r="DH62" s="47"/>
      <c r="DI62" s="47"/>
      <c r="DJ62" s="49"/>
      <c r="DK62" s="47"/>
      <c r="DL62" s="47"/>
      <c r="DM62" s="49"/>
      <c r="DN62" s="47"/>
      <c r="DO62" s="49"/>
      <c r="DP62" s="49"/>
      <c r="DQ62" s="49"/>
      <c r="DS62" s="47"/>
      <c r="DT62" s="47"/>
      <c r="DU62" s="48"/>
      <c r="DV62" s="47"/>
      <c r="DW62" s="49"/>
      <c r="DX62" s="47"/>
      <c r="DY62" s="47"/>
      <c r="DZ62" s="49"/>
      <c r="EA62" s="47"/>
      <c r="EB62" s="47"/>
      <c r="EC62" s="49"/>
      <c r="ED62" s="47"/>
      <c r="EE62" s="49"/>
      <c r="EG62" s="49"/>
      <c r="EH62" s="47"/>
      <c r="EI62" s="49"/>
      <c r="EJ62" s="47"/>
      <c r="EK62" s="47"/>
      <c r="EL62" s="47"/>
      <c r="EM62" s="47"/>
      <c r="EN62" s="47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7"/>
      <c r="FG62" s="47"/>
      <c r="FH62" s="47"/>
      <c r="FI62" s="47"/>
      <c r="FJ62" s="47"/>
    </row>
    <row r="63" spans="1:166">
      <c r="A63" s="47"/>
      <c r="B63" s="48"/>
      <c r="C63" s="48"/>
      <c r="D63" s="48"/>
      <c r="E63" s="49"/>
      <c r="F63" s="47"/>
      <c r="G63" s="49"/>
      <c r="H63" s="47"/>
      <c r="I63" s="47"/>
      <c r="J63" s="49"/>
      <c r="K63" s="47"/>
      <c r="L63" s="47"/>
      <c r="M63" s="49"/>
      <c r="N63" s="47"/>
      <c r="O63" s="49"/>
      <c r="P63" s="49"/>
      <c r="Q63" s="49"/>
      <c r="R63" s="47"/>
      <c r="S63" s="49"/>
      <c r="T63" s="47"/>
      <c r="U63" s="47"/>
      <c r="V63" s="49"/>
      <c r="W63" s="47"/>
      <c r="X63" s="47"/>
      <c r="Y63" s="28"/>
      <c r="Z63" s="47"/>
      <c r="AA63" s="47"/>
      <c r="AB63" s="26"/>
      <c r="AC63" s="47"/>
      <c r="AD63" s="28"/>
      <c r="AE63" s="28"/>
      <c r="AF63" s="28"/>
      <c r="AG63" s="28"/>
      <c r="AI63" s="47"/>
      <c r="AJ63" s="47"/>
      <c r="AK63" s="48"/>
      <c r="AL63" s="47"/>
      <c r="AM63" s="49"/>
      <c r="AN63" s="47"/>
      <c r="AO63" s="47"/>
      <c r="AP63" s="49"/>
      <c r="AQ63" s="47"/>
      <c r="AR63" s="47"/>
      <c r="AS63" s="49"/>
      <c r="AT63" s="47"/>
      <c r="AU63" s="47"/>
      <c r="AV63" s="49"/>
      <c r="AW63" s="47"/>
      <c r="AX63" s="47"/>
      <c r="AY63" s="49"/>
      <c r="AZ63" s="47"/>
      <c r="BA63" s="47"/>
      <c r="BB63" s="49"/>
      <c r="BC63" s="47"/>
      <c r="BD63" s="47"/>
      <c r="BE63" s="49"/>
      <c r="BF63" s="47"/>
      <c r="BG63" s="47"/>
      <c r="BH63" s="49"/>
      <c r="BI63" s="47"/>
      <c r="BK63" s="47"/>
      <c r="BL63" s="47"/>
      <c r="BM63" s="48"/>
      <c r="BN63" s="47"/>
      <c r="BO63" s="49"/>
      <c r="BP63" s="49"/>
      <c r="BQ63" s="49"/>
      <c r="BR63" s="49"/>
      <c r="BS63" s="49"/>
      <c r="BT63" s="49"/>
      <c r="BU63" s="49"/>
      <c r="BV63" s="49"/>
      <c r="BW63" s="49"/>
      <c r="BY63" s="49"/>
      <c r="CA63" s="47"/>
      <c r="CB63" s="49"/>
      <c r="CC63" s="47"/>
      <c r="CD63" s="47"/>
      <c r="CE63" s="49"/>
      <c r="CF63" s="47"/>
      <c r="CG63" s="47"/>
      <c r="CH63" s="49"/>
      <c r="CI63" s="47"/>
      <c r="CJ63" s="47"/>
      <c r="CK63" s="49"/>
      <c r="CL63" s="47"/>
      <c r="CM63" s="47"/>
      <c r="CN63" s="49"/>
      <c r="CO63" s="47"/>
      <c r="CP63" s="140"/>
      <c r="CQ63" s="384"/>
      <c r="CR63" s="140"/>
      <c r="CS63" s="49"/>
      <c r="CT63" s="49"/>
      <c r="CU63" s="49"/>
      <c r="CW63" s="47"/>
      <c r="CX63" s="47"/>
      <c r="CY63" s="48"/>
      <c r="CZ63" s="47"/>
      <c r="DA63" s="49"/>
      <c r="DB63" s="47"/>
      <c r="DC63" s="28"/>
      <c r="DD63" s="49"/>
      <c r="DE63" s="28"/>
      <c r="DF63" s="47"/>
      <c r="DG63" s="49"/>
      <c r="DH63" s="47"/>
      <c r="DI63" s="47"/>
      <c r="DJ63" s="49"/>
      <c r="DK63" s="47"/>
      <c r="DL63" s="47"/>
      <c r="DM63" s="49"/>
      <c r="DN63" s="47"/>
      <c r="DO63" s="49"/>
      <c r="DP63" s="49"/>
      <c r="DQ63" s="49"/>
      <c r="DS63" s="47"/>
      <c r="DT63" s="47"/>
      <c r="DU63" s="48"/>
      <c r="DV63" s="47"/>
      <c r="DW63" s="49"/>
      <c r="DX63" s="47"/>
      <c r="DY63" s="47"/>
      <c r="DZ63" s="49"/>
      <c r="EA63" s="47"/>
      <c r="EB63" s="47"/>
      <c r="EC63" s="49"/>
      <c r="ED63" s="47"/>
      <c r="EE63" s="49"/>
      <c r="EG63" s="49"/>
      <c r="EH63" s="47"/>
      <c r="EI63" s="49"/>
      <c r="EJ63" s="47"/>
      <c r="EK63" s="47"/>
      <c r="EL63" s="47"/>
      <c r="EM63" s="47"/>
      <c r="EN63" s="47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7"/>
      <c r="FG63" s="47"/>
      <c r="FH63" s="47"/>
      <c r="FI63" s="47"/>
      <c r="FJ63" s="47"/>
    </row>
    <row r="64" spans="1:166">
      <c r="A64" s="47"/>
      <c r="B64" s="48"/>
      <c r="C64" s="48"/>
      <c r="D64" s="48"/>
      <c r="E64" s="49"/>
      <c r="F64" s="47"/>
      <c r="G64" s="49"/>
      <c r="H64" s="47"/>
      <c r="I64" s="47"/>
      <c r="J64" s="49"/>
      <c r="K64" s="47"/>
      <c r="L64" s="47"/>
      <c r="M64" s="49"/>
      <c r="N64" s="47"/>
      <c r="O64" s="49"/>
      <c r="P64" s="49"/>
      <c r="Q64" s="49"/>
      <c r="R64" s="47"/>
      <c r="S64" s="49"/>
      <c r="T64" s="47"/>
      <c r="U64" s="47"/>
      <c r="V64" s="49"/>
      <c r="W64" s="47"/>
      <c r="X64" s="47"/>
      <c r="Y64" s="28"/>
      <c r="Z64" s="47"/>
      <c r="AA64" s="47"/>
      <c r="AB64" s="26"/>
      <c r="AC64" s="47"/>
      <c r="AD64" s="28"/>
      <c r="AE64" s="28"/>
      <c r="AF64" s="28"/>
      <c r="AG64" s="28"/>
      <c r="AI64" s="47"/>
      <c r="AJ64" s="47"/>
      <c r="AK64" s="48"/>
      <c r="AL64" s="47"/>
      <c r="AM64" s="49"/>
      <c r="AN64" s="47"/>
      <c r="AO64" s="47"/>
      <c r="AP64" s="49"/>
      <c r="AQ64" s="47"/>
      <c r="AR64" s="47"/>
      <c r="AS64" s="49"/>
      <c r="AT64" s="47"/>
      <c r="AU64" s="47"/>
      <c r="AV64" s="49"/>
      <c r="AW64" s="47"/>
      <c r="AX64" s="47"/>
      <c r="AY64" s="49"/>
      <c r="AZ64" s="47"/>
      <c r="BA64" s="47"/>
      <c r="BB64" s="49"/>
      <c r="BC64" s="47"/>
      <c r="BD64" s="47"/>
      <c r="BE64" s="49"/>
      <c r="BF64" s="47"/>
      <c r="BG64" s="47"/>
      <c r="BH64" s="49"/>
      <c r="BI64" s="47"/>
      <c r="BK64" s="47"/>
      <c r="BL64" s="47"/>
      <c r="BM64" s="48"/>
      <c r="BN64" s="47"/>
      <c r="BO64" s="49"/>
      <c r="BP64" s="49"/>
      <c r="BQ64" s="49"/>
      <c r="BR64" s="49"/>
      <c r="BS64" s="49"/>
      <c r="BT64" s="49"/>
      <c r="BU64" s="49"/>
      <c r="BV64" s="49"/>
      <c r="BW64" s="49"/>
      <c r="BY64" s="49"/>
      <c r="CA64" s="47"/>
      <c r="CB64" s="49"/>
      <c r="CC64" s="47"/>
      <c r="CD64" s="47"/>
      <c r="CE64" s="49"/>
      <c r="CF64" s="47"/>
      <c r="CG64" s="47"/>
      <c r="CH64" s="49"/>
      <c r="CI64" s="47"/>
      <c r="CJ64" s="47"/>
      <c r="CK64" s="49"/>
      <c r="CL64" s="47"/>
      <c r="CM64" s="47"/>
      <c r="CN64" s="49"/>
      <c r="CO64" s="47"/>
      <c r="CP64" s="140"/>
      <c r="CQ64" s="384"/>
      <c r="CR64" s="140"/>
      <c r="CS64" s="49"/>
      <c r="CT64" s="49"/>
      <c r="CU64" s="49"/>
      <c r="CW64" s="47"/>
      <c r="CX64" s="47"/>
      <c r="CY64" s="48"/>
      <c r="CZ64" s="47"/>
      <c r="DA64" s="49"/>
      <c r="DB64" s="47"/>
      <c r="DC64" s="28"/>
      <c r="DD64" s="49"/>
      <c r="DE64" s="28"/>
      <c r="DF64" s="47"/>
      <c r="DG64" s="49"/>
      <c r="DH64" s="47"/>
      <c r="DI64" s="47"/>
      <c r="DJ64" s="49"/>
      <c r="DK64" s="47"/>
      <c r="DL64" s="47"/>
      <c r="DM64" s="49"/>
      <c r="DN64" s="47"/>
      <c r="DO64" s="49"/>
      <c r="DP64" s="49"/>
      <c r="DQ64" s="49"/>
      <c r="DS64" s="47"/>
      <c r="DT64" s="47"/>
      <c r="DU64" s="48"/>
      <c r="DV64" s="47"/>
      <c r="DW64" s="49"/>
      <c r="DX64" s="47"/>
      <c r="DY64" s="47"/>
      <c r="DZ64" s="49"/>
      <c r="EA64" s="47"/>
      <c r="EB64" s="47"/>
      <c r="EC64" s="49"/>
      <c r="ED64" s="47"/>
      <c r="EE64" s="49"/>
      <c r="EG64" s="49"/>
      <c r="EH64" s="47"/>
      <c r="EI64" s="49"/>
      <c r="EJ64" s="47"/>
      <c r="EK64" s="47"/>
      <c r="EL64" s="47"/>
      <c r="EM64" s="47"/>
      <c r="EN64" s="47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7"/>
      <c r="FG64" s="47"/>
      <c r="FH64" s="47"/>
      <c r="FI64" s="47"/>
      <c r="FJ64" s="47"/>
    </row>
    <row r="65" spans="1:166">
      <c r="A65" s="47"/>
      <c r="B65" s="48"/>
      <c r="C65" s="48"/>
      <c r="D65" s="48"/>
      <c r="E65" s="49"/>
      <c r="F65" s="47"/>
      <c r="G65" s="49"/>
      <c r="H65" s="47"/>
      <c r="I65" s="47"/>
      <c r="J65" s="49"/>
      <c r="K65" s="47"/>
      <c r="L65" s="47"/>
      <c r="M65" s="49"/>
      <c r="N65" s="47"/>
      <c r="O65" s="49"/>
      <c r="P65" s="49"/>
      <c r="Q65" s="49"/>
      <c r="R65" s="47"/>
      <c r="S65" s="49"/>
      <c r="T65" s="47"/>
      <c r="U65" s="47"/>
      <c r="V65" s="49"/>
      <c r="W65" s="47"/>
      <c r="X65" s="47"/>
      <c r="Y65" s="28"/>
      <c r="Z65" s="47"/>
      <c r="AA65" s="47"/>
      <c r="AB65" s="26"/>
      <c r="AC65" s="47"/>
      <c r="AD65" s="28"/>
      <c r="AE65" s="28"/>
      <c r="AF65" s="28"/>
      <c r="AG65" s="28"/>
      <c r="AI65" s="47"/>
      <c r="AJ65" s="47"/>
      <c r="AK65" s="48"/>
      <c r="AL65" s="47"/>
      <c r="AM65" s="49"/>
      <c r="AN65" s="47"/>
      <c r="AO65" s="47"/>
      <c r="AP65" s="49"/>
      <c r="AQ65" s="47"/>
      <c r="AR65" s="47"/>
      <c r="AS65" s="49"/>
      <c r="AT65" s="47"/>
      <c r="AU65" s="47"/>
      <c r="AV65" s="49"/>
      <c r="AW65" s="47"/>
      <c r="AX65" s="47"/>
      <c r="AY65" s="49"/>
      <c r="AZ65" s="47"/>
      <c r="BA65" s="47"/>
      <c r="BB65" s="49"/>
      <c r="BC65" s="47"/>
      <c r="BD65" s="47"/>
      <c r="BE65" s="49"/>
      <c r="BF65" s="47"/>
      <c r="BG65" s="47"/>
      <c r="BH65" s="49"/>
      <c r="BI65" s="47"/>
      <c r="BK65" s="47"/>
      <c r="BL65" s="47"/>
      <c r="BM65" s="48"/>
      <c r="BN65" s="47"/>
      <c r="BO65" s="49"/>
      <c r="BP65" s="49"/>
      <c r="BQ65" s="49"/>
      <c r="BR65" s="49"/>
      <c r="BS65" s="49"/>
      <c r="BT65" s="49"/>
      <c r="BU65" s="49"/>
      <c r="BV65" s="49"/>
      <c r="BW65" s="49"/>
      <c r="BY65" s="49"/>
      <c r="CA65" s="47"/>
      <c r="CB65" s="49"/>
      <c r="CC65" s="47"/>
      <c r="CD65" s="47"/>
      <c r="CE65" s="49"/>
      <c r="CF65" s="47"/>
      <c r="CG65" s="47"/>
      <c r="CH65" s="49"/>
      <c r="CI65" s="47"/>
      <c r="CJ65" s="47"/>
      <c r="CK65" s="49"/>
      <c r="CL65" s="47"/>
      <c r="CM65" s="47"/>
      <c r="CN65" s="49"/>
      <c r="CO65" s="47"/>
      <c r="CP65" s="140"/>
      <c r="CQ65" s="384"/>
      <c r="CR65" s="140"/>
      <c r="CS65" s="49"/>
      <c r="CT65" s="49"/>
      <c r="CU65" s="49"/>
      <c r="CW65" s="47"/>
      <c r="CX65" s="47"/>
      <c r="CY65" s="48"/>
      <c r="CZ65" s="47"/>
      <c r="DA65" s="49"/>
      <c r="DB65" s="47"/>
      <c r="DC65" s="28"/>
      <c r="DD65" s="49"/>
      <c r="DE65" s="28"/>
      <c r="DF65" s="47"/>
      <c r="DG65" s="49"/>
      <c r="DH65" s="47"/>
      <c r="DI65" s="47"/>
      <c r="DJ65" s="49"/>
      <c r="DK65" s="47"/>
      <c r="DL65" s="47"/>
      <c r="DM65" s="49"/>
      <c r="DN65" s="47"/>
      <c r="DO65" s="49"/>
      <c r="DP65" s="49"/>
      <c r="DQ65" s="49"/>
      <c r="DS65" s="47"/>
      <c r="DT65" s="47"/>
      <c r="DU65" s="48"/>
      <c r="DV65" s="47"/>
      <c r="DW65" s="49"/>
      <c r="DX65" s="47"/>
      <c r="DY65" s="47"/>
      <c r="DZ65" s="49"/>
      <c r="EA65" s="47"/>
      <c r="EB65" s="47"/>
      <c r="EC65" s="49"/>
      <c r="ED65" s="47"/>
      <c r="EE65" s="49"/>
      <c r="EG65" s="49"/>
      <c r="EH65" s="47"/>
      <c r="EI65" s="49"/>
      <c r="EJ65" s="47"/>
      <c r="EK65" s="47"/>
      <c r="EL65" s="47"/>
      <c r="EM65" s="47"/>
      <c r="EN65" s="47"/>
      <c r="EO65" s="49"/>
      <c r="EP65" s="49"/>
      <c r="EQ65" s="49"/>
      <c r="ER65" s="49"/>
      <c r="ES65" s="49"/>
      <c r="ET65" s="49"/>
      <c r="EU65" s="49"/>
      <c r="EV65" s="49"/>
      <c r="EW65" s="49"/>
      <c r="EX65" s="49"/>
      <c r="EY65" s="49"/>
      <c r="EZ65" s="49"/>
      <c r="FA65" s="49"/>
      <c r="FB65" s="49"/>
      <c r="FC65" s="49"/>
      <c r="FD65" s="49"/>
      <c r="FE65" s="49"/>
      <c r="FF65" s="47"/>
      <c r="FG65" s="47"/>
      <c r="FH65" s="47"/>
      <c r="FI65" s="47"/>
      <c r="FJ65" s="47"/>
    </row>
    <row r="66" spans="1:166">
      <c r="A66" s="47"/>
      <c r="B66" s="48"/>
      <c r="C66" s="48"/>
      <c r="D66" s="48"/>
      <c r="E66" s="49"/>
      <c r="F66" s="47"/>
      <c r="G66" s="49"/>
      <c r="H66" s="47"/>
      <c r="I66" s="47"/>
      <c r="J66" s="49"/>
      <c r="K66" s="47"/>
      <c r="L66" s="47"/>
      <c r="M66" s="49"/>
      <c r="N66" s="47"/>
      <c r="O66" s="49"/>
      <c r="P66" s="49"/>
      <c r="Q66" s="49"/>
      <c r="R66" s="47"/>
      <c r="S66" s="49"/>
      <c r="T66" s="47"/>
      <c r="U66" s="47"/>
      <c r="V66" s="49"/>
      <c r="W66" s="47"/>
      <c r="X66" s="47"/>
      <c r="Y66" s="28"/>
      <c r="Z66" s="47"/>
      <c r="AA66" s="47"/>
      <c r="AB66" s="26"/>
      <c r="AC66" s="47"/>
      <c r="AD66" s="28"/>
      <c r="AE66" s="28"/>
      <c r="AF66" s="28"/>
      <c r="AG66" s="28"/>
      <c r="AI66" s="47"/>
      <c r="AJ66" s="47"/>
      <c r="AK66" s="48"/>
      <c r="AL66" s="47"/>
      <c r="AM66" s="49"/>
      <c r="AN66" s="47"/>
      <c r="AO66" s="47"/>
      <c r="AP66" s="49"/>
      <c r="AQ66" s="47"/>
      <c r="AR66" s="47"/>
      <c r="AS66" s="49"/>
      <c r="AT66" s="47"/>
      <c r="AU66" s="47"/>
      <c r="AV66" s="49"/>
      <c r="AW66" s="47"/>
      <c r="AX66" s="47"/>
      <c r="AY66" s="49"/>
      <c r="AZ66" s="47"/>
      <c r="BA66" s="47"/>
      <c r="BB66" s="49"/>
      <c r="BC66" s="47"/>
      <c r="BD66" s="47"/>
      <c r="BE66" s="49"/>
      <c r="BF66" s="47"/>
      <c r="BG66" s="47"/>
      <c r="BH66" s="49"/>
      <c r="BI66" s="47"/>
      <c r="BK66" s="47"/>
      <c r="BL66" s="47"/>
      <c r="BM66" s="48"/>
      <c r="BN66" s="47"/>
      <c r="BO66" s="49"/>
      <c r="BP66" s="49"/>
      <c r="BQ66" s="49"/>
      <c r="BR66" s="49"/>
      <c r="BS66" s="49"/>
      <c r="BT66" s="49"/>
      <c r="BU66" s="49"/>
      <c r="BV66" s="49"/>
      <c r="BW66" s="49"/>
      <c r="BY66" s="49"/>
      <c r="CA66" s="47"/>
      <c r="CB66" s="49"/>
      <c r="CC66" s="47"/>
      <c r="CD66" s="47"/>
      <c r="CE66" s="49"/>
      <c r="CF66" s="47"/>
      <c r="CG66" s="47"/>
      <c r="CH66" s="49"/>
      <c r="CI66" s="47"/>
      <c r="CJ66" s="47"/>
      <c r="CK66" s="49"/>
      <c r="CL66" s="47"/>
      <c r="CM66" s="47"/>
      <c r="CN66" s="49"/>
      <c r="CO66" s="47"/>
      <c r="CP66" s="140"/>
      <c r="CQ66" s="384"/>
      <c r="CR66" s="140"/>
      <c r="CS66" s="49"/>
      <c r="CT66" s="49"/>
      <c r="CU66" s="49"/>
      <c r="CW66" s="47"/>
      <c r="CX66" s="47"/>
      <c r="CY66" s="48"/>
      <c r="CZ66" s="47"/>
      <c r="DA66" s="49"/>
      <c r="DB66" s="47"/>
      <c r="DC66" s="28"/>
      <c r="DD66" s="49"/>
      <c r="DE66" s="28"/>
      <c r="DF66" s="47"/>
      <c r="DG66" s="49"/>
      <c r="DH66" s="47"/>
      <c r="DI66" s="47"/>
      <c r="DJ66" s="49"/>
      <c r="DK66" s="47"/>
      <c r="DL66" s="47"/>
      <c r="DM66" s="49"/>
      <c r="DN66" s="47"/>
      <c r="DO66" s="49"/>
      <c r="DP66" s="49"/>
      <c r="DQ66" s="49"/>
      <c r="DS66" s="47"/>
      <c r="DT66" s="47"/>
      <c r="DU66" s="48"/>
      <c r="DV66" s="47"/>
      <c r="DW66" s="49"/>
      <c r="DX66" s="47"/>
      <c r="DY66" s="47"/>
      <c r="DZ66" s="49"/>
      <c r="EA66" s="47"/>
      <c r="EB66" s="47"/>
      <c r="EC66" s="49"/>
      <c r="ED66" s="47"/>
      <c r="EE66" s="49"/>
      <c r="EG66" s="49"/>
      <c r="EH66" s="47"/>
      <c r="EI66" s="49"/>
      <c r="EJ66" s="47"/>
      <c r="EK66" s="47"/>
      <c r="EL66" s="47"/>
      <c r="EM66" s="47"/>
      <c r="EN66" s="47"/>
      <c r="EO66" s="49"/>
      <c r="EP66" s="49"/>
      <c r="EQ66" s="49"/>
      <c r="ER66" s="49"/>
      <c r="ES66" s="49"/>
      <c r="ET66" s="49"/>
      <c r="EU66" s="49"/>
      <c r="EV66" s="49"/>
      <c r="EW66" s="49"/>
      <c r="EX66" s="49"/>
      <c r="EY66" s="49"/>
      <c r="EZ66" s="49"/>
      <c r="FA66" s="49"/>
      <c r="FB66" s="49"/>
      <c r="FC66" s="49"/>
      <c r="FD66" s="49"/>
      <c r="FE66" s="49"/>
      <c r="FF66" s="47"/>
      <c r="FG66" s="47"/>
      <c r="FH66" s="47"/>
      <c r="FI66" s="47"/>
      <c r="FJ66" s="47"/>
    </row>
    <row r="67" spans="1:166">
      <c r="A67" s="47"/>
      <c r="B67" s="48"/>
      <c r="C67" s="48"/>
      <c r="D67" s="48"/>
      <c r="E67" s="49"/>
      <c r="F67" s="47"/>
      <c r="G67" s="49"/>
      <c r="H67" s="47"/>
      <c r="I67" s="47"/>
      <c r="J67" s="49"/>
      <c r="K67" s="47"/>
      <c r="L67" s="47"/>
      <c r="M67" s="49"/>
      <c r="N67" s="47"/>
      <c r="O67" s="49"/>
      <c r="P67" s="49"/>
      <c r="Q67" s="49"/>
      <c r="R67" s="47"/>
      <c r="S67" s="49"/>
      <c r="T67" s="47"/>
      <c r="U67" s="47"/>
      <c r="V67" s="49"/>
      <c r="W67" s="47"/>
      <c r="X67" s="47"/>
      <c r="Y67" s="28"/>
      <c r="Z67" s="47"/>
      <c r="AA67" s="47"/>
      <c r="AB67" s="26"/>
      <c r="AC67" s="47"/>
      <c r="AD67" s="28"/>
      <c r="AE67" s="28"/>
      <c r="AF67" s="28"/>
      <c r="AG67" s="28"/>
      <c r="AI67" s="47"/>
      <c r="AJ67" s="47"/>
      <c r="AK67" s="48"/>
      <c r="AL67" s="47"/>
      <c r="AM67" s="49"/>
      <c r="AN67" s="47"/>
      <c r="AO67" s="47"/>
      <c r="AP67" s="49"/>
      <c r="AQ67" s="47"/>
      <c r="AR67" s="47"/>
      <c r="AS67" s="49"/>
      <c r="AT67" s="47"/>
      <c r="AU67" s="47"/>
      <c r="AV67" s="49"/>
      <c r="AW67" s="47"/>
      <c r="AX67" s="47"/>
      <c r="AY67" s="49"/>
      <c r="AZ67" s="47"/>
      <c r="BA67" s="47"/>
      <c r="BB67" s="49"/>
      <c r="BC67" s="47"/>
      <c r="BD67" s="47"/>
      <c r="BE67" s="49"/>
      <c r="BF67" s="47"/>
      <c r="BG67" s="47"/>
      <c r="BH67" s="49"/>
      <c r="BI67" s="47"/>
      <c r="BK67" s="47"/>
      <c r="BL67" s="47"/>
      <c r="BM67" s="48"/>
      <c r="BN67" s="47"/>
      <c r="BO67" s="49"/>
      <c r="BP67" s="49"/>
      <c r="BQ67" s="49"/>
      <c r="BR67" s="49"/>
      <c r="BS67" s="49"/>
      <c r="BT67" s="49"/>
      <c r="BU67" s="49"/>
      <c r="BV67" s="49"/>
      <c r="BW67" s="49"/>
      <c r="BY67" s="49"/>
      <c r="CA67" s="47"/>
      <c r="CB67" s="49"/>
      <c r="CC67" s="47"/>
      <c r="CD67" s="47"/>
      <c r="CE67" s="49"/>
      <c r="CF67" s="47"/>
      <c r="CG67" s="47"/>
      <c r="CH67" s="49"/>
      <c r="CI67" s="47"/>
      <c r="CJ67" s="47"/>
      <c r="CK67" s="49"/>
      <c r="CL67" s="47"/>
      <c r="CM67" s="47"/>
      <c r="CN67" s="49"/>
      <c r="CO67" s="47"/>
      <c r="CP67" s="140"/>
      <c r="CQ67" s="384"/>
      <c r="CR67" s="140"/>
      <c r="CS67" s="49"/>
      <c r="CT67" s="49"/>
      <c r="CU67" s="49"/>
      <c r="CW67" s="47"/>
      <c r="CX67" s="47"/>
      <c r="CY67" s="48"/>
      <c r="CZ67" s="47"/>
      <c r="DA67" s="49"/>
      <c r="DB67" s="47"/>
      <c r="DC67" s="28"/>
      <c r="DD67" s="49"/>
      <c r="DE67" s="28"/>
      <c r="DF67" s="47"/>
      <c r="DG67" s="49"/>
      <c r="DH67" s="47"/>
      <c r="DI67" s="47"/>
      <c r="DJ67" s="49"/>
      <c r="DK67" s="47"/>
      <c r="DL67" s="47"/>
      <c r="DM67" s="49"/>
      <c r="DN67" s="47"/>
      <c r="DO67" s="49"/>
      <c r="DP67" s="49"/>
      <c r="DQ67" s="49"/>
      <c r="DS67" s="47"/>
      <c r="DT67" s="47"/>
      <c r="DU67" s="48"/>
      <c r="DV67" s="47"/>
      <c r="DW67" s="49"/>
      <c r="DX67" s="47"/>
      <c r="DY67" s="47"/>
      <c r="DZ67" s="49"/>
      <c r="EA67" s="47"/>
      <c r="EB67" s="47"/>
      <c r="EC67" s="49"/>
      <c r="ED67" s="47"/>
      <c r="EE67" s="49"/>
      <c r="EG67" s="49"/>
      <c r="EH67" s="47"/>
      <c r="EI67" s="49"/>
      <c r="EJ67" s="47"/>
      <c r="EK67" s="47"/>
      <c r="EL67" s="47"/>
      <c r="EM67" s="47"/>
      <c r="EN67" s="47"/>
      <c r="EO67" s="49"/>
      <c r="EP67" s="49"/>
      <c r="EQ67" s="49"/>
      <c r="ER67" s="49"/>
      <c r="ES67" s="49"/>
      <c r="ET67" s="49"/>
      <c r="EU67" s="49"/>
      <c r="EV67" s="49"/>
      <c r="EW67" s="49"/>
      <c r="EX67" s="49"/>
      <c r="EY67" s="49"/>
      <c r="EZ67" s="49"/>
      <c r="FA67" s="49"/>
      <c r="FB67" s="49"/>
      <c r="FC67" s="49"/>
      <c r="FD67" s="49"/>
      <c r="FE67" s="49"/>
      <c r="FF67" s="47"/>
      <c r="FG67" s="47"/>
      <c r="FH67" s="47"/>
      <c r="FI67" s="47"/>
      <c r="FJ67" s="47"/>
    </row>
    <row r="68" spans="1:166">
      <c r="A68" s="47"/>
      <c r="B68" s="48"/>
      <c r="C68" s="48"/>
      <c r="D68" s="48"/>
      <c r="E68" s="49"/>
      <c r="F68" s="47"/>
      <c r="G68" s="49"/>
      <c r="H68" s="47"/>
      <c r="I68" s="47"/>
      <c r="J68" s="49"/>
      <c r="K68" s="47"/>
      <c r="L68" s="47"/>
      <c r="M68" s="49"/>
      <c r="N68" s="47"/>
      <c r="O68" s="49"/>
      <c r="P68" s="49"/>
      <c r="Q68" s="49"/>
      <c r="R68" s="47"/>
      <c r="S68" s="49"/>
      <c r="T68" s="47"/>
      <c r="U68" s="47"/>
      <c r="V68" s="49"/>
      <c r="W68" s="47"/>
      <c r="X68" s="47"/>
      <c r="Y68" s="28"/>
      <c r="Z68" s="47"/>
      <c r="AA68" s="47"/>
      <c r="AB68" s="26"/>
      <c r="AC68" s="47"/>
      <c r="AD68" s="28"/>
      <c r="AE68" s="28"/>
      <c r="AF68" s="28"/>
      <c r="AG68" s="28"/>
      <c r="AI68" s="47"/>
      <c r="AJ68" s="47"/>
      <c r="AK68" s="48"/>
      <c r="AL68" s="47"/>
      <c r="AM68" s="49"/>
      <c r="AN68" s="47"/>
      <c r="AO68" s="47"/>
      <c r="AP68" s="49"/>
      <c r="AQ68" s="47"/>
      <c r="AR68" s="47"/>
      <c r="AS68" s="49"/>
      <c r="AT68" s="47"/>
      <c r="AU68" s="47"/>
      <c r="AV68" s="49"/>
      <c r="AW68" s="47"/>
      <c r="AX68" s="47"/>
      <c r="AY68" s="49"/>
      <c r="AZ68" s="47"/>
      <c r="BA68" s="47"/>
      <c r="BB68" s="49"/>
      <c r="BC68" s="47"/>
      <c r="BD68" s="47"/>
      <c r="BE68" s="49"/>
      <c r="BF68" s="47"/>
      <c r="BG68" s="47"/>
      <c r="BH68" s="49"/>
      <c r="BI68" s="47"/>
      <c r="BK68" s="47"/>
      <c r="BL68" s="47"/>
      <c r="BM68" s="48"/>
      <c r="BN68" s="47"/>
      <c r="BO68" s="49"/>
      <c r="BP68" s="49"/>
      <c r="BQ68" s="49"/>
      <c r="BR68" s="49"/>
      <c r="BS68" s="49"/>
      <c r="BT68" s="49"/>
      <c r="BU68" s="49"/>
      <c r="BV68" s="49"/>
      <c r="BW68" s="49"/>
      <c r="BY68" s="49"/>
      <c r="CA68" s="47"/>
      <c r="CB68" s="49"/>
      <c r="CC68" s="47"/>
      <c r="CD68" s="47"/>
      <c r="CE68" s="49"/>
      <c r="CF68" s="47"/>
      <c r="CG68" s="47"/>
      <c r="CH68" s="49"/>
      <c r="CI68" s="47"/>
      <c r="CJ68" s="47"/>
      <c r="CK68" s="49"/>
      <c r="CL68" s="47"/>
      <c r="CM68" s="47"/>
      <c r="CN68" s="49"/>
      <c r="CO68" s="47"/>
      <c r="CP68" s="140"/>
      <c r="CQ68" s="384"/>
      <c r="CR68" s="140"/>
      <c r="CS68" s="49"/>
      <c r="CT68" s="49"/>
      <c r="CU68" s="49"/>
      <c r="CW68" s="47"/>
      <c r="CX68" s="47"/>
      <c r="CY68" s="48"/>
      <c r="CZ68" s="47"/>
      <c r="DA68" s="49"/>
      <c r="DB68" s="47"/>
      <c r="DC68" s="28"/>
      <c r="DD68" s="49"/>
      <c r="DE68" s="28"/>
      <c r="DF68" s="47"/>
      <c r="DG68" s="49"/>
      <c r="DH68" s="47"/>
      <c r="DI68" s="47"/>
      <c r="DJ68" s="49"/>
      <c r="DK68" s="47"/>
      <c r="DL68" s="47"/>
      <c r="DM68" s="49"/>
      <c r="DN68" s="47"/>
      <c r="DO68" s="49"/>
      <c r="DP68" s="49"/>
      <c r="DQ68" s="49"/>
      <c r="DS68" s="47"/>
      <c r="DT68" s="47"/>
      <c r="DU68" s="48"/>
      <c r="DV68" s="47"/>
      <c r="DW68" s="49"/>
      <c r="DX68" s="47"/>
      <c r="DY68" s="47"/>
      <c r="DZ68" s="49"/>
      <c r="EA68" s="47"/>
      <c r="EB68" s="47"/>
      <c r="EC68" s="49"/>
      <c r="ED68" s="47"/>
      <c r="EE68" s="49"/>
      <c r="EG68" s="49"/>
      <c r="EH68" s="47"/>
      <c r="EI68" s="49"/>
      <c r="EJ68" s="47"/>
      <c r="EK68" s="47"/>
      <c r="EL68" s="47"/>
      <c r="EM68" s="47"/>
      <c r="EN68" s="47"/>
      <c r="EO68" s="49"/>
      <c r="EP68" s="49"/>
      <c r="EQ68" s="49"/>
      <c r="ER68" s="49"/>
      <c r="ES68" s="49"/>
      <c r="ET68" s="49"/>
      <c r="EU68" s="49"/>
      <c r="EV68" s="49"/>
      <c r="EW68" s="49"/>
      <c r="EX68" s="49"/>
      <c r="EY68" s="49"/>
      <c r="EZ68" s="49"/>
      <c r="FA68" s="49"/>
      <c r="FB68" s="49"/>
      <c r="FC68" s="49"/>
      <c r="FD68" s="49"/>
      <c r="FE68" s="49"/>
      <c r="FF68" s="47"/>
      <c r="FG68" s="47"/>
      <c r="FH68" s="47"/>
      <c r="FI68" s="47"/>
      <c r="FJ68" s="47"/>
    </row>
    <row r="69" spans="1:166">
      <c r="A69" s="47"/>
      <c r="B69" s="48"/>
      <c r="C69" s="48"/>
      <c r="D69" s="48"/>
      <c r="E69" s="49"/>
      <c r="F69" s="47"/>
      <c r="G69" s="49"/>
      <c r="H69" s="47"/>
      <c r="I69" s="47"/>
      <c r="J69" s="49"/>
      <c r="K69" s="47"/>
      <c r="L69" s="47"/>
      <c r="M69" s="49"/>
      <c r="N69" s="47"/>
      <c r="O69" s="49"/>
      <c r="P69" s="49"/>
      <c r="Q69" s="49"/>
      <c r="R69" s="47"/>
      <c r="S69" s="49"/>
      <c r="T69" s="47"/>
      <c r="U69" s="47"/>
      <c r="V69" s="49"/>
      <c r="W69" s="47"/>
      <c r="X69" s="47"/>
      <c r="Y69" s="28"/>
      <c r="Z69" s="47"/>
      <c r="AA69" s="47"/>
      <c r="AB69" s="26"/>
      <c r="AC69" s="47"/>
      <c r="AD69" s="28"/>
      <c r="AE69" s="28"/>
      <c r="AF69" s="28"/>
      <c r="AG69" s="28"/>
      <c r="AI69" s="47"/>
      <c r="AJ69" s="47"/>
      <c r="AK69" s="48"/>
      <c r="AL69" s="47"/>
      <c r="AM69" s="49"/>
      <c r="AN69" s="47"/>
      <c r="AO69" s="47"/>
      <c r="AP69" s="49"/>
      <c r="AQ69" s="47"/>
      <c r="AR69" s="47"/>
      <c r="AS69" s="49"/>
      <c r="AT69" s="47"/>
      <c r="AU69" s="47"/>
      <c r="AV69" s="49"/>
      <c r="AW69" s="47"/>
      <c r="AX69" s="47"/>
      <c r="AY69" s="49"/>
      <c r="AZ69" s="47"/>
      <c r="BA69" s="47"/>
      <c r="BB69" s="49"/>
      <c r="BC69" s="47"/>
      <c r="BD69" s="47"/>
      <c r="BE69" s="49"/>
      <c r="BF69" s="47"/>
      <c r="BG69" s="47"/>
      <c r="BH69" s="49"/>
      <c r="BI69" s="47"/>
      <c r="BK69" s="47"/>
      <c r="BL69" s="47"/>
      <c r="BM69" s="48"/>
      <c r="BN69" s="47"/>
      <c r="BO69" s="49"/>
      <c r="BP69" s="49"/>
      <c r="BQ69" s="49"/>
      <c r="BR69" s="49"/>
      <c r="BS69" s="49"/>
      <c r="BT69" s="49"/>
      <c r="BU69" s="49"/>
      <c r="BV69" s="49"/>
      <c r="BW69" s="49"/>
      <c r="BY69" s="49"/>
      <c r="CA69" s="47"/>
      <c r="CB69" s="49"/>
      <c r="CC69" s="47"/>
      <c r="CD69" s="47"/>
      <c r="CE69" s="49"/>
      <c r="CF69" s="47"/>
      <c r="CG69" s="47"/>
      <c r="CH69" s="49"/>
      <c r="CI69" s="47"/>
      <c r="CJ69" s="47"/>
      <c r="CK69" s="49"/>
      <c r="CL69" s="47"/>
      <c r="CM69" s="47"/>
      <c r="CN69" s="49"/>
      <c r="CO69" s="47"/>
      <c r="CP69" s="140"/>
      <c r="CQ69" s="384"/>
      <c r="CR69" s="140"/>
      <c r="CS69" s="49"/>
      <c r="CT69" s="49"/>
      <c r="CU69" s="49"/>
      <c r="CW69" s="47"/>
      <c r="CX69" s="47"/>
      <c r="CY69" s="48"/>
      <c r="CZ69" s="47"/>
      <c r="DA69" s="49"/>
      <c r="DB69" s="47"/>
      <c r="DC69" s="28"/>
      <c r="DD69" s="49"/>
      <c r="DE69" s="28"/>
      <c r="DF69" s="47"/>
      <c r="DG69" s="49"/>
      <c r="DH69" s="47"/>
      <c r="DI69" s="47"/>
      <c r="DJ69" s="49"/>
      <c r="DK69" s="47"/>
      <c r="DL69" s="47"/>
      <c r="DM69" s="49"/>
      <c r="DN69" s="47"/>
      <c r="DO69" s="49"/>
      <c r="DP69" s="49"/>
      <c r="DQ69" s="49"/>
      <c r="DS69" s="47"/>
      <c r="DT69" s="47"/>
      <c r="DU69" s="48"/>
      <c r="DV69" s="47"/>
      <c r="DW69" s="49"/>
      <c r="DX69" s="47"/>
      <c r="DY69" s="47"/>
      <c r="DZ69" s="49"/>
      <c r="EA69" s="47"/>
      <c r="EB69" s="47"/>
      <c r="EC69" s="49"/>
      <c r="ED69" s="47"/>
      <c r="EE69" s="49"/>
      <c r="EG69" s="49"/>
      <c r="EH69" s="47"/>
      <c r="EI69" s="49"/>
      <c r="EJ69" s="47"/>
      <c r="EK69" s="47"/>
      <c r="EL69" s="47"/>
      <c r="EM69" s="47"/>
      <c r="EN69" s="47"/>
      <c r="EO69" s="49"/>
      <c r="EP69" s="49"/>
      <c r="EQ69" s="49"/>
      <c r="ER69" s="49"/>
      <c r="ES69" s="49"/>
      <c r="ET69" s="49"/>
      <c r="EU69" s="49"/>
      <c r="EV69" s="49"/>
      <c r="EW69" s="49"/>
      <c r="EX69" s="49"/>
      <c r="EY69" s="49"/>
      <c r="EZ69" s="49"/>
      <c r="FA69" s="49"/>
      <c r="FB69" s="49"/>
      <c r="FC69" s="49"/>
      <c r="FD69" s="49"/>
      <c r="FE69" s="49"/>
      <c r="FF69" s="47"/>
      <c r="FG69" s="47"/>
      <c r="FH69" s="47"/>
      <c r="FI69" s="47"/>
      <c r="FJ69" s="47"/>
    </row>
    <row r="70" spans="1:166">
      <c r="A70" s="47"/>
      <c r="B70" s="48"/>
      <c r="C70" s="48"/>
      <c r="D70" s="48"/>
      <c r="E70" s="49"/>
      <c r="F70" s="47"/>
      <c r="G70" s="49"/>
      <c r="H70" s="47"/>
      <c r="I70" s="47"/>
      <c r="J70" s="49"/>
      <c r="K70" s="47"/>
      <c r="L70" s="47"/>
      <c r="M70" s="49"/>
      <c r="N70" s="47"/>
      <c r="O70" s="49"/>
      <c r="P70" s="49"/>
      <c r="Q70" s="49"/>
      <c r="R70" s="47"/>
      <c r="S70" s="49"/>
      <c r="T70" s="47"/>
      <c r="U70" s="47"/>
      <c r="V70" s="49"/>
      <c r="W70" s="47"/>
      <c r="X70" s="47"/>
      <c r="Y70" s="28"/>
      <c r="Z70" s="47"/>
      <c r="AA70" s="47"/>
      <c r="AB70" s="26"/>
      <c r="AC70" s="47"/>
      <c r="AD70" s="28"/>
      <c r="AE70" s="28"/>
      <c r="AF70" s="28"/>
      <c r="AG70" s="28"/>
      <c r="AI70" s="47"/>
      <c r="AJ70" s="47"/>
      <c r="AK70" s="48"/>
      <c r="AL70" s="47"/>
      <c r="AM70" s="49"/>
      <c r="AN70" s="47"/>
      <c r="AO70" s="47"/>
      <c r="AP70" s="49"/>
      <c r="AQ70" s="47"/>
      <c r="AR70" s="47"/>
      <c r="AS70" s="49"/>
      <c r="AT70" s="47"/>
      <c r="AU70" s="47"/>
      <c r="AV70" s="49"/>
      <c r="AW70" s="47"/>
      <c r="AX70" s="47"/>
      <c r="AY70" s="49"/>
      <c r="AZ70" s="47"/>
      <c r="BA70" s="47"/>
      <c r="BB70" s="49"/>
      <c r="BC70" s="47"/>
      <c r="BD70" s="47"/>
      <c r="BE70" s="49"/>
      <c r="BF70" s="47"/>
      <c r="BG70" s="47"/>
      <c r="BH70" s="49"/>
      <c r="BI70" s="47"/>
      <c r="BK70" s="47"/>
      <c r="BL70" s="47"/>
      <c r="BM70" s="48"/>
      <c r="BN70" s="47"/>
      <c r="BO70" s="49"/>
      <c r="BP70" s="49"/>
      <c r="BQ70" s="49"/>
      <c r="BR70" s="49"/>
      <c r="BS70" s="49"/>
      <c r="BT70" s="49"/>
      <c r="BU70" s="49"/>
      <c r="BV70" s="49"/>
      <c r="BW70" s="49"/>
      <c r="BY70" s="49"/>
      <c r="CA70" s="47"/>
      <c r="CB70" s="49"/>
      <c r="CC70" s="47"/>
      <c r="CD70" s="47"/>
      <c r="CE70" s="49"/>
      <c r="CF70" s="47"/>
      <c r="CG70" s="47"/>
      <c r="CH70" s="49"/>
      <c r="CI70" s="47"/>
      <c r="CJ70" s="47"/>
      <c r="CK70" s="49"/>
      <c r="CL70" s="47"/>
      <c r="CM70" s="47"/>
      <c r="CN70" s="49"/>
      <c r="CO70" s="47"/>
      <c r="CP70" s="140"/>
      <c r="CQ70" s="384"/>
      <c r="CR70" s="140"/>
      <c r="CS70" s="49"/>
      <c r="CT70" s="49"/>
      <c r="CU70" s="49"/>
      <c r="CW70" s="47"/>
      <c r="CX70" s="47"/>
      <c r="CY70" s="48"/>
      <c r="CZ70" s="47"/>
      <c r="DA70" s="49"/>
      <c r="DB70" s="47"/>
      <c r="DC70" s="28"/>
      <c r="DD70" s="49"/>
      <c r="DE70" s="28"/>
      <c r="DF70" s="47"/>
      <c r="DG70" s="49"/>
      <c r="DH70" s="47"/>
      <c r="DI70" s="47"/>
      <c r="DJ70" s="49"/>
      <c r="DK70" s="47"/>
      <c r="DL70" s="47"/>
      <c r="DM70" s="49"/>
      <c r="DN70" s="47"/>
      <c r="DO70" s="49"/>
      <c r="DP70" s="49"/>
      <c r="DQ70" s="49"/>
      <c r="DS70" s="47"/>
      <c r="DT70" s="47"/>
      <c r="DU70" s="48"/>
      <c r="DV70" s="47"/>
      <c r="DW70" s="49"/>
      <c r="DX70" s="47"/>
      <c r="DY70" s="47"/>
      <c r="DZ70" s="49"/>
      <c r="EA70" s="47"/>
      <c r="EB70" s="47"/>
      <c r="EC70" s="49"/>
      <c r="ED70" s="47"/>
      <c r="EE70" s="49"/>
      <c r="EG70" s="49"/>
      <c r="EH70" s="47"/>
      <c r="EI70" s="49"/>
      <c r="EJ70" s="47"/>
      <c r="EK70" s="47"/>
      <c r="EL70" s="47"/>
      <c r="EM70" s="47"/>
      <c r="EN70" s="47"/>
      <c r="EO70" s="49"/>
      <c r="EP70" s="49"/>
      <c r="EQ70" s="49"/>
      <c r="ER70" s="49"/>
      <c r="ES70" s="49"/>
      <c r="ET70" s="49"/>
      <c r="EU70" s="49"/>
      <c r="EV70" s="49"/>
      <c r="EW70" s="49"/>
      <c r="EX70" s="49"/>
      <c r="EY70" s="49"/>
      <c r="EZ70" s="49"/>
      <c r="FA70" s="49"/>
      <c r="FB70" s="49"/>
      <c r="FC70" s="49"/>
      <c r="FD70" s="49"/>
      <c r="FE70" s="49"/>
      <c r="FF70" s="47"/>
      <c r="FG70" s="47"/>
      <c r="FH70" s="47"/>
      <c r="FI70" s="47"/>
      <c r="FJ70" s="47"/>
    </row>
    <row r="71" spans="1:166">
      <c r="A71" s="47"/>
      <c r="B71" s="48"/>
      <c r="C71" s="48"/>
      <c r="D71" s="48"/>
      <c r="E71" s="49"/>
      <c r="F71" s="47"/>
      <c r="G71" s="49"/>
      <c r="H71" s="47"/>
      <c r="I71" s="47"/>
      <c r="J71" s="49"/>
      <c r="K71" s="47"/>
      <c r="L71" s="47"/>
      <c r="M71" s="49"/>
      <c r="N71" s="47"/>
      <c r="O71" s="49"/>
      <c r="P71" s="49"/>
      <c r="Q71" s="49"/>
      <c r="R71" s="47"/>
      <c r="S71" s="49"/>
      <c r="T71" s="47"/>
      <c r="U71" s="47"/>
      <c r="V71" s="49"/>
      <c r="W71" s="47"/>
      <c r="X71" s="47"/>
      <c r="Y71" s="28"/>
      <c r="Z71" s="47"/>
      <c r="AA71" s="47"/>
      <c r="AB71" s="26"/>
      <c r="AC71" s="47"/>
      <c r="AD71" s="28"/>
      <c r="AE71" s="28"/>
      <c r="AF71" s="28"/>
      <c r="AG71" s="28"/>
      <c r="AI71" s="47"/>
      <c r="AJ71" s="47"/>
      <c r="AK71" s="48"/>
      <c r="AL71" s="47"/>
      <c r="AM71" s="49"/>
      <c r="AN71" s="47"/>
      <c r="AO71" s="47"/>
      <c r="AP71" s="49"/>
      <c r="AQ71" s="47"/>
      <c r="AR71" s="47"/>
      <c r="AS71" s="49"/>
      <c r="AT71" s="47"/>
      <c r="AU71" s="47"/>
      <c r="AV71" s="49"/>
      <c r="AW71" s="47"/>
      <c r="AX71" s="47"/>
      <c r="AY71" s="49"/>
      <c r="AZ71" s="47"/>
      <c r="BA71" s="47"/>
      <c r="BB71" s="49"/>
      <c r="BC71" s="47"/>
      <c r="BD71" s="47"/>
      <c r="BE71" s="49"/>
      <c r="BF71" s="47"/>
      <c r="BG71" s="47"/>
      <c r="BH71" s="49"/>
      <c r="BI71" s="47"/>
      <c r="BK71" s="47"/>
      <c r="BL71" s="47"/>
      <c r="BM71" s="48"/>
      <c r="BN71" s="47"/>
      <c r="BO71" s="49"/>
      <c r="BP71" s="49"/>
      <c r="BQ71" s="49"/>
      <c r="BR71" s="49"/>
      <c r="BS71" s="49"/>
      <c r="BT71" s="49"/>
      <c r="BU71" s="49"/>
      <c r="BV71" s="49"/>
      <c r="BW71" s="49"/>
      <c r="BY71" s="49"/>
      <c r="CA71" s="47"/>
      <c r="CB71" s="49"/>
      <c r="CC71" s="47"/>
      <c r="CD71" s="47"/>
      <c r="CE71" s="49"/>
      <c r="CF71" s="47"/>
      <c r="CG71" s="47"/>
      <c r="CH71" s="49"/>
      <c r="CI71" s="47"/>
      <c r="CJ71" s="47"/>
      <c r="CK71" s="49"/>
      <c r="CL71" s="47"/>
      <c r="CM71" s="47"/>
      <c r="CN71" s="49"/>
      <c r="CO71" s="47"/>
      <c r="CP71" s="140"/>
      <c r="CQ71" s="384"/>
      <c r="CR71" s="140"/>
      <c r="CS71" s="49"/>
      <c r="CT71" s="49"/>
      <c r="CU71" s="49"/>
      <c r="CW71" s="47"/>
      <c r="CX71" s="47"/>
      <c r="CY71" s="48"/>
      <c r="CZ71" s="47"/>
      <c r="DA71" s="49"/>
      <c r="DB71" s="47"/>
      <c r="DC71" s="28"/>
      <c r="DD71" s="49"/>
      <c r="DE71" s="28"/>
      <c r="DF71" s="47"/>
      <c r="DG71" s="49"/>
      <c r="DH71" s="47"/>
      <c r="DI71" s="47"/>
      <c r="DJ71" s="49"/>
      <c r="DK71" s="47"/>
      <c r="DL71" s="47"/>
      <c r="DM71" s="49"/>
      <c r="DN71" s="47"/>
      <c r="DO71" s="49"/>
      <c r="DP71" s="49"/>
      <c r="DQ71" s="49"/>
      <c r="DS71" s="47"/>
      <c r="DT71" s="47"/>
      <c r="DU71" s="48"/>
      <c r="DV71" s="47"/>
      <c r="DW71" s="49"/>
      <c r="DX71" s="47"/>
      <c r="DY71" s="47"/>
      <c r="DZ71" s="49"/>
      <c r="EA71" s="47"/>
      <c r="EB71" s="47"/>
      <c r="EC71" s="49"/>
      <c r="ED71" s="47"/>
      <c r="EE71" s="49"/>
      <c r="EG71" s="49"/>
      <c r="EH71" s="47"/>
      <c r="EI71" s="49"/>
      <c r="EJ71" s="47"/>
      <c r="EK71" s="47"/>
      <c r="EL71" s="47"/>
      <c r="EM71" s="47"/>
      <c r="EN71" s="47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49"/>
      <c r="FF71" s="47"/>
      <c r="FG71" s="47"/>
      <c r="FH71" s="47"/>
      <c r="FI71" s="47"/>
      <c r="FJ71" s="47"/>
    </row>
    <row r="72" spans="1:166">
      <c r="A72" s="47"/>
      <c r="B72" s="48"/>
      <c r="C72" s="48"/>
      <c r="D72" s="48"/>
      <c r="E72" s="49"/>
      <c r="F72" s="47"/>
      <c r="G72" s="49"/>
      <c r="H72" s="47"/>
      <c r="I72" s="47"/>
      <c r="J72" s="49"/>
      <c r="K72" s="47"/>
      <c r="L72" s="47"/>
      <c r="M72" s="49"/>
      <c r="N72" s="47"/>
      <c r="O72" s="49"/>
      <c r="P72" s="49"/>
      <c r="Q72" s="49"/>
      <c r="R72" s="47"/>
      <c r="S72" s="49"/>
      <c r="T72" s="47"/>
      <c r="U72" s="47"/>
      <c r="V72" s="49"/>
      <c r="W72" s="47"/>
      <c r="X72" s="47"/>
      <c r="Y72" s="28"/>
      <c r="Z72" s="47"/>
      <c r="AA72" s="47"/>
      <c r="AB72" s="26"/>
      <c r="AC72" s="47"/>
      <c r="AD72" s="28"/>
      <c r="AE72" s="28"/>
      <c r="AF72" s="28"/>
      <c r="AG72" s="28"/>
      <c r="AI72" s="47"/>
      <c r="AJ72" s="47"/>
      <c r="AK72" s="48"/>
      <c r="AL72" s="47"/>
      <c r="AM72" s="49"/>
      <c r="AN72" s="47"/>
      <c r="AO72" s="47"/>
      <c r="AP72" s="49"/>
      <c r="AQ72" s="47"/>
      <c r="AR72" s="47"/>
      <c r="AS72" s="49"/>
      <c r="AT72" s="47"/>
      <c r="AU72" s="47"/>
      <c r="AV72" s="49"/>
      <c r="AW72" s="47"/>
      <c r="AX72" s="47"/>
      <c r="AY72" s="49"/>
      <c r="AZ72" s="47"/>
      <c r="BA72" s="47"/>
      <c r="BB72" s="49"/>
      <c r="BC72" s="47"/>
      <c r="BD72" s="47"/>
      <c r="BE72" s="49"/>
      <c r="BF72" s="47"/>
      <c r="BG72" s="47"/>
      <c r="BH72" s="49"/>
      <c r="BI72" s="47"/>
      <c r="BK72" s="47"/>
      <c r="BL72" s="47"/>
      <c r="BM72" s="48"/>
      <c r="BN72" s="47"/>
      <c r="BO72" s="49"/>
      <c r="BP72" s="49"/>
      <c r="BQ72" s="49"/>
      <c r="BR72" s="49"/>
      <c r="BS72" s="49"/>
      <c r="BT72" s="49"/>
      <c r="BU72" s="49"/>
      <c r="BV72" s="49"/>
      <c r="BW72" s="49"/>
      <c r="BY72" s="49"/>
      <c r="CA72" s="47"/>
      <c r="CB72" s="49"/>
      <c r="CC72" s="47"/>
      <c r="CD72" s="47"/>
      <c r="CE72" s="49"/>
      <c r="CF72" s="47"/>
      <c r="CG72" s="47"/>
      <c r="CH72" s="49"/>
      <c r="CI72" s="47"/>
      <c r="CJ72" s="47"/>
      <c r="CK72" s="49"/>
      <c r="CL72" s="47"/>
      <c r="CM72" s="47"/>
      <c r="CN72" s="49"/>
      <c r="CO72" s="47"/>
      <c r="CP72" s="140"/>
      <c r="CQ72" s="384"/>
      <c r="CR72" s="140"/>
      <c r="CS72" s="49"/>
      <c r="CT72" s="49"/>
      <c r="CU72" s="49"/>
      <c r="CW72" s="47"/>
      <c r="CX72" s="47"/>
      <c r="CY72" s="48"/>
      <c r="CZ72" s="47"/>
      <c r="DA72" s="49"/>
      <c r="DB72" s="47"/>
      <c r="DC72" s="28"/>
      <c r="DD72" s="49"/>
      <c r="DE72" s="28"/>
      <c r="DF72" s="47"/>
      <c r="DG72" s="49"/>
      <c r="DH72" s="47"/>
      <c r="DI72" s="47"/>
      <c r="DJ72" s="49"/>
      <c r="DK72" s="47"/>
      <c r="DL72" s="47"/>
      <c r="DM72" s="49"/>
      <c r="DN72" s="47"/>
      <c r="DO72" s="49"/>
      <c r="DP72" s="49"/>
      <c r="DQ72" s="49"/>
      <c r="DS72" s="47"/>
      <c r="DT72" s="47"/>
      <c r="DU72" s="48"/>
      <c r="DV72" s="47"/>
      <c r="DW72" s="49"/>
      <c r="DX72" s="47"/>
      <c r="DY72" s="47"/>
      <c r="DZ72" s="49"/>
      <c r="EA72" s="47"/>
      <c r="EB72" s="47"/>
      <c r="EC72" s="49"/>
      <c r="ED72" s="47"/>
      <c r="EE72" s="49"/>
      <c r="EG72" s="49"/>
      <c r="EH72" s="47"/>
      <c r="EI72" s="49"/>
      <c r="EJ72" s="47"/>
      <c r="EK72" s="47"/>
      <c r="EL72" s="47"/>
      <c r="EM72" s="47"/>
      <c r="EN72" s="47"/>
      <c r="EO72" s="49"/>
      <c r="EP72" s="49"/>
      <c r="EQ72" s="49"/>
      <c r="ER72" s="49"/>
      <c r="ES72" s="49"/>
      <c r="ET72" s="49"/>
      <c r="EU72" s="49"/>
      <c r="EV72" s="49"/>
      <c r="EW72" s="49"/>
      <c r="EX72" s="49"/>
      <c r="EY72" s="49"/>
      <c r="EZ72" s="49"/>
      <c r="FA72" s="49"/>
      <c r="FB72" s="49"/>
      <c r="FC72" s="49"/>
      <c r="FD72" s="49"/>
      <c r="FE72" s="49"/>
      <c r="FF72" s="47"/>
      <c r="FG72" s="47"/>
      <c r="FH72" s="47"/>
      <c r="FI72" s="47"/>
      <c r="FJ72" s="47"/>
    </row>
    <row r="73" spans="1:166">
      <c r="A73" s="47"/>
      <c r="B73" s="48"/>
      <c r="C73" s="48"/>
      <c r="D73" s="48"/>
      <c r="E73" s="49"/>
      <c r="F73" s="47"/>
      <c r="G73" s="49"/>
      <c r="H73" s="47"/>
      <c r="I73" s="47"/>
      <c r="J73" s="49"/>
      <c r="K73" s="47"/>
      <c r="L73" s="47"/>
      <c r="M73" s="49"/>
      <c r="N73" s="47"/>
      <c r="O73" s="49"/>
      <c r="P73" s="49"/>
      <c r="Q73" s="49"/>
      <c r="R73" s="47"/>
      <c r="S73" s="49"/>
      <c r="T73" s="47"/>
      <c r="U73" s="47"/>
      <c r="V73" s="49"/>
      <c r="W73" s="47"/>
      <c r="X73" s="47"/>
      <c r="Y73" s="28"/>
      <c r="Z73" s="47"/>
      <c r="AA73" s="47"/>
      <c r="AB73" s="26"/>
      <c r="AC73" s="47"/>
      <c r="AD73" s="28"/>
      <c r="AE73" s="28"/>
      <c r="AF73" s="28"/>
      <c r="AG73" s="28"/>
      <c r="AI73" s="47"/>
      <c r="AJ73" s="47"/>
      <c r="AK73" s="48"/>
      <c r="AL73" s="47"/>
      <c r="AM73" s="49"/>
      <c r="AN73" s="47"/>
      <c r="AO73" s="47"/>
      <c r="AP73" s="49"/>
      <c r="AQ73" s="47"/>
      <c r="AR73" s="47"/>
      <c r="AS73" s="49"/>
      <c r="AT73" s="47"/>
      <c r="AU73" s="47"/>
      <c r="AV73" s="49"/>
      <c r="AW73" s="47"/>
      <c r="AX73" s="47"/>
      <c r="AY73" s="49"/>
      <c r="AZ73" s="47"/>
      <c r="BA73" s="47"/>
      <c r="BB73" s="49"/>
      <c r="BC73" s="47"/>
      <c r="BD73" s="47"/>
      <c r="BE73" s="49"/>
      <c r="BF73" s="47"/>
      <c r="BG73" s="47"/>
      <c r="BH73" s="49"/>
      <c r="BI73" s="47"/>
      <c r="BK73" s="47"/>
      <c r="BL73" s="47"/>
      <c r="BM73" s="48"/>
      <c r="BN73" s="47"/>
      <c r="BO73" s="49"/>
      <c r="BP73" s="49"/>
      <c r="BQ73" s="49"/>
      <c r="BR73" s="49"/>
      <c r="BS73" s="49"/>
      <c r="BT73" s="49"/>
      <c r="BU73" s="49"/>
      <c r="BV73" s="49"/>
      <c r="BW73" s="49"/>
      <c r="BY73" s="49"/>
      <c r="CA73" s="47"/>
      <c r="CB73" s="49"/>
      <c r="CC73" s="47"/>
      <c r="CD73" s="47"/>
      <c r="CE73" s="49"/>
      <c r="CF73" s="47"/>
      <c r="CG73" s="47"/>
      <c r="CH73" s="49"/>
      <c r="CI73" s="47"/>
      <c r="CJ73" s="47"/>
      <c r="CK73" s="49"/>
      <c r="CL73" s="47"/>
      <c r="CM73" s="47"/>
      <c r="CN73" s="49"/>
      <c r="CO73" s="47"/>
      <c r="CP73" s="140"/>
      <c r="CQ73" s="384"/>
      <c r="CR73" s="140"/>
      <c r="CS73" s="49"/>
      <c r="CT73" s="49"/>
      <c r="CU73" s="49"/>
      <c r="CW73" s="47"/>
      <c r="CX73" s="47"/>
      <c r="CY73" s="48"/>
      <c r="CZ73" s="47"/>
      <c r="DA73" s="49"/>
      <c r="DB73" s="47"/>
      <c r="DC73" s="28"/>
      <c r="DD73" s="49"/>
      <c r="DE73" s="28"/>
      <c r="DF73" s="47"/>
      <c r="DG73" s="49"/>
      <c r="DH73" s="47"/>
      <c r="DI73" s="47"/>
      <c r="DJ73" s="49"/>
      <c r="DK73" s="47"/>
      <c r="DL73" s="47"/>
      <c r="DM73" s="49"/>
      <c r="DN73" s="47"/>
      <c r="DO73" s="49"/>
      <c r="DP73" s="49"/>
      <c r="DQ73" s="49"/>
      <c r="DS73" s="47"/>
      <c r="DT73" s="47"/>
      <c r="DU73" s="48"/>
      <c r="DV73" s="47"/>
      <c r="DW73" s="49"/>
      <c r="DX73" s="47"/>
      <c r="DY73" s="47"/>
      <c r="DZ73" s="49"/>
      <c r="EA73" s="47"/>
      <c r="EB73" s="47"/>
      <c r="EC73" s="49"/>
      <c r="ED73" s="47"/>
      <c r="EE73" s="49"/>
      <c r="EG73" s="49"/>
      <c r="EH73" s="47"/>
      <c r="EI73" s="49"/>
      <c r="EJ73" s="47"/>
      <c r="EK73" s="47"/>
      <c r="EL73" s="47"/>
      <c r="EM73" s="47"/>
      <c r="EN73" s="47"/>
      <c r="EO73" s="49"/>
      <c r="EP73" s="49"/>
      <c r="EQ73" s="49"/>
      <c r="ER73" s="49"/>
      <c r="ES73" s="49"/>
      <c r="ET73" s="49"/>
      <c r="EU73" s="49"/>
      <c r="EV73" s="49"/>
      <c r="EW73" s="49"/>
      <c r="EX73" s="49"/>
      <c r="EY73" s="49"/>
      <c r="EZ73" s="49"/>
      <c r="FA73" s="49"/>
      <c r="FB73" s="49"/>
      <c r="FC73" s="49"/>
      <c r="FD73" s="49"/>
      <c r="FE73" s="49"/>
      <c r="FF73" s="47"/>
      <c r="FG73" s="47"/>
      <c r="FH73" s="47"/>
      <c r="FI73" s="47"/>
      <c r="FJ73" s="47"/>
    </row>
    <row r="74" spans="1:166">
      <c r="A74" s="47"/>
      <c r="B74" s="48"/>
      <c r="C74" s="48"/>
      <c r="D74" s="48"/>
      <c r="E74" s="49"/>
      <c r="F74" s="47"/>
      <c r="G74" s="49"/>
      <c r="H74" s="47"/>
      <c r="I74" s="47"/>
      <c r="J74" s="49"/>
      <c r="K74" s="47"/>
      <c r="L74" s="47"/>
      <c r="M74" s="49"/>
      <c r="N74" s="47"/>
      <c r="O74" s="49"/>
      <c r="P74" s="49"/>
      <c r="Q74" s="49"/>
      <c r="R74" s="47"/>
      <c r="S74" s="49"/>
      <c r="T74" s="47"/>
      <c r="U74" s="47"/>
      <c r="V74" s="49"/>
      <c r="W74" s="47"/>
      <c r="X74" s="47"/>
      <c r="Y74" s="28"/>
      <c r="Z74" s="47"/>
      <c r="AA74" s="47"/>
      <c r="AB74" s="26"/>
      <c r="AC74" s="47"/>
      <c r="AD74" s="28"/>
      <c r="AE74" s="28"/>
      <c r="AF74" s="28"/>
      <c r="AG74" s="28"/>
      <c r="AI74" s="47"/>
      <c r="AJ74" s="47"/>
      <c r="AK74" s="48"/>
      <c r="AL74" s="47"/>
      <c r="AM74" s="49"/>
      <c r="AN74" s="47"/>
      <c r="AO74" s="47"/>
      <c r="AP74" s="49"/>
      <c r="AQ74" s="47"/>
      <c r="AR74" s="47"/>
      <c r="AS74" s="49"/>
      <c r="AT74" s="47"/>
      <c r="AU74" s="47"/>
      <c r="AV74" s="49"/>
      <c r="AW74" s="47"/>
      <c r="AX74" s="47"/>
      <c r="AY74" s="49"/>
      <c r="AZ74" s="47"/>
      <c r="BA74" s="47"/>
      <c r="BB74" s="49"/>
      <c r="BC74" s="47"/>
      <c r="BD74" s="47"/>
      <c r="BE74" s="49"/>
      <c r="BF74" s="47"/>
      <c r="BG74" s="47"/>
      <c r="BH74" s="49"/>
      <c r="BI74" s="47"/>
      <c r="BK74" s="47"/>
      <c r="BL74" s="47"/>
      <c r="BM74" s="48"/>
      <c r="BN74" s="47"/>
      <c r="BO74" s="49"/>
      <c r="BP74" s="49"/>
      <c r="BQ74" s="49"/>
      <c r="BR74" s="49"/>
      <c r="BS74" s="49"/>
      <c r="BT74" s="49"/>
      <c r="BU74" s="49"/>
      <c r="BV74" s="49"/>
      <c r="BW74" s="49"/>
      <c r="BY74" s="49"/>
      <c r="CA74" s="47"/>
      <c r="CB74" s="49"/>
      <c r="CC74" s="47"/>
      <c r="CD74" s="47"/>
      <c r="CE74" s="49"/>
      <c r="CF74" s="47"/>
      <c r="CG74" s="47"/>
      <c r="CH74" s="49"/>
      <c r="CI74" s="47"/>
      <c r="CJ74" s="47"/>
      <c r="CK74" s="49"/>
      <c r="CL74" s="47"/>
      <c r="CM74" s="47"/>
      <c r="CN74" s="49"/>
      <c r="CO74" s="47"/>
      <c r="CP74" s="140"/>
      <c r="CQ74" s="384"/>
      <c r="CR74" s="140"/>
      <c r="CS74" s="49"/>
      <c r="CT74" s="49"/>
      <c r="CU74" s="49"/>
      <c r="CW74" s="47"/>
      <c r="CX74" s="47"/>
      <c r="CY74" s="48"/>
      <c r="CZ74" s="47"/>
      <c r="DA74" s="49"/>
      <c r="DB74" s="47"/>
      <c r="DC74" s="28"/>
      <c r="DD74" s="49"/>
      <c r="DE74" s="28"/>
      <c r="DF74" s="47"/>
      <c r="DG74" s="49"/>
      <c r="DH74" s="47"/>
      <c r="DI74" s="47"/>
      <c r="DJ74" s="49"/>
      <c r="DK74" s="47"/>
      <c r="DL74" s="47"/>
      <c r="DM74" s="49"/>
      <c r="DN74" s="47"/>
      <c r="DO74" s="49"/>
      <c r="DP74" s="49"/>
      <c r="DQ74" s="49"/>
      <c r="DS74" s="47"/>
      <c r="DT74" s="47"/>
      <c r="DU74" s="48"/>
      <c r="DV74" s="47"/>
      <c r="DW74" s="49"/>
      <c r="DX74" s="47"/>
      <c r="DY74" s="47"/>
      <c r="DZ74" s="49"/>
      <c r="EA74" s="47"/>
      <c r="EB74" s="47"/>
      <c r="EC74" s="49"/>
      <c r="ED74" s="47"/>
      <c r="EE74" s="49"/>
      <c r="EG74" s="49"/>
      <c r="EH74" s="47"/>
      <c r="EI74" s="49"/>
      <c r="EJ74" s="47"/>
      <c r="EK74" s="47"/>
      <c r="EL74" s="47"/>
      <c r="EM74" s="47"/>
      <c r="EN74" s="47"/>
      <c r="EO74" s="49"/>
      <c r="EP74" s="49"/>
      <c r="EQ74" s="49"/>
      <c r="ER74" s="49"/>
      <c r="ES74" s="49"/>
      <c r="ET74" s="49"/>
      <c r="EU74" s="49"/>
      <c r="EV74" s="49"/>
      <c r="EW74" s="49"/>
      <c r="EX74" s="49"/>
      <c r="EY74" s="49"/>
      <c r="EZ74" s="49"/>
      <c r="FA74" s="49"/>
      <c r="FB74" s="49"/>
      <c r="FC74" s="49"/>
      <c r="FD74" s="49"/>
      <c r="FE74" s="49"/>
      <c r="FF74" s="47"/>
      <c r="FG74" s="47"/>
      <c r="FH74" s="47"/>
      <c r="FI74" s="47"/>
      <c r="FJ74" s="47"/>
    </row>
    <row r="75" spans="1:166">
      <c r="A75" s="47"/>
      <c r="B75" s="48"/>
      <c r="C75" s="48"/>
      <c r="D75" s="48"/>
      <c r="E75" s="49"/>
      <c r="F75" s="47"/>
      <c r="G75" s="49"/>
      <c r="H75" s="47"/>
      <c r="I75" s="47"/>
      <c r="J75" s="49"/>
      <c r="K75" s="47"/>
      <c r="L75" s="47"/>
      <c r="M75" s="49"/>
      <c r="N75" s="47"/>
      <c r="O75" s="49"/>
      <c r="P75" s="49"/>
      <c r="Q75" s="49"/>
      <c r="R75" s="47"/>
      <c r="S75" s="49"/>
      <c r="T75" s="47"/>
      <c r="U75" s="47"/>
      <c r="V75" s="49"/>
      <c r="W75" s="47"/>
      <c r="X75" s="47"/>
      <c r="Y75" s="28"/>
      <c r="Z75" s="47"/>
      <c r="AA75" s="47"/>
      <c r="AB75" s="26"/>
      <c r="AC75" s="47"/>
      <c r="AD75" s="28"/>
      <c r="AE75" s="28"/>
      <c r="AF75" s="28"/>
      <c r="AG75" s="28"/>
      <c r="AI75" s="47"/>
      <c r="AJ75" s="47"/>
      <c r="AK75" s="48"/>
      <c r="AL75" s="47"/>
      <c r="AM75" s="49"/>
      <c r="AN75" s="47"/>
      <c r="AO75" s="47"/>
      <c r="AP75" s="49"/>
      <c r="AQ75" s="47"/>
      <c r="AR75" s="47"/>
      <c r="AS75" s="49"/>
      <c r="AT75" s="47"/>
      <c r="AU75" s="47"/>
      <c r="AV75" s="49"/>
      <c r="AW75" s="47"/>
      <c r="AX75" s="47"/>
      <c r="AY75" s="49"/>
      <c r="AZ75" s="47"/>
      <c r="BA75" s="47"/>
      <c r="BB75" s="49"/>
      <c r="BC75" s="47"/>
      <c r="BD75" s="47"/>
      <c r="BE75" s="49"/>
      <c r="BF75" s="47"/>
      <c r="BG75" s="47"/>
      <c r="BH75" s="49"/>
      <c r="BI75" s="47"/>
      <c r="BK75" s="47"/>
      <c r="BL75" s="47"/>
      <c r="BM75" s="48"/>
      <c r="BN75" s="47"/>
      <c r="BO75" s="49"/>
      <c r="BP75" s="49"/>
      <c r="BQ75" s="49"/>
      <c r="BR75" s="49"/>
      <c r="BS75" s="49"/>
      <c r="BT75" s="49"/>
      <c r="BU75" s="49"/>
      <c r="BV75" s="49"/>
      <c r="BW75" s="49"/>
      <c r="BY75" s="49"/>
      <c r="CA75" s="47"/>
      <c r="CB75" s="49"/>
      <c r="CC75" s="47"/>
      <c r="CD75" s="47"/>
      <c r="CE75" s="49"/>
      <c r="CF75" s="47"/>
      <c r="CG75" s="47"/>
      <c r="CH75" s="49"/>
      <c r="CI75" s="47"/>
      <c r="CJ75" s="47"/>
      <c r="CK75" s="49"/>
      <c r="CL75" s="47"/>
      <c r="CM75" s="47"/>
      <c r="CN75" s="49"/>
      <c r="CO75" s="47"/>
      <c r="CP75" s="140"/>
      <c r="CQ75" s="384"/>
      <c r="CR75" s="140"/>
      <c r="CS75" s="49"/>
      <c r="CT75" s="49"/>
      <c r="CU75" s="49"/>
      <c r="CW75" s="47"/>
      <c r="CX75" s="47"/>
      <c r="CY75" s="48"/>
      <c r="CZ75" s="47"/>
      <c r="DA75" s="49"/>
      <c r="DB75" s="47"/>
      <c r="DC75" s="28"/>
      <c r="DD75" s="49"/>
      <c r="DE75" s="28"/>
      <c r="DF75" s="47"/>
      <c r="DG75" s="49"/>
      <c r="DH75" s="47"/>
      <c r="DI75" s="47"/>
      <c r="DJ75" s="49"/>
      <c r="DK75" s="47"/>
      <c r="DL75" s="47"/>
      <c r="DM75" s="49"/>
      <c r="DN75" s="47"/>
      <c r="DO75" s="49"/>
      <c r="DP75" s="49"/>
      <c r="DQ75" s="49"/>
      <c r="DS75" s="47"/>
      <c r="DT75" s="47"/>
      <c r="DU75" s="48"/>
      <c r="DV75" s="47"/>
      <c r="DW75" s="49"/>
      <c r="DX75" s="47"/>
      <c r="DY75" s="47"/>
      <c r="DZ75" s="49"/>
      <c r="EA75" s="47"/>
      <c r="EB75" s="47"/>
      <c r="EC75" s="49"/>
      <c r="ED75" s="47"/>
      <c r="EE75" s="49"/>
      <c r="EG75" s="49"/>
      <c r="EH75" s="47"/>
      <c r="EI75" s="49"/>
      <c r="EJ75" s="47"/>
      <c r="EK75" s="47"/>
      <c r="EL75" s="47"/>
      <c r="EM75" s="47"/>
      <c r="EN75" s="47"/>
      <c r="EO75" s="49"/>
      <c r="EP75" s="49"/>
      <c r="EQ75" s="49"/>
      <c r="ER75" s="49"/>
      <c r="ES75" s="49"/>
      <c r="ET75" s="49"/>
      <c r="EU75" s="49"/>
      <c r="EV75" s="49"/>
      <c r="EW75" s="49"/>
      <c r="EX75" s="49"/>
      <c r="EY75" s="49"/>
      <c r="EZ75" s="49"/>
      <c r="FA75" s="49"/>
      <c r="FB75" s="49"/>
      <c r="FC75" s="49"/>
      <c r="FD75" s="49"/>
      <c r="FE75" s="49"/>
      <c r="FF75" s="47"/>
      <c r="FG75" s="47"/>
      <c r="FH75" s="47"/>
      <c r="FI75" s="47"/>
      <c r="FJ75" s="47"/>
    </row>
    <row r="76" spans="1:166">
      <c r="A76" s="47"/>
      <c r="B76" s="48"/>
      <c r="C76" s="48"/>
      <c r="D76" s="48"/>
      <c r="E76" s="49"/>
      <c r="F76" s="47"/>
      <c r="G76" s="49"/>
      <c r="H76" s="47"/>
      <c r="I76" s="47"/>
      <c r="J76" s="49"/>
      <c r="K76" s="47"/>
      <c r="L76" s="47"/>
      <c r="M76" s="49"/>
      <c r="N76" s="47"/>
      <c r="O76" s="49"/>
      <c r="P76" s="49"/>
      <c r="Q76" s="49"/>
      <c r="R76" s="47"/>
      <c r="S76" s="49"/>
      <c r="T76" s="47"/>
      <c r="U76" s="47"/>
      <c r="V76" s="49"/>
      <c r="W76" s="47"/>
      <c r="X76" s="47"/>
      <c r="Y76" s="28"/>
      <c r="Z76" s="47"/>
      <c r="AA76" s="47"/>
      <c r="AB76" s="26"/>
      <c r="AC76" s="47"/>
      <c r="AD76" s="28"/>
      <c r="AE76" s="28"/>
      <c r="AF76" s="28"/>
      <c r="AG76" s="28"/>
      <c r="AI76" s="47"/>
      <c r="AJ76" s="47"/>
      <c r="AK76" s="48"/>
      <c r="AL76" s="47"/>
      <c r="AM76" s="49"/>
      <c r="AN76" s="47"/>
      <c r="AO76" s="47"/>
      <c r="AP76" s="49"/>
      <c r="AQ76" s="47"/>
      <c r="AR76" s="47"/>
      <c r="AS76" s="49"/>
      <c r="AT76" s="47"/>
      <c r="AU76" s="47"/>
      <c r="AV76" s="49"/>
      <c r="AW76" s="47"/>
      <c r="AX76" s="47"/>
      <c r="AY76" s="49"/>
      <c r="AZ76" s="47"/>
      <c r="BA76" s="47"/>
      <c r="BB76" s="49"/>
      <c r="BC76" s="47"/>
      <c r="BD76" s="47"/>
      <c r="BE76" s="49"/>
      <c r="BF76" s="47"/>
      <c r="BG76" s="47"/>
      <c r="BH76" s="49"/>
      <c r="BI76" s="47"/>
      <c r="BK76" s="47"/>
      <c r="BL76" s="47"/>
      <c r="BM76" s="48"/>
      <c r="BN76" s="47"/>
      <c r="BO76" s="49"/>
      <c r="BP76" s="49"/>
      <c r="BQ76" s="49"/>
      <c r="BR76" s="49"/>
      <c r="BS76" s="49"/>
      <c r="BT76" s="49"/>
      <c r="BU76" s="49"/>
      <c r="BV76" s="49"/>
      <c r="BW76" s="49"/>
      <c r="BY76" s="49"/>
      <c r="CA76" s="47"/>
      <c r="CB76" s="49"/>
      <c r="CC76" s="47"/>
      <c r="CD76" s="47"/>
      <c r="CE76" s="49"/>
      <c r="CF76" s="47"/>
      <c r="CG76" s="47"/>
      <c r="CH76" s="49"/>
      <c r="CI76" s="47"/>
      <c r="CJ76" s="47"/>
      <c r="CK76" s="49"/>
      <c r="CL76" s="47"/>
      <c r="CM76" s="47"/>
      <c r="CN76" s="49"/>
      <c r="CO76" s="47"/>
      <c r="CP76" s="140"/>
      <c r="CQ76" s="384"/>
      <c r="CR76" s="140"/>
      <c r="CS76" s="49"/>
      <c r="CT76" s="49"/>
      <c r="CU76" s="49"/>
      <c r="CW76" s="47"/>
      <c r="CX76" s="47"/>
      <c r="CY76" s="48"/>
      <c r="CZ76" s="47"/>
      <c r="DA76" s="49"/>
      <c r="DB76" s="47"/>
      <c r="DC76" s="28"/>
      <c r="DD76" s="49"/>
      <c r="DE76" s="28"/>
      <c r="DF76" s="47"/>
      <c r="DG76" s="49"/>
      <c r="DH76" s="47"/>
      <c r="DI76" s="47"/>
      <c r="DJ76" s="49"/>
      <c r="DK76" s="47"/>
      <c r="DL76" s="47"/>
      <c r="DM76" s="49"/>
      <c r="DN76" s="47"/>
      <c r="DO76" s="49"/>
      <c r="DP76" s="49"/>
      <c r="DQ76" s="49"/>
      <c r="DS76" s="47"/>
      <c r="DT76" s="47"/>
      <c r="DU76" s="48"/>
      <c r="DV76" s="47"/>
      <c r="DW76" s="49"/>
      <c r="DX76" s="47"/>
      <c r="DY76" s="47"/>
      <c r="DZ76" s="49"/>
      <c r="EA76" s="47"/>
      <c r="EB76" s="47"/>
      <c r="EC76" s="49"/>
      <c r="ED76" s="47"/>
      <c r="EE76" s="49"/>
      <c r="EG76" s="49"/>
      <c r="EH76" s="47"/>
      <c r="EI76" s="49"/>
      <c r="EJ76" s="47"/>
      <c r="EK76" s="47"/>
      <c r="EL76" s="47"/>
      <c r="EM76" s="47"/>
      <c r="EN76" s="47"/>
      <c r="EO76" s="49"/>
      <c r="EP76" s="49"/>
      <c r="EQ76" s="49"/>
      <c r="ER76" s="49"/>
      <c r="ES76" s="49"/>
      <c r="ET76" s="49"/>
      <c r="EU76" s="49"/>
      <c r="EV76" s="49"/>
      <c r="EW76" s="49"/>
      <c r="EX76" s="49"/>
      <c r="EY76" s="49"/>
      <c r="EZ76" s="49"/>
      <c r="FA76" s="49"/>
      <c r="FB76" s="49"/>
      <c r="FC76" s="49"/>
      <c r="FD76" s="49"/>
      <c r="FE76" s="49"/>
      <c r="FF76" s="47"/>
      <c r="FG76" s="47"/>
      <c r="FH76" s="47"/>
      <c r="FI76" s="47"/>
      <c r="FJ76" s="47"/>
    </row>
    <row r="77" spans="1:166">
      <c r="A77" s="47"/>
      <c r="B77" s="48"/>
      <c r="C77" s="48"/>
      <c r="D77" s="48"/>
      <c r="E77" s="49"/>
      <c r="F77" s="47"/>
      <c r="G77" s="49"/>
      <c r="H77" s="47"/>
      <c r="I77" s="47"/>
      <c r="J77" s="49"/>
      <c r="K77" s="47"/>
      <c r="L77" s="47"/>
      <c r="M77" s="49"/>
      <c r="N77" s="47"/>
      <c r="O77" s="49"/>
      <c r="P77" s="49"/>
      <c r="Q77" s="49"/>
      <c r="R77" s="47"/>
      <c r="S77" s="49"/>
      <c r="T77" s="47"/>
      <c r="U77" s="47"/>
      <c r="V77" s="49"/>
      <c r="W77" s="47"/>
      <c r="X77" s="47"/>
      <c r="Y77" s="28"/>
      <c r="Z77" s="47"/>
      <c r="AA77" s="47"/>
      <c r="AB77" s="26"/>
      <c r="AC77" s="47"/>
      <c r="AD77" s="28"/>
      <c r="AE77" s="28"/>
      <c r="AF77" s="28"/>
      <c r="AG77" s="28"/>
      <c r="AI77" s="47"/>
      <c r="AJ77" s="47"/>
      <c r="AK77" s="48"/>
      <c r="AL77" s="47"/>
      <c r="AM77" s="49"/>
      <c r="AN77" s="47"/>
      <c r="AO77" s="47"/>
      <c r="AP77" s="49"/>
      <c r="AQ77" s="47"/>
      <c r="AR77" s="47"/>
      <c r="AS77" s="49"/>
      <c r="AT77" s="47"/>
      <c r="AU77" s="47"/>
      <c r="AV77" s="49"/>
      <c r="AW77" s="47"/>
      <c r="AX77" s="47"/>
      <c r="AY77" s="49"/>
      <c r="AZ77" s="47"/>
      <c r="BA77" s="47"/>
      <c r="BB77" s="49"/>
      <c r="BC77" s="47"/>
      <c r="BD77" s="47"/>
      <c r="BE77" s="49"/>
      <c r="BF77" s="47"/>
      <c r="BG77" s="47"/>
      <c r="BH77" s="49"/>
      <c r="BI77" s="47"/>
      <c r="BK77" s="47"/>
      <c r="BL77" s="47"/>
      <c r="BM77" s="48"/>
      <c r="BN77" s="47"/>
      <c r="BO77" s="49"/>
      <c r="BP77" s="49"/>
      <c r="BQ77" s="49"/>
      <c r="BR77" s="49"/>
      <c r="BS77" s="49"/>
      <c r="BT77" s="49"/>
      <c r="BU77" s="49"/>
      <c r="BV77" s="49"/>
      <c r="BW77" s="49"/>
      <c r="BY77" s="49"/>
      <c r="CA77" s="47"/>
      <c r="CB77" s="49"/>
      <c r="CC77" s="47"/>
      <c r="CD77" s="47"/>
      <c r="CE77" s="49"/>
      <c r="CF77" s="47"/>
      <c r="CG77" s="47"/>
      <c r="CH77" s="49"/>
      <c r="CI77" s="47"/>
      <c r="CJ77" s="47"/>
      <c r="CK77" s="49"/>
      <c r="CL77" s="47"/>
      <c r="CM77" s="47"/>
      <c r="CN77" s="49"/>
      <c r="CO77" s="47"/>
      <c r="CP77" s="140"/>
      <c r="CQ77" s="384"/>
      <c r="CR77" s="140"/>
      <c r="CS77" s="49"/>
      <c r="CT77" s="49"/>
      <c r="CU77" s="49"/>
      <c r="CW77" s="47"/>
      <c r="CX77" s="47"/>
      <c r="CY77" s="48"/>
      <c r="CZ77" s="47"/>
      <c r="DA77" s="49"/>
      <c r="DB77" s="47"/>
      <c r="DC77" s="28"/>
      <c r="DD77" s="49"/>
      <c r="DE77" s="28"/>
      <c r="DF77" s="47"/>
      <c r="DG77" s="49"/>
      <c r="DH77" s="47"/>
      <c r="DI77" s="47"/>
      <c r="DJ77" s="49"/>
      <c r="DK77" s="47"/>
      <c r="DL77" s="47"/>
      <c r="DM77" s="49"/>
      <c r="DN77" s="47"/>
      <c r="DO77" s="49"/>
      <c r="DP77" s="49"/>
      <c r="DQ77" s="49"/>
      <c r="DS77" s="47"/>
      <c r="DT77" s="47"/>
      <c r="DU77" s="48"/>
      <c r="DV77" s="47"/>
      <c r="DW77" s="49"/>
      <c r="DX77" s="47"/>
      <c r="DY77" s="47"/>
      <c r="DZ77" s="49"/>
      <c r="EA77" s="47"/>
      <c r="EB77" s="47"/>
      <c r="EC77" s="49"/>
      <c r="ED77" s="47"/>
      <c r="EE77" s="49"/>
      <c r="EG77" s="49"/>
      <c r="EH77" s="47"/>
      <c r="EI77" s="49"/>
      <c r="EJ77" s="47"/>
      <c r="EK77" s="47"/>
      <c r="EL77" s="47"/>
      <c r="EM77" s="47"/>
      <c r="EN77" s="47"/>
      <c r="EO77" s="49"/>
      <c r="EP77" s="49"/>
      <c r="EQ77" s="49"/>
      <c r="ER77" s="49"/>
      <c r="ES77" s="49"/>
      <c r="ET77" s="49"/>
      <c r="EU77" s="49"/>
      <c r="EV77" s="49"/>
      <c r="EW77" s="49"/>
      <c r="EX77" s="49"/>
      <c r="EY77" s="49"/>
      <c r="EZ77" s="49"/>
      <c r="FA77" s="49"/>
      <c r="FB77" s="49"/>
      <c r="FC77" s="49"/>
      <c r="FD77" s="49"/>
      <c r="FE77" s="49"/>
      <c r="FF77" s="47"/>
      <c r="FG77" s="47"/>
      <c r="FH77" s="47"/>
      <c r="FI77" s="47"/>
      <c r="FJ77" s="47"/>
    </row>
    <row r="78" spans="1:166">
      <c r="A78" s="47"/>
      <c r="B78" s="48"/>
      <c r="C78" s="48"/>
      <c r="D78" s="48"/>
      <c r="E78" s="49"/>
      <c r="F78" s="47"/>
      <c r="G78" s="49"/>
      <c r="H78" s="47"/>
      <c r="I78" s="47"/>
      <c r="J78" s="49"/>
      <c r="K78" s="47"/>
      <c r="L78" s="47"/>
      <c r="M78" s="49"/>
      <c r="N78" s="47"/>
      <c r="O78" s="49"/>
      <c r="P78" s="49"/>
      <c r="Q78" s="49"/>
      <c r="R78" s="47"/>
      <c r="S78" s="49"/>
      <c r="T78" s="47"/>
      <c r="U78" s="47"/>
      <c r="V78" s="49"/>
      <c r="W78" s="47"/>
      <c r="X78" s="47"/>
      <c r="Y78" s="28"/>
      <c r="Z78" s="47"/>
      <c r="AA78" s="47"/>
      <c r="AB78" s="26"/>
      <c r="AC78" s="47"/>
      <c r="AD78" s="28"/>
      <c r="AE78" s="28"/>
      <c r="AF78" s="28"/>
      <c r="AG78" s="28"/>
      <c r="AI78" s="47"/>
      <c r="AJ78" s="47"/>
      <c r="AK78" s="48"/>
      <c r="AL78" s="47"/>
      <c r="AM78" s="49"/>
      <c r="AN78" s="47"/>
      <c r="AO78" s="47"/>
      <c r="AP78" s="49"/>
      <c r="AQ78" s="47"/>
      <c r="AR78" s="47"/>
      <c r="AS78" s="49"/>
      <c r="AT78" s="47"/>
      <c r="AU78" s="47"/>
      <c r="AV78" s="49"/>
      <c r="AW78" s="47"/>
      <c r="AX78" s="47"/>
      <c r="AY78" s="49"/>
      <c r="AZ78" s="47"/>
      <c r="BA78" s="47"/>
      <c r="BB78" s="49"/>
      <c r="BC78" s="47"/>
      <c r="BD78" s="47"/>
      <c r="BE78" s="49"/>
      <c r="BF78" s="47"/>
      <c r="BG78" s="47"/>
      <c r="BH78" s="49"/>
      <c r="BI78" s="47"/>
      <c r="BK78" s="47"/>
      <c r="BL78" s="47"/>
      <c r="BM78" s="48"/>
      <c r="BN78" s="47"/>
      <c r="BO78" s="49"/>
      <c r="BP78" s="49"/>
      <c r="BQ78" s="49"/>
      <c r="BR78" s="49"/>
      <c r="BS78" s="49"/>
      <c r="BT78" s="49"/>
      <c r="BU78" s="49"/>
      <c r="BV78" s="49"/>
      <c r="BW78" s="49"/>
      <c r="BY78" s="49"/>
      <c r="CA78" s="47"/>
      <c r="CB78" s="49"/>
      <c r="CC78" s="47"/>
      <c r="CD78" s="47"/>
      <c r="CE78" s="49"/>
      <c r="CF78" s="47"/>
      <c r="CG78" s="47"/>
      <c r="CH78" s="49"/>
      <c r="CI78" s="47"/>
      <c r="CJ78" s="47"/>
      <c r="CK78" s="49"/>
      <c r="CL78" s="47"/>
      <c r="CM78" s="47"/>
      <c r="CN78" s="49"/>
      <c r="CO78" s="47"/>
      <c r="CP78" s="140"/>
      <c r="CQ78" s="384"/>
      <c r="CR78" s="140"/>
      <c r="CS78" s="49"/>
      <c r="CT78" s="49"/>
      <c r="CU78" s="49"/>
      <c r="CW78" s="47"/>
      <c r="CX78" s="47"/>
      <c r="CY78" s="48"/>
      <c r="CZ78" s="47"/>
      <c r="DA78" s="49"/>
      <c r="DB78" s="47"/>
      <c r="DC78" s="28"/>
      <c r="DD78" s="49"/>
      <c r="DE78" s="28"/>
      <c r="DF78" s="47"/>
      <c r="DG78" s="49"/>
      <c r="DH78" s="47"/>
      <c r="DI78" s="47"/>
      <c r="DJ78" s="49"/>
      <c r="DK78" s="47"/>
      <c r="DL78" s="47"/>
      <c r="DM78" s="49"/>
      <c r="DN78" s="47"/>
      <c r="DO78" s="49"/>
      <c r="DP78" s="49"/>
      <c r="DQ78" s="49"/>
      <c r="DS78" s="47"/>
      <c r="DT78" s="47"/>
      <c r="DU78" s="48"/>
      <c r="DV78" s="47"/>
      <c r="DW78" s="49"/>
      <c r="DX78" s="47"/>
      <c r="DY78" s="47"/>
      <c r="DZ78" s="49"/>
      <c r="EA78" s="47"/>
      <c r="EB78" s="47"/>
      <c r="EC78" s="49"/>
      <c r="ED78" s="47"/>
      <c r="EE78" s="49"/>
      <c r="EG78" s="49"/>
      <c r="EH78" s="47"/>
      <c r="EI78" s="49"/>
      <c r="EJ78" s="47"/>
      <c r="EK78" s="47"/>
      <c r="EL78" s="47"/>
      <c r="EM78" s="47"/>
      <c r="EN78" s="47"/>
      <c r="EO78" s="49"/>
      <c r="EP78" s="49"/>
      <c r="EQ78" s="49"/>
      <c r="ER78" s="49"/>
      <c r="ES78" s="49"/>
      <c r="ET78" s="49"/>
      <c r="EU78" s="49"/>
      <c r="EV78" s="49"/>
      <c r="EW78" s="49"/>
      <c r="EX78" s="49"/>
      <c r="EY78" s="49"/>
      <c r="EZ78" s="49"/>
      <c r="FA78" s="49"/>
      <c r="FB78" s="49"/>
      <c r="FC78" s="49"/>
      <c r="FD78" s="49"/>
      <c r="FE78" s="49"/>
      <c r="FF78" s="47"/>
      <c r="FG78" s="47"/>
      <c r="FH78" s="47"/>
      <c r="FI78" s="47"/>
      <c r="FJ78" s="47"/>
    </row>
    <row r="79" spans="1:166">
      <c r="A79" s="47"/>
      <c r="B79" s="48"/>
      <c r="C79" s="48"/>
      <c r="D79" s="48"/>
      <c r="E79" s="49"/>
      <c r="F79" s="47"/>
      <c r="G79" s="49"/>
      <c r="H79" s="47"/>
      <c r="I79" s="47"/>
      <c r="J79" s="49"/>
      <c r="K79" s="47"/>
      <c r="L79" s="47"/>
      <c r="M79" s="49"/>
      <c r="N79" s="47"/>
      <c r="O79" s="49"/>
      <c r="P79" s="49"/>
      <c r="Q79" s="49"/>
      <c r="R79" s="47"/>
      <c r="S79" s="49"/>
      <c r="T79" s="47"/>
      <c r="U79" s="47"/>
      <c r="V79" s="49"/>
      <c r="W79" s="47"/>
      <c r="X79" s="47"/>
      <c r="Y79" s="28"/>
      <c r="Z79" s="47"/>
      <c r="AA79" s="47"/>
      <c r="AB79" s="26"/>
      <c r="AC79" s="47"/>
      <c r="AD79" s="28"/>
      <c r="AE79" s="28"/>
      <c r="AF79" s="28"/>
      <c r="AG79" s="28"/>
      <c r="AI79" s="47"/>
      <c r="AJ79" s="47"/>
      <c r="AK79" s="48"/>
      <c r="AL79" s="47"/>
      <c r="AM79" s="49"/>
      <c r="AN79" s="47"/>
      <c r="AO79" s="47"/>
      <c r="AP79" s="49"/>
      <c r="AQ79" s="47"/>
      <c r="AR79" s="47"/>
      <c r="AS79" s="49"/>
      <c r="AT79" s="47"/>
      <c r="AU79" s="47"/>
      <c r="AV79" s="49"/>
      <c r="AW79" s="47"/>
      <c r="AX79" s="47"/>
      <c r="AY79" s="49"/>
      <c r="AZ79" s="47"/>
      <c r="BA79" s="47"/>
      <c r="BB79" s="49"/>
      <c r="BC79" s="47"/>
      <c r="BD79" s="47"/>
      <c r="BE79" s="49"/>
      <c r="BF79" s="47"/>
      <c r="BG79" s="47"/>
      <c r="BH79" s="49"/>
      <c r="BI79" s="47"/>
      <c r="BK79" s="47"/>
      <c r="BL79" s="47"/>
      <c r="BM79" s="48"/>
      <c r="BN79" s="47"/>
      <c r="BO79" s="49"/>
      <c r="BP79" s="49"/>
      <c r="BQ79" s="49"/>
      <c r="BR79" s="49"/>
      <c r="BS79" s="49"/>
      <c r="BT79" s="49"/>
      <c r="BU79" s="49"/>
      <c r="BV79" s="49"/>
      <c r="BW79" s="49"/>
      <c r="BY79" s="49"/>
      <c r="CA79" s="47"/>
      <c r="CB79" s="49"/>
      <c r="CC79" s="47"/>
      <c r="CD79" s="47"/>
      <c r="CE79" s="49"/>
      <c r="CF79" s="47"/>
      <c r="CG79" s="47"/>
      <c r="CH79" s="49"/>
      <c r="CI79" s="47"/>
      <c r="CJ79" s="47"/>
      <c r="CK79" s="49"/>
      <c r="CL79" s="47"/>
      <c r="CM79" s="47"/>
      <c r="CN79" s="49"/>
      <c r="CO79" s="47"/>
      <c r="CP79" s="140"/>
      <c r="CQ79" s="384"/>
      <c r="CR79" s="140"/>
      <c r="CS79" s="49"/>
      <c r="CT79" s="49"/>
      <c r="CU79" s="49"/>
      <c r="CW79" s="47"/>
      <c r="CX79" s="47"/>
      <c r="CY79" s="48"/>
      <c r="CZ79" s="47"/>
      <c r="DA79" s="49"/>
      <c r="DB79" s="47"/>
      <c r="DC79" s="28"/>
      <c r="DD79" s="49"/>
      <c r="DE79" s="28"/>
      <c r="DF79" s="47"/>
      <c r="DG79" s="49"/>
      <c r="DH79" s="47"/>
      <c r="DI79" s="47"/>
      <c r="DJ79" s="49"/>
      <c r="DK79" s="47"/>
      <c r="DL79" s="47"/>
      <c r="DM79" s="49"/>
      <c r="DN79" s="47"/>
      <c r="DO79" s="49"/>
      <c r="DP79" s="49"/>
      <c r="DQ79" s="49"/>
      <c r="DS79" s="47"/>
      <c r="DT79" s="47"/>
      <c r="DU79" s="48"/>
      <c r="DV79" s="47"/>
      <c r="DW79" s="49"/>
      <c r="DX79" s="47"/>
      <c r="DY79" s="47"/>
      <c r="DZ79" s="49"/>
      <c r="EA79" s="47"/>
      <c r="EB79" s="47"/>
      <c r="EC79" s="49"/>
      <c r="ED79" s="47"/>
      <c r="EE79" s="49"/>
      <c r="EG79" s="49"/>
      <c r="EH79" s="47"/>
      <c r="EI79" s="49"/>
      <c r="EJ79" s="47"/>
      <c r="EK79" s="47"/>
      <c r="EL79" s="47"/>
      <c r="EM79" s="47"/>
      <c r="EN79" s="47"/>
      <c r="EO79" s="49"/>
      <c r="EP79" s="49"/>
      <c r="EQ79" s="49"/>
      <c r="ER79" s="49"/>
      <c r="ES79" s="49"/>
      <c r="ET79" s="49"/>
      <c r="EU79" s="49"/>
      <c r="EV79" s="49"/>
      <c r="EW79" s="49"/>
      <c r="EX79" s="49"/>
      <c r="EY79" s="49"/>
      <c r="EZ79" s="49"/>
      <c r="FA79" s="49"/>
      <c r="FB79" s="49"/>
      <c r="FC79" s="49"/>
      <c r="FD79" s="49"/>
      <c r="FE79" s="49"/>
      <c r="FF79" s="47"/>
      <c r="FG79" s="47"/>
      <c r="FH79" s="47"/>
      <c r="FI79" s="47"/>
      <c r="FJ79" s="47"/>
    </row>
    <row r="80" spans="1:166">
      <c r="A80" s="47"/>
      <c r="B80" s="48"/>
      <c r="C80" s="48"/>
      <c r="D80" s="48"/>
      <c r="E80" s="49"/>
      <c r="F80" s="47"/>
      <c r="G80" s="49"/>
      <c r="H80" s="47"/>
      <c r="I80" s="47"/>
      <c r="J80" s="49"/>
      <c r="K80" s="47"/>
      <c r="L80" s="47"/>
      <c r="M80" s="49"/>
      <c r="N80" s="47"/>
      <c r="O80" s="49"/>
      <c r="P80" s="49"/>
      <c r="Q80" s="49"/>
      <c r="R80" s="47"/>
      <c r="S80" s="49"/>
      <c r="T80" s="47"/>
      <c r="U80" s="47"/>
      <c r="V80" s="49"/>
      <c r="W80" s="47"/>
      <c r="X80" s="47"/>
      <c r="Y80" s="28"/>
      <c r="Z80" s="47"/>
      <c r="AA80" s="47"/>
      <c r="AB80" s="26"/>
      <c r="AC80" s="47"/>
      <c r="AD80" s="28"/>
      <c r="AE80" s="28"/>
      <c r="AF80" s="28"/>
      <c r="AG80" s="28"/>
      <c r="AI80" s="47"/>
      <c r="AJ80" s="47"/>
      <c r="AK80" s="48"/>
      <c r="AL80" s="47"/>
      <c r="AM80" s="49"/>
      <c r="AN80" s="47"/>
      <c r="AO80" s="47"/>
      <c r="AP80" s="49"/>
      <c r="AQ80" s="47"/>
      <c r="AR80" s="47"/>
      <c r="AS80" s="49"/>
      <c r="AT80" s="47"/>
      <c r="AU80" s="47"/>
      <c r="AV80" s="49"/>
      <c r="AW80" s="47"/>
      <c r="AX80" s="47"/>
      <c r="AY80" s="49"/>
      <c r="AZ80" s="47"/>
      <c r="BA80" s="47"/>
      <c r="BB80" s="49"/>
      <c r="BC80" s="47"/>
      <c r="BD80" s="47"/>
      <c r="BE80" s="49"/>
      <c r="BF80" s="47"/>
      <c r="BG80" s="47"/>
      <c r="BH80" s="49"/>
      <c r="BI80" s="47"/>
      <c r="BK80" s="47"/>
      <c r="BL80" s="47"/>
      <c r="BM80" s="48"/>
      <c r="BN80" s="47"/>
      <c r="BO80" s="49"/>
      <c r="BP80" s="49"/>
      <c r="BQ80" s="49"/>
      <c r="BR80" s="49"/>
      <c r="BS80" s="49"/>
      <c r="BT80" s="49"/>
      <c r="BU80" s="49"/>
      <c r="BV80" s="49"/>
      <c r="BW80" s="49"/>
      <c r="BY80" s="49"/>
      <c r="CA80" s="47"/>
      <c r="CB80" s="49"/>
      <c r="CC80" s="47"/>
      <c r="CD80" s="47"/>
      <c r="CE80" s="49"/>
      <c r="CF80" s="47"/>
      <c r="CG80" s="47"/>
      <c r="CH80" s="49"/>
      <c r="CI80" s="47"/>
      <c r="CJ80" s="47"/>
      <c r="CK80" s="49"/>
      <c r="CL80" s="47"/>
      <c r="CM80" s="47"/>
      <c r="CN80" s="49"/>
      <c r="CO80" s="47"/>
      <c r="CP80" s="140"/>
      <c r="CQ80" s="384"/>
      <c r="CR80" s="140"/>
      <c r="CS80" s="49"/>
      <c r="CT80" s="49"/>
      <c r="CU80" s="49"/>
      <c r="CW80" s="47"/>
      <c r="CX80" s="47"/>
      <c r="CY80" s="48"/>
      <c r="CZ80" s="47"/>
      <c r="DA80" s="49"/>
      <c r="DB80" s="47"/>
      <c r="DC80" s="28"/>
      <c r="DD80" s="49"/>
      <c r="DE80" s="28"/>
      <c r="DF80" s="47"/>
      <c r="DG80" s="49"/>
      <c r="DH80" s="47"/>
      <c r="DI80" s="47"/>
      <c r="DJ80" s="49"/>
      <c r="DK80" s="47"/>
      <c r="DL80" s="47"/>
      <c r="DM80" s="49"/>
      <c r="DN80" s="47"/>
      <c r="DO80" s="49"/>
      <c r="DP80" s="49"/>
      <c r="DQ80" s="49"/>
      <c r="DS80" s="47"/>
      <c r="DT80" s="47"/>
      <c r="DU80" s="48"/>
      <c r="DV80" s="47"/>
      <c r="DW80" s="49"/>
      <c r="DX80" s="47"/>
      <c r="DY80" s="47"/>
      <c r="DZ80" s="49"/>
      <c r="EA80" s="47"/>
      <c r="EB80" s="47"/>
      <c r="EC80" s="49"/>
      <c r="ED80" s="47"/>
      <c r="EE80" s="49"/>
      <c r="EG80" s="49"/>
      <c r="EH80" s="47"/>
      <c r="EI80" s="49"/>
      <c r="EJ80" s="47"/>
      <c r="EK80" s="47"/>
      <c r="EL80" s="47"/>
      <c r="EM80" s="47"/>
      <c r="EN80" s="47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7"/>
      <c r="FG80" s="47"/>
      <c r="FH80" s="47"/>
      <c r="FI80" s="47"/>
      <c r="FJ80" s="47"/>
    </row>
    <row r="81" spans="1:166">
      <c r="A81" s="47"/>
      <c r="B81" s="48"/>
      <c r="C81" s="48"/>
      <c r="D81" s="48"/>
      <c r="E81" s="49"/>
      <c r="F81" s="47"/>
      <c r="G81" s="49"/>
      <c r="H81" s="47"/>
      <c r="I81" s="47"/>
      <c r="J81" s="49"/>
      <c r="K81" s="47"/>
      <c r="L81" s="47"/>
      <c r="M81" s="49"/>
      <c r="N81" s="47"/>
      <c r="O81" s="49"/>
      <c r="P81" s="49"/>
      <c r="Q81" s="49"/>
      <c r="R81" s="47"/>
      <c r="S81" s="49"/>
      <c r="T81" s="47"/>
      <c r="U81" s="47"/>
      <c r="V81" s="49"/>
      <c r="W81" s="47"/>
      <c r="X81" s="47"/>
      <c r="Y81" s="28"/>
      <c r="Z81" s="47"/>
      <c r="AA81" s="47"/>
      <c r="AB81" s="26"/>
      <c r="AC81" s="47"/>
      <c r="AD81" s="28"/>
      <c r="AE81" s="28"/>
      <c r="AF81" s="28"/>
      <c r="AG81" s="28"/>
      <c r="AI81" s="47"/>
      <c r="AJ81" s="47"/>
      <c r="AK81" s="48"/>
      <c r="AL81" s="47"/>
      <c r="AM81" s="49"/>
      <c r="AN81" s="47"/>
      <c r="AO81" s="47"/>
      <c r="AP81" s="49"/>
      <c r="AQ81" s="47"/>
      <c r="AR81" s="47"/>
      <c r="AS81" s="49"/>
      <c r="AT81" s="47"/>
      <c r="AU81" s="47"/>
      <c r="AV81" s="49"/>
      <c r="AW81" s="47"/>
      <c r="AX81" s="47"/>
      <c r="AY81" s="49"/>
      <c r="AZ81" s="47"/>
      <c r="BA81" s="47"/>
      <c r="BB81" s="49"/>
      <c r="BC81" s="47"/>
      <c r="BD81" s="47"/>
      <c r="BE81" s="49"/>
      <c r="BF81" s="47"/>
      <c r="BG81" s="47"/>
      <c r="BH81" s="49"/>
      <c r="BI81" s="47"/>
      <c r="BK81" s="47"/>
      <c r="BL81" s="47"/>
      <c r="BM81" s="48"/>
      <c r="BN81" s="47"/>
      <c r="BO81" s="49"/>
      <c r="BP81" s="49"/>
      <c r="BQ81" s="49"/>
      <c r="BR81" s="49"/>
      <c r="BS81" s="49"/>
      <c r="BT81" s="49"/>
      <c r="BU81" s="49"/>
      <c r="BV81" s="49"/>
      <c r="BW81" s="49"/>
      <c r="BY81" s="49"/>
      <c r="CA81" s="47"/>
      <c r="CB81" s="49"/>
      <c r="CC81" s="47"/>
      <c r="CD81" s="47"/>
      <c r="CE81" s="49"/>
      <c r="CF81" s="47"/>
      <c r="CG81" s="47"/>
      <c r="CH81" s="49"/>
      <c r="CI81" s="47"/>
      <c r="CJ81" s="47"/>
      <c r="CK81" s="49"/>
      <c r="CL81" s="47"/>
      <c r="CM81" s="47"/>
      <c r="CN81" s="49"/>
      <c r="CO81" s="47"/>
      <c r="CP81" s="140"/>
      <c r="CQ81" s="384"/>
      <c r="CR81" s="140"/>
      <c r="CS81" s="49"/>
      <c r="CT81" s="49"/>
      <c r="CU81" s="49"/>
      <c r="CW81" s="47"/>
      <c r="CX81" s="47"/>
      <c r="CY81" s="48"/>
      <c r="CZ81" s="47"/>
      <c r="DA81" s="49"/>
      <c r="DB81" s="47"/>
      <c r="DC81" s="28"/>
      <c r="DD81" s="49"/>
      <c r="DE81" s="28"/>
      <c r="DF81" s="47"/>
      <c r="DG81" s="49"/>
      <c r="DH81" s="47"/>
      <c r="DI81" s="47"/>
      <c r="DJ81" s="49"/>
      <c r="DK81" s="47"/>
      <c r="DL81" s="47"/>
      <c r="DM81" s="49"/>
      <c r="DN81" s="47"/>
      <c r="DO81" s="49"/>
      <c r="DP81" s="49"/>
      <c r="DQ81" s="49"/>
      <c r="DS81" s="47"/>
      <c r="DT81" s="47"/>
      <c r="DU81" s="48"/>
      <c r="DV81" s="47"/>
      <c r="DW81" s="49"/>
      <c r="DX81" s="47"/>
      <c r="DY81" s="47"/>
      <c r="DZ81" s="49"/>
      <c r="EA81" s="47"/>
      <c r="EB81" s="47"/>
      <c r="EC81" s="49"/>
      <c r="ED81" s="47"/>
      <c r="EE81" s="49"/>
      <c r="EG81" s="49"/>
      <c r="EH81" s="47"/>
      <c r="EI81" s="49"/>
      <c r="EJ81" s="47"/>
      <c r="EK81" s="47"/>
      <c r="EL81" s="47"/>
      <c r="EM81" s="47"/>
      <c r="EN81" s="47"/>
      <c r="EO81" s="49"/>
      <c r="EP81" s="49"/>
      <c r="EQ81" s="49"/>
      <c r="ER81" s="49"/>
      <c r="ES81" s="49"/>
      <c r="ET81" s="49"/>
      <c r="EU81" s="49"/>
      <c r="EV81" s="49"/>
      <c r="EW81" s="49"/>
      <c r="EX81" s="49"/>
      <c r="EY81" s="49"/>
      <c r="EZ81" s="49"/>
      <c r="FA81" s="49"/>
      <c r="FB81" s="49"/>
      <c r="FC81" s="49"/>
      <c r="FD81" s="49"/>
      <c r="FE81" s="49"/>
      <c r="FF81" s="47"/>
      <c r="FG81" s="47"/>
      <c r="FH81" s="47"/>
      <c r="FI81" s="47"/>
      <c r="FJ81" s="47"/>
    </row>
    <row r="82" spans="1:166">
      <c r="A82" s="47"/>
      <c r="B82" s="48"/>
      <c r="C82" s="48"/>
      <c r="D82" s="48"/>
      <c r="E82" s="49"/>
      <c r="F82" s="47"/>
      <c r="G82" s="49"/>
      <c r="H82" s="47"/>
      <c r="I82" s="47"/>
      <c r="J82" s="49"/>
      <c r="K82" s="47"/>
      <c r="L82" s="47"/>
      <c r="M82" s="49"/>
      <c r="N82" s="47"/>
      <c r="O82" s="49"/>
      <c r="P82" s="49"/>
      <c r="Q82" s="49"/>
      <c r="R82" s="47"/>
      <c r="S82" s="49"/>
      <c r="T82" s="47"/>
      <c r="U82" s="47"/>
      <c r="V82" s="49"/>
      <c r="W82" s="47"/>
      <c r="X82" s="47"/>
      <c r="Y82" s="28"/>
      <c r="Z82" s="47"/>
      <c r="AA82" s="47"/>
      <c r="AB82" s="26"/>
      <c r="AC82" s="47"/>
      <c r="AD82" s="28"/>
      <c r="AE82" s="28"/>
      <c r="AF82" s="28"/>
      <c r="AG82" s="28"/>
      <c r="AI82" s="47"/>
      <c r="AJ82" s="47"/>
      <c r="AK82" s="48"/>
      <c r="AL82" s="47"/>
      <c r="AM82" s="49"/>
      <c r="AN82" s="47"/>
      <c r="AO82" s="47"/>
      <c r="AP82" s="49"/>
      <c r="AQ82" s="47"/>
      <c r="AR82" s="47"/>
      <c r="AS82" s="49"/>
      <c r="AT82" s="47"/>
      <c r="AU82" s="47"/>
      <c r="AV82" s="49"/>
      <c r="AW82" s="47"/>
      <c r="AX82" s="47"/>
      <c r="AY82" s="49"/>
      <c r="AZ82" s="47"/>
      <c r="BA82" s="47"/>
      <c r="BB82" s="49"/>
      <c r="BC82" s="47"/>
      <c r="BD82" s="47"/>
      <c r="BE82" s="49"/>
      <c r="BF82" s="47"/>
      <c r="BG82" s="47"/>
      <c r="BH82" s="49"/>
      <c r="BI82" s="47"/>
      <c r="BK82" s="47"/>
      <c r="BL82" s="47"/>
      <c r="BM82" s="48"/>
      <c r="BN82" s="47"/>
      <c r="BO82" s="49"/>
      <c r="BP82" s="49"/>
      <c r="BQ82" s="49"/>
      <c r="BR82" s="49"/>
      <c r="BS82" s="49"/>
      <c r="BT82" s="49"/>
      <c r="BU82" s="49"/>
      <c r="BV82" s="49"/>
      <c r="BW82" s="49"/>
      <c r="BY82" s="49"/>
      <c r="CA82" s="47"/>
      <c r="CB82" s="49"/>
      <c r="CC82" s="47"/>
      <c r="CD82" s="47"/>
      <c r="CE82" s="49"/>
      <c r="CF82" s="47"/>
      <c r="CG82" s="47"/>
      <c r="CH82" s="49"/>
      <c r="CI82" s="47"/>
      <c r="CJ82" s="47"/>
      <c r="CK82" s="49"/>
      <c r="CL82" s="47"/>
      <c r="CM82" s="47"/>
      <c r="CN82" s="49"/>
      <c r="CO82" s="47"/>
      <c r="CP82" s="140"/>
      <c r="CQ82" s="384"/>
      <c r="CR82" s="140"/>
      <c r="CS82" s="49"/>
      <c r="CT82" s="49"/>
      <c r="CU82" s="49"/>
      <c r="CW82" s="47"/>
      <c r="CX82" s="47"/>
      <c r="CY82" s="48"/>
      <c r="CZ82" s="47"/>
      <c r="DA82" s="49"/>
      <c r="DB82" s="47"/>
      <c r="DC82" s="28"/>
      <c r="DD82" s="49"/>
      <c r="DE82" s="28"/>
      <c r="DF82" s="47"/>
      <c r="DG82" s="49"/>
      <c r="DH82" s="47"/>
      <c r="DI82" s="47"/>
      <c r="DJ82" s="49"/>
      <c r="DK82" s="47"/>
      <c r="DL82" s="47"/>
      <c r="DM82" s="49"/>
      <c r="DN82" s="47"/>
      <c r="DO82" s="49"/>
      <c r="DP82" s="49"/>
      <c r="DQ82" s="49"/>
      <c r="DS82" s="47"/>
      <c r="DT82" s="47"/>
      <c r="DU82" s="48"/>
      <c r="DV82" s="47"/>
      <c r="DW82" s="49"/>
      <c r="DX82" s="47"/>
      <c r="DY82" s="47"/>
      <c r="DZ82" s="49"/>
      <c r="EA82" s="47"/>
      <c r="EB82" s="47"/>
      <c r="EC82" s="49"/>
      <c r="ED82" s="47"/>
      <c r="EE82" s="49"/>
      <c r="EG82" s="49"/>
      <c r="EH82" s="47"/>
      <c r="EI82" s="49"/>
      <c r="EJ82" s="47"/>
      <c r="EK82" s="47"/>
      <c r="EL82" s="47"/>
      <c r="EM82" s="47"/>
      <c r="EN82" s="47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7"/>
      <c r="FG82" s="47"/>
      <c r="FH82" s="47"/>
      <c r="FI82" s="47"/>
      <c r="FJ82" s="47"/>
    </row>
    <row r="83" spans="1:166">
      <c r="A83" s="47"/>
      <c r="B83" s="48"/>
      <c r="C83" s="48"/>
      <c r="D83" s="48"/>
      <c r="E83" s="49"/>
      <c r="F83" s="47"/>
      <c r="G83" s="49"/>
      <c r="H83" s="47"/>
      <c r="I83" s="47"/>
      <c r="J83" s="49"/>
      <c r="K83" s="47"/>
      <c r="L83" s="47"/>
      <c r="M83" s="49"/>
      <c r="N83" s="47"/>
      <c r="O83" s="49"/>
      <c r="P83" s="49"/>
      <c r="Q83" s="49"/>
      <c r="R83" s="47"/>
      <c r="S83" s="49"/>
      <c r="T83" s="47"/>
      <c r="U83" s="47"/>
      <c r="V83" s="49"/>
      <c r="W83" s="47"/>
      <c r="X83" s="47"/>
      <c r="Y83" s="28"/>
      <c r="Z83" s="47"/>
      <c r="AA83" s="47"/>
      <c r="AB83" s="26"/>
      <c r="AC83" s="47"/>
      <c r="AD83" s="28"/>
      <c r="AE83" s="28"/>
      <c r="AF83" s="28"/>
      <c r="AG83" s="28"/>
      <c r="AI83" s="47"/>
      <c r="AJ83" s="47"/>
      <c r="AK83" s="48"/>
      <c r="AL83" s="47"/>
      <c r="AM83" s="49"/>
      <c r="AN83" s="47"/>
      <c r="AO83" s="47"/>
      <c r="AP83" s="49"/>
      <c r="AQ83" s="47"/>
      <c r="AR83" s="47"/>
      <c r="AS83" s="49"/>
      <c r="AT83" s="47"/>
      <c r="AU83" s="47"/>
      <c r="AV83" s="49"/>
      <c r="AW83" s="47"/>
      <c r="AX83" s="47"/>
      <c r="AY83" s="49"/>
      <c r="AZ83" s="47"/>
      <c r="BA83" s="47"/>
      <c r="BB83" s="49"/>
      <c r="BC83" s="47"/>
      <c r="BD83" s="47"/>
      <c r="BE83" s="49"/>
      <c r="BF83" s="47"/>
      <c r="BG83" s="47"/>
      <c r="BH83" s="49"/>
      <c r="BI83" s="47"/>
      <c r="BK83" s="47"/>
      <c r="BL83" s="47"/>
      <c r="BM83" s="48"/>
      <c r="BN83" s="47"/>
      <c r="BO83" s="49"/>
      <c r="BP83" s="49"/>
      <c r="BQ83" s="49"/>
      <c r="BR83" s="49"/>
      <c r="BS83" s="49"/>
      <c r="BT83" s="49"/>
      <c r="BU83" s="49"/>
      <c r="BV83" s="49"/>
      <c r="BW83" s="49"/>
      <c r="BY83" s="49"/>
      <c r="CA83" s="47"/>
      <c r="CB83" s="49"/>
      <c r="CC83" s="47"/>
      <c r="CD83" s="47"/>
      <c r="CE83" s="49"/>
      <c r="CF83" s="47"/>
      <c r="CG83" s="47"/>
      <c r="CH83" s="49"/>
      <c r="CI83" s="47"/>
      <c r="CJ83" s="47"/>
      <c r="CK83" s="49"/>
      <c r="CL83" s="47"/>
      <c r="CM83" s="47"/>
      <c r="CN83" s="49"/>
      <c r="CO83" s="47"/>
      <c r="CP83" s="140"/>
      <c r="CQ83" s="384"/>
      <c r="CR83" s="140"/>
      <c r="CS83" s="49"/>
      <c r="CT83" s="49"/>
      <c r="CU83" s="49"/>
      <c r="CW83" s="47"/>
      <c r="CX83" s="47"/>
      <c r="CY83" s="48"/>
      <c r="CZ83" s="47"/>
      <c r="DA83" s="49"/>
      <c r="DB83" s="47"/>
      <c r="DC83" s="28"/>
      <c r="DD83" s="49"/>
      <c r="DE83" s="28"/>
      <c r="DF83" s="47"/>
      <c r="DG83" s="49"/>
      <c r="DH83" s="47"/>
      <c r="DI83" s="47"/>
      <c r="DJ83" s="49"/>
      <c r="DK83" s="47"/>
      <c r="DL83" s="47"/>
      <c r="DM83" s="49"/>
      <c r="DN83" s="47"/>
      <c r="DO83" s="49"/>
      <c r="DP83" s="49"/>
      <c r="DQ83" s="49"/>
      <c r="DS83" s="47"/>
      <c r="DT83" s="47"/>
      <c r="DU83" s="48"/>
      <c r="DV83" s="47"/>
      <c r="DW83" s="49"/>
      <c r="DX83" s="47"/>
      <c r="DY83" s="47"/>
      <c r="DZ83" s="49"/>
      <c r="EA83" s="47"/>
      <c r="EB83" s="47"/>
      <c r="EC83" s="49"/>
      <c r="ED83" s="47"/>
      <c r="EE83" s="49"/>
      <c r="EG83" s="49"/>
      <c r="EH83" s="47"/>
      <c r="EI83" s="49"/>
      <c r="EJ83" s="47"/>
      <c r="EK83" s="47"/>
      <c r="EL83" s="47"/>
      <c r="EM83" s="47"/>
      <c r="EN83" s="47"/>
      <c r="EO83" s="49"/>
      <c r="EP83" s="49"/>
      <c r="EQ83" s="49"/>
      <c r="ER83" s="49"/>
      <c r="ES83" s="49"/>
      <c r="ET83" s="49"/>
      <c r="EU83" s="49"/>
      <c r="EV83" s="49"/>
      <c r="EW83" s="49"/>
      <c r="EX83" s="49"/>
      <c r="EY83" s="49"/>
      <c r="EZ83" s="49"/>
      <c r="FA83" s="49"/>
      <c r="FB83" s="49"/>
      <c r="FC83" s="49"/>
      <c r="FD83" s="49"/>
      <c r="FE83" s="49"/>
      <c r="FF83" s="47"/>
      <c r="FG83" s="47"/>
      <c r="FH83" s="47"/>
      <c r="FI83" s="47"/>
      <c r="FJ83" s="47"/>
    </row>
    <row r="84" spans="1:166">
      <c r="A84" s="47"/>
      <c r="B84" s="48"/>
      <c r="C84" s="48"/>
      <c r="D84" s="48"/>
      <c r="E84" s="49"/>
      <c r="F84" s="47"/>
      <c r="G84" s="49"/>
      <c r="H84" s="47"/>
      <c r="I84" s="47"/>
      <c r="J84" s="49"/>
      <c r="K84" s="47"/>
      <c r="L84" s="47"/>
      <c r="M84" s="49"/>
      <c r="N84" s="47"/>
      <c r="O84" s="49"/>
      <c r="P84" s="49"/>
      <c r="Q84" s="49"/>
      <c r="R84" s="47"/>
      <c r="S84" s="49"/>
      <c r="T84" s="47"/>
      <c r="U84" s="47"/>
      <c r="V84" s="49"/>
      <c r="W84" s="47"/>
      <c r="X84" s="47"/>
      <c r="Y84" s="28"/>
      <c r="Z84" s="47"/>
      <c r="AA84" s="47"/>
      <c r="AB84" s="26"/>
      <c r="AC84" s="47"/>
      <c r="AD84" s="28"/>
      <c r="AE84" s="28"/>
      <c r="AF84" s="28"/>
      <c r="AG84" s="28"/>
      <c r="AI84" s="47"/>
      <c r="AJ84" s="47"/>
      <c r="AK84" s="48"/>
      <c r="AL84" s="47"/>
      <c r="AM84" s="49"/>
      <c r="AN84" s="47"/>
      <c r="AO84" s="47"/>
      <c r="AP84" s="49"/>
      <c r="AQ84" s="47"/>
      <c r="AR84" s="47"/>
      <c r="AS84" s="49"/>
      <c r="AT84" s="47"/>
      <c r="AU84" s="47"/>
      <c r="AV84" s="49"/>
      <c r="AW84" s="47"/>
      <c r="AX84" s="47"/>
      <c r="AY84" s="49"/>
      <c r="AZ84" s="47"/>
      <c r="BA84" s="47"/>
      <c r="BB84" s="49"/>
      <c r="BC84" s="47"/>
      <c r="BD84" s="47"/>
      <c r="BE84" s="49"/>
      <c r="BF84" s="47"/>
      <c r="BG84" s="47"/>
      <c r="BH84" s="49"/>
      <c r="BI84" s="47"/>
      <c r="BK84" s="47"/>
      <c r="BL84" s="47"/>
      <c r="BM84" s="48"/>
      <c r="BN84" s="47"/>
      <c r="BO84" s="49"/>
      <c r="BP84" s="49"/>
      <c r="BQ84" s="49"/>
      <c r="BR84" s="49"/>
      <c r="BS84" s="49"/>
      <c r="BT84" s="49"/>
      <c r="BU84" s="49"/>
      <c r="BV84" s="49"/>
      <c r="BW84" s="49"/>
      <c r="BY84" s="49"/>
      <c r="CA84" s="47"/>
      <c r="CB84" s="49"/>
      <c r="CC84" s="47"/>
      <c r="CD84" s="47"/>
      <c r="CE84" s="49"/>
      <c r="CF84" s="47"/>
      <c r="CG84" s="47"/>
      <c r="CH84" s="49"/>
      <c r="CI84" s="47"/>
      <c r="CJ84" s="47"/>
      <c r="CK84" s="49"/>
      <c r="CL84" s="47"/>
      <c r="CM84" s="47"/>
      <c r="CN84" s="49"/>
      <c r="CO84" s="47"/>
      <c r="CP84" s="140"/>
      <c r="CQ84" s="384"/>
      <c r="CR84" s="140"/>
      <c r="CS84" s="49"/>
      <c r="CT84" s="49"/>
      <c r="CU84" s="49"/>
      <c r="CW84" s="47"/>
      <c r="CX84" s="47"/>
      <c r="CY84" s="48"/>
      <c r="CZ84" s="47"/>
      <c r="DA84" s="49"/>
      <c r="DB84" s="47"/>
      <c r="DC84" s="28"/>
      <c r="DD84" s="49"/>
      <c r="DE84" s="28"/>
      <c r="DF84" s="47"/>
      <c r="DG84" s="49"/>
      <c r="DH84" s="47"/>
      <c r="DI84" s="47"/>
      <c r="DJ84" s="49"/>
      <c r="DK84" s="47"/>
      <c r="DL84" s="47"/>
      <c r="DM84" s="49"/>
      <c r="DN84" s="47"/>
      <c r="DO84" s="49"/>
      <c r="DP84" s="49"/>
      <c r="DQ84" s="49"/>
      <c r="DS84" s="47"/>
      <c r="DT84" s="47"/>
      <c r="DU84" s="48"/>
      <c r="DV84" s="47"/>
      <c r="DW84" s="49"/>
      <c r="DX84" s="47"/>
      <c r="DY84" s="47"/>
      <c r="DZ84" s="49"/>
      <c r="EA84" s="47"/>
      <c r="EB84" s="47"/>
      <c r="EC84" s="49"/>
      <c r="ED84" s="47"/>
      <c r="EE84" s="49"/>
      <c r="EG84" s="49"/>
      <c r="EH84" s="47"/>
      <c r="EI84" s="49"/>
      <c r="EJ84" s="47"/>
      <c r="EK84" s="47"/>
      <c r="EL84" s="47"/>
      <c r="EM84" s="47"/>
      <c r="EN84" s="47"/>
      <c r="EO84" s="49"/>
      <c r="EP84" s="49"/>
      <c r="EQ84" s="49"/>
      <c r="ER84" s="49"/>
      <c r="ES84" s="49"/>
      <c r="ET84" s="49"/>
      <c r="EU84" s="49"/>
      <c r="EV84" s="49"/>
      <c r="EW84" s="49"/>
      <c r="EX84" s="49"/>
      <c r="EY84" s="49"/>
      <c r="EZ84" s="49"/>
      <c r="FA84" s="49"/>
      <c r="FB84" s="49"/>
      <c r="FC84" s="49"/>
      <c r="FD84" s="49"/>
      <c r="FE84" s="49"/>
      <c r="FF84" s="47"/>
      <c r="FG84" s="47"/>
      <c r="FH84" s="47"/>
      <c r="FI84" s="47"/>
      <c r="FJ84" s="47"/>
    </row>
    <row r="85" spans="1:166">
      <c r="A85" s="47"/>
      <c r="B85" s="48"/>
      <c r="C85" s="48"/>
      <c r="D85" s="48"/>
      <c r="E85" s="49"/>
      <c r="F85" s="47"/>
      <c r="G85" s="49"/>
      <c r="H85" s="47"/>
      <c r="I85" s="47"/>
      <c r="J85" s="49"/>
      <c r="K85" s="47"/>
      <c r="L85" s="47"/>
      <c r="M85" s="49"/>
      <c r="N85" s="47"/>
      <c r="O85" s="49"/>
      <c r="P85" s="49"/>
      <c r="Q85" s="49"/>
      <c r="R85" s="47"/>
      <c r="S85" s="49"/>
      <c r="T85" s="47"/>
      <c r="U85" s="47"/>
      <c r="V85" s="49"/>
      <c r="W85" s="47"/>
      <c r="X85" s="47"/>
      <c r="Y85" s="28"/>
      <c r="Z85" s="47"/>
      <c r="AA85" s="47"/>
      <c r="AB85" s="26"/>
      <c r="AC85" s="47"/>
      <c r="AD85" s="28"/>
      <c r="AE85" s="28"/>
      <c r="AF85" s="28"/>
      <c r="AG85" s="28"/>
      <c r="AI85" s="47"/>
      <c r="AJ85" s="47"/>
      <c r="AK85" s="48"/>
      <c r="AL85" s="47"/>
      <c r="AM85" s="49"/>
      <c r="AN85" s="47"/>
      <c r="AO85" s="47"/>
      <c r="AP85" s="49"/>
      <c r="AQ85" s="47"/>
      <c r="AR85" s="47"/>
      <c r="AS85" s="49"/>
      <c r="AT85" s="47"/>
      <c r="AU85" s="47"/>
      <c r="AV85" s="49"/>
      <c r="AW85" s="47"/>
      <c r="AX85" s="47"/>
      <c r="AY85" s="49"/>
      <c r="AZ85" s="47"/>
      <c r="BA85" s="47"/>
      <c r="BB85" s="49"/>
      <c r="BC85" s="47"/>
      <c r="BD85" s="47"/>
      <c r="BE85" s="49"/>
      <c r="BF85" s="47"/>
      <c r="BG85" s="47"/>
      <c r="BH85" s="49"/>
      <c r="BI85" s="47"/>
      <c r="BK85" s="47"/>
      <c r="BL85" s="47"/>
      <c r="BM85" s="48"/>
      <c r="BN85" s="47"/>
      <c r="BO85" s="49"/>
      <c r="BP85" s="49"/>
      <c r="BQ85" s="49"/>
      <c r="BR85" s="49"/>
      <c r="BS85" s="49"/>
      <c r="BT85" s="49"/>
      <c r="BU85" s="49"/>
      <c r="BV85" s="49"/>
      <c r="BW85" s="49"/>
      <c r="BY85" s="49"/>
      <c r="CA85" s="47"/>
      <c r="CB85" s="49"/>
      <c r="CC85" s="47"/>
      <c r="CD85" s="47"/>
      <c r="CE85" s="49"/>
      <c r="CF85" s="47"/>
      <c r="CG85" s="47"/>
      <c r="CH85" s="49"/>
      <c r="CI85" s="47"/>
      <c r="CJ85" s="47"/>
      <c r="CK85" s="49"/>
      <c r="CL85" s="47"/>
      <c r="CM85" s="47"/>
      <c r="CN85" s="49"/>
      <c r="CO85" s="47"/>
      <c r="CP85" s="140"/>
      <c r="CQ85" s="384"/>
      <c r="CR85" s="140"/>
      <c r="CS85" s="49"/>
      <c r="CT85" s="49"/>
      <c r="CU85" s="49"/>
      <c r="CW85" s="47"/>
      <c r="CX85" s="47"/>
      <c r="CY85" s="48"/>
      <c r="CZ85" s="47"/>
      <c r="DA85" s="49"/>
      <c r="DB85" s="47"/>
      <c r="DC85" s="28"/>
      <c r="DD85" s="49"/>
      <c r="DE85" s="28"/>
      <c r="DF85" s="47"/>
      <c r="DG85" s="49"/>
      <c r="DH85" s="47"/>
      <c r="DI85" s="47"/>
      <c r="DJ85" s="49"/>
      <c r="DK85" s="47"/>
      <c r="DL85" s="47"/>
      <c r="DM85" s="49"/>
      <c r="DN85" s="47"/>
      <c r="DO85" s="49"/>
      <c r="DP85" s="49"/>
      <c r="DQ85" s="49"/>
      <c r="DS85" s="47"/>
      <c r="DT85" s="47"/>
      <c r="DU85" s="48"/>
      <c r="DV85" s="47"/>
      <c r="DW85" s="49"/>
      <c r="DX85" s="47"/>
      <c r="DY85" s="47"/>
      <c r="DZ85" s="49"/>
      <c r="EA85" s="47"/>
      <c r="EB85" s="47"/>
      <c r="EC85" s="49"/>
      <c r="ED85" s="47"/>
      <c r="EE85" s="49"/>
      <c r="EG85" s="49"/>
      <c r="EH85" s="47"/>
      <c r="EI85" s="49"/>
      <c r="EJ85" s="47"/>
      <c r="EK85" s="47"/>
      <c r="EL85" s="47"/>
      <c r="EM85" s="47"/>
      <c r="EN85" s="47"/>
      <c r="EO85" s="49"/>
      <c r="EP85" s="49"/>
      <c r="EQ85" s="49"/>
      <c r="ER85" s="49"/>
      <c r="ES85" s="49"/>
      <c r="ET85" s="49"/>
      <c r="EU85" s="49"/>
      <c r="EV85" s="49"/>
      <c r="EW85" s="49"/>
      <c r="EX85" s="49"/>
      <c r="EY85" s="49"/>
      <c r="EZ85" s="49"/>
      <c r="FA85" s="49"/>
      <c r="FB85" s="49"/>
      <c r="FC85" s="49"/>
      <c r="FD85" s="49"/>
      <c r="FE85" s="49"/>
      <c r="FF85" s="47"/>
      <c r="FG85" s="47"/>
      <c r="FH85" s="47"/>
      <c r="FI85" s="47"/>
      <c r="FJ85" s="47"/>
    </row>
    <row r="86" spans="1:166">
      <c r="A86" s="47"/>
      <c r="B86" s="48"/>
      <c r="C86" s="48"/>
      <c r="D86" s="48"/>
      <c r="E86" s="49"/>
      <c r="F86" s="47"/>
      <c r="G86" s="49"/>
      <c r="H86" s="47"/>
      <c r="I86" s="47"/>
      <c r="J86" s="49"/>
      <c r="K86" s="47"/>
      <c r="L86" s="47"/>
      <c r="M86" s="49"/>
      <c r="N86" s="47"/>
      <c r="O86" s="49"/>
      <c r="P86" s="49"/>
      <c r="Q86" s="49"/>
      <c r="R86" s="47"/>
      <c r="S86" s="49"/>
      <c r="T86" s="47"/>
      <c r="U86" s="47"/>
      <c r="V86" s="49"/>
      <c r="W86" s="47"/>
      <c r="X86" s="47"/>
      <c r="Y86" s="28"/>
      <c r="Z86" s="47"/>
      <c r="AA86" s="47"/>
      <c r="AB86" s="26"/>
      <c r="AC86" s="47"/>
      <c r="AD86" s="28"/>
      <c r="AE86" s="28"/>
      <c r="AF86" s="28"/>
      <c r="AG86" s="28"/>
      <c r="AI86" s="47"/>
      <c r="AJ86" s="47"/>
      <c r="AK86" s="48"/>
      <c r="AL86" s="47"/>
      <c r="AM86" s="49"/>
      <c r="AN86" s="47"/>
      <c r="AO86" s="47"/>
      <c r="AP86" s="49"/>
      <c r="AQ86" s="47"/>
      <c r="AR86" s="47"/>
      <c r="AS86" s="49"/>
      <c r="AT86" s="47"/>
      <c r="AU86" s="47"/>
      <c r="AV86" s="49"/>
      <c r="AW86" s="47"/>
      <c r="AX86" s="47"/>
      <c r="AY86" s="49"/>
      <c r="AZ86" s="47"/>
      <c r="BA86" s="47"/>
      <c r="BB86" s="49"/>
      <c r="BC86" s="47"/>
      <c r="BD86" s="47"/>
      <c r="BE86" s="49"/>
      <c r="BF86" s="47"/>
      <c r="BG86" s="47"/>
      <c r="BH86" s="49"/>
      <c r="BI86" s="47"/>
      <c r="BK86" s="47"/>
      <c r="BL86" s="47"/>
      <c r="BM86" s="48"/>
      <c r="BN86" s="47"/>
      <c r="BO86" s="49"/>
      <c r="BP86" s="49"/>
      <c r="BQ86" s="49"/>
      <c r="BR86" s="49"/>
      <c r="BS86" s="49"/>
      <c r="BT86" s="49"/>
      <c r="BU86" s="49"/>
      <c r="BV86" s="49"/>
      <c r="BW86" s="49"/>
      <c r="BY86" s="49"/>
      <c r="CA86" s="47"/>
      <c r="CB86" s="49"/>
      <c r="CC86" s="47"/>
      <c r="CD86" s="47"/>
      <c r="CE86" s="49"/>
      <c r="CF86" s="47"/>
      <c r="CG86" s="47"/>
      <c r="CH86" s="49"/>
      <c r="CI86" s="47"/>
      <c r="CJ86" s="47"/>
      <c r="CK86" s="49"/>
      <c r="CL86" s="47"/>
      <c r="CM86" s="47"/>
      <c r="CN86" s="49"/>
      <c r="CO86" s="47"/>
      <c r="CP86" s="140"/>
      <c r="CQ86" s="384"/>
      <c r="CR86" s="140"/>
      <c r="CS86" s="49"/>
      <c r="CT86" s="49"/>
      <c r="CU86" s="49"/>
      <c r="CW86" s="47"/>
      <c r="CX86" s="47"/>
      <c r="CY86" s="48"/>
      <c r="CZ86" s="47"/>
      <c r="DA86" s="49"/>
      <c r="DB86" s="47"/>
      <c r="DC86" s="28"/>
      <c r="DD86" s="49"/>
      <c r="DE86" s="28"/>
      <c r="DF86" s="47"/>
      <c r="DG86" s="49"/>
      <c r="DH86" s="47"/>
      <c r="DI86" s="47"/>
      <c r="DJ86" s="49"/>
      <c r="DK86" s="47"/>
      <c r="DL86" s="47"/>
      <c r="DM86" s="49"/>
      <c r="DN86" s="47"/>
      <c r="DO86" s="49"/>
      <c r="DP86" s="49"/>
      <c r="DQ86" s="49"/>
      <c r="DS86" s="47"/>
      <c r="DT86" s="47"/>
      <c r="DU86" s="48"/>
      <c r="DV86" s="47"/>
      <c r="DW86" s="49"/>
      <c r="DX86" s="47"/>
      <c r="DY86" s="47"/>
      <c r="DZ86" s="49"/>
      <c r="EA86" s="47"/>
      <c r="EB86" s="47"/>
      <c r="EC86" s="49"/>
      <c r="ED86" s="47"/>
      <c r="EE86" s="49"/>
      <c r="EG86" s="49"/>
      <c r="EH86" s="47"/>
      <c r="EI86" s="49"/>
      <c r="EJ86" s="47"/>
      <c r="EK86" s="47"/>
      <c r="EL86" s="47"/>
      <c r="EM86" s="47"/>
      <c r="EN86" s="47"/>
      <c r="EO86" s="49"/>
      <c r="EP86" s="49"/>
      <c r="EQ86" s="49"/>
      <c r="ER86" s="49"/>
      <c r="ES86" s="49"/>
      <c r="ET86" s="49"/>
      <c r="EU86" s="49"/>
      <c r="EV86" s="49"/>
      <c r="EW86" s="49"/>
      <c r="EX86" s="49"/>
      <c r="EY86" s="49"/>
      <c r="EZ86" s="49"/>
      <c r="FA86" s="49"/>
      <c r="FB86" s="49"/>
      <c r="FC86" s="49"/>
      <c r="FD86" s="49"/>
      <c r="FE86" s="49"/>
      <c r="FF86" s="47"/>
      <c r="FG86" s="47"/>
      <c r="FH86" s="47"/>
      <c r="FI86" s="47"/>
      <c r="FJ86" s="47"/>
    </row>
    <row r="87" spans="1:166">
      <c r="A87" s="47"/>
      <c r="B87" s="48"/>
      <c r="C87" s="48"/>
      <c r="D87" s="48"/>
      <c r="E87" s="49"/>
      <c r="F87" s="47"/>
      <c r="G87" s="49"/>
      <c r="H87" s="47"/>
      <c r="I87" s="47"/>
      <c r="J87" s="49"/>
      <c r="K87" s="47"/>
      <c r="L87" s="47"/>
      <c r="M87" s="49"/>
      <c r="N87" s="47"/>
      <c r="O87" s="49"/>
      <c r="P87" s="49"/>
      <c r="Q87" s="49"/>
      <c r="R87" s="47"/>
      <c r="S87" s="49"/>
      <c r="T87" s="47"/>
      <c r="U87" s="47"/>
      <c r="V87" s="49"/>
      <c r="W87" s="47"/>
      <c r="X87" s="47"/>
      <c r="Y87" s="28"/>
      <c r="Z87" s="47"/>
      <c r="AA87" s="47"/>
      <c r="AB87" s="26"/>
      <c r="AC87" s="47"/>
      <c r="AD87" s="28"/>
      <c r="AE87" s="28"/>
      <c r="AF87" s="28"/>
      <c r="AG87" s="28"/>
      <c r="AI87" s="47"/>
      <c r="AJ87" s="47"/>
      <c r="AK87" s="48"/>
      <c r="AL87" s="47"/>
      <c r="AM87" s="49"/>
      <c r="AN87" s="47"/>
      <c r="AO87" s="47"/>
      <c r="AP87" s="49"/>
      <c r="AQ87" s="47"/>
      <c r="AR87" s="47"/>
      <c r="AS87" s="49"/>
      <c r="AT87" s="47"/>
      <c r="AU87" s="47"/>
      <c r="AV87" s="49"/>
      <c r="AW87" s="47"/>
      <c r="AX87" s="47"/>
      <c r="AY87" s="49"/>
      <c r="AZ87" s="47"/>
      <c r="BA87" s="47"/>
      <c r="BB87" s="49"/>
      <c r="BC87" s="47"/>
      <c r="BD87" s="47"/>
      <c r="BE87" s="49"/>
      <c r="BF87" s="47"/>
      <c r="BG87" s="47"/>
      <c r="BH87" s="49"/>
      <c r="BI87" s="47"/>
      <c r="BK87" s="47"/>
      <c r="BL87" s="47"/>
      <c r="BM87" s="48"/>
      <c r="BN87" s="47"/>
      <c r="BO87" s="49"/>
      <c r="BP87" s="49"/>
      <c r="BQ87" s="49"/>
      <c r="BR87" s="49"/>
      <c r="BS87" s="49"/>
      <c r="BT87" s="49"/>
      <c r="BU87" s="49"/>
      <c r="BV87" s="49"/>
      <c r="BW87" s="49"/>
      <c r="BY87" s="49"/>
      <c r="CA87" s="47"/>
      <c r="CB87" s="49"/>
      <c r="CC87" s="47"/>
      <c r="CD87" s="47"/>
      <c r="CE87" s="49"/>
      <c r="CF87" s="47"/>
      <c r="CG87" s="47"/>
      <c r="CH87" s="49"/>
      <c r="CI87" s="47"/>
      <c r="CJ87" s="47"/>
      <c r="CK87" s="49"/>
      <c r="CL87" s="47"/>
      <c r="CM87" s="47"/>
      <c r="CN87" s="49"/>
      <c r="CO87" s="47"/>
      <c r="CP87" s="140"/>
      <c r="CQ87" s="384"/>
      <c r="CR87" s="140"/>
      <c r="CS87" s="49"/>
      <c r="CT87" s="49"/>
      <c r="CU87" s="49"/>
      <c r="CW87" s="47"/>
      <c r="CX87" s="47"/>
      <c r="CY87" s="48"/>
      <c r="CZ87" s="47"/>
      <c r="DA87" s="49"/>
      <c r="DB87" s="47"/>
      <c r="DC87" s="28"/>
      <c r="DD87" s="49"/>
      <c r="DE87" s="28"/>
      <c r="DF87" s="47"/>
      <c r="DG87" s="49"/>
      <c r="DH87" s="47"/>
      <c r="DI87" s="47"/>
      <c r="DJ87" s="49"/>
      <c r="DK87" s="47"/>
      <c r="DL87" s="47"/>
      <c r="DM87" s="49"/>
      <c r="DN87" s="47"/>
      <c r="DO87" s="49"/>
      <c r="DP87" s="49"/>
      <c r="DQ87" s="49"/>
      <c r="DS87" s="47"/>
      <c r="DT87" s="47"/>
      <c r="DU87" s="48"/>
      <c r="DV87" s="47"/>
      <c r="DW87" s="49"/>
      <c r="DX87" s="47"/>
      <c r="DY87" s="47"/>
      <c r="DZ87" s="49"/>
      <c r="EA87" s="47"/>
      <c r="EB87" s="47"/>
      <c r="EC87" s="49"/>
      <c r="ED87" s="47"/>
      <c r="EE87" s="49"/>
      <c r="EG87" s="49"/>
      <c r="EH87" s="47"/>
      <c r="EI87" s="49"/>
      <c r="EJ87" s="47"/>
      <c r="EK87" s="47"/>
      <c r="EL87" s="47"/>
      <c r="EM87" s="47"/>
      <c r="EN87" s="47"/>
      <c r="EO87" s="49"/>
      <c r="EP87" s="49"/>
      <c r="EQ87" s="49"/>
      <c r="ER87" s="49"/>
      <c r="ES87" s="49"/>
      <c r="ET87" s="49"/>
      <c r="EU87" s="49"/>
      <c r="EV87" s="49"/>
      <c r="EW87" s="49"/>
      <c r="EX87" s="49"/>
      <c r="EY87" s="49"/>
      <c r="EZ87" s="49"/>
      <c r="FA87" s="49"/>
      <c r="FB87" s="49"/>
      <c r="FC87" s="49"/>
      <c r="FD87" s="49"/>
      <c r="FE87" s="49"/>
      <c r="FF87" s="47"/>
      <c r="FG87" s="47"/>
      <c r="FH87" s="47"/>
      <c r="FI87" s="47"/>
      <c r="FJ87" s="47"/>
    </row>
    <row r="88" spans="1:166">
      <c r="A88" s="47"/>
      <c r="B88" s="48"/>
      <c r="C88" s="48"/>
      <c r="D88" s="48"/>
      <c r="E88" s="49"/>
      <c r="F88" s="47"/>
      <c r="G88" s="49"/>
      <c r="H88" s="47"/>
      <c r="I88" s="47"/>
      <c r="J88" s="49"/>
      <c r="K88" s="47"/>
      <c r="L88" s="47"/>
      <c r="M88" s="49"/>
      <c r="N88" s="47"/>
      <c r="O88" s="49"/>
      <c r="P88" s="49"/>
      <c r="Q88" s="49"/>
      <c r="R88" s="47"/>
      <c r="S88" s="49"/>
      <c r="T88" s="47"/>
      <c r="U88" s="47"/>
      <c r="V88" s="49"/>
      <c r="W88" s="47"/>
      <c r="X88" s="47"/>
      <c r="Y88" s="28"/>
      <c r="Z88" s="47"/>
      <c r="AA88" s="47"/>
      <c r="AB88" s="26"/>
      <c r="AC88" s="47"/>
      <c r="AD88" s="28"/>
      <c r="AE88" s="28"/>
      <c r="AF88" s="28"/>
      <c r="AG88" s="28"/>
      <c r="AI88" s="47"/>
      <c r="AJ88" s="47"/>
      <c r="AK88" s="48"/>
      <c r="AL88" s="47"/>
      <c r="AM88" s="49"/>
      <c r="AN88" s="47"/>
      <c r="AO88" s="47"/>
      <c r="AP88" s="49"/>
      <c r="AQ88" s="47"/>
      <c r="AR88" s="47"/>
      <c r="AS88" s="49"/>
      <c r="AT88" s="47"/>
      <c r="AU88" s="47"/>
      <c r="AV88" s="49"/>
      <c r="AW88" s="47"/>
      <c r="AX88" s="47"/>
      <c r="AY88" s="49"/>
      <c r="AZ88" s="47"/>
      <c r="BA88" s="47"/>
      <c r="BB88" s="49"/>
      <c r="BC88" s="47"/>
      <c r="BD88" s="47"/>
      <c r="BE88" s="49"/>
      <c r="BF88" s="47"/>
      <c r="BG88" s="47"/>
      <c r="BH88" s="49"/>
      <c r="BI88" s="47"/>
      <c r="BK88" s="47"/>
      <c r="BL88" s="47"/>
      <c r="BM88" s="48"/>
      <c r="BN88" s="47"/>
      <c r="BO88" s="49"/>
      <c r="BP88" s="49"/>
      <c r="BQ88" s="49"/>
      <c r="BR88" s="49"/>
      <c r="BS88" s="49"/>
      <c r="BT88" s="49"/>
      <c r="BU88" s="49"/>
      <c r="BV88" s="49"/>
      <c r="BW88" s="49"/>
      <c r="BY88" s="49"/>
      <c r="CA88" s="47"/>
      <c r="CB88" s="49"/>
      <c r="CC88" s="47"/>
      <c r="CD88" s="47"/>
      <c r="CE88" s="49"/>
      <c r="CF88" s="47"/>
      <c r="CG88" s="47"/>
      <c r="CH88" s="49"/>
      <c r="CI88" s="47"/>
      <c r="CJ88" s="47"/>
      <c r="CK88" s="49"/>
      <c r="CL88" s="47"/>
      <c r="CM88" s="47"/>
      <c r="CN88" s="49"/>
      <c r="CO88" s="47"/>
      <c r="CP88" s="140"/>
      <c r="CQ88" s="384"/>
      <c r="CR88" s="140"/>
      <c r="CS88" s="49"/>
      <c r="CT88" s="49"/>
      <c r="CU88" s="49"/>
      <c r="CW88" s="47"/>
      <c r="CX88" s="47"/>
      <c r="CY88" s="48"/>
      <c r="CZ88" s="47"/>
      <c r="DA88" s="49"/>
      <c r="DB88" s="47"/>
      <c r="DC88" s="28"/>
      <c r="DD88" s="49"/>
      <c r="DE88" s="28"/>
      <c r="DF88" s="47"/>
      <c r="DG88" s="49"/>
      <c r="DH88" s="47"/>
      <c r="DI88" s="47"/>
      <c r="DJ88" s="49"/>
      <c r="DK88" s="47"/>
      <c r="DL88" s="47"/>
      <c r="DM88" s="49"/>
      <c r="DN88" s="47"/>
      <c r="DO88" s="49"/>
      <c r="DP88" s="49"/>
      <c r="DQ88" s="49"/>
      <c r="DS88" s="47"/>
      <c r="DT88" s="47"/>
      <c r="DU88" s="48"/>
      <c r="DV88" s="47"/>
      <c r="DW88" s="49"/>
      <c r="DX88" s="47"/>
      <c r="DY88" s="47"/>
      <c r="DZ88" s="49"/>
      <c r="EA88" s="47"/>
      <c r="EB88" s="47"/>
      <c r="EC88" s="49"/>
      <c r="ED88" s="47"/>
      <c r="EE88" s="49"/>
      <c r="EG88" s="49"/>
      <c r="EH88" s="47"/>
      <c r="EI88" s="49"/>
      <c r="EJ88" s="47"/>
      <c r="EK88" s="47"/>
      <c r="EL88" s="47"/>
      <c r="EM88" s="47"/>
      <c r="EN88" s="47"/>
      <c r="EO88" s="49"/>
      <c r="EP88" s="49"/>
      <c r="EQ88" s="49"/>
      <c r="ER88" s="49"/>
      <c r="ES88" s="49"/>
      <c r="ET88" s="49"/>
      <c r="EU88" s="49"/>
      <c r="EV88" s="49"/>
      <c r="EW88" s="49"/>
      <c r="EX88" s="49"/>
      <c r="EY88" s="49"/>
      <c r="EZ88" s="49"/>
      <c r="FA88" s="49"/>
      <c r="FB88" s="49"/>
      <c r="FC88" s="49"/>
      <c r="FD88" s="49"/>
      <c r="FE88" s="49"/>
      <c r="FF88" s="47"/>
      <c r="FG88" s="47"/>
      <c r="FH88" s="47"/>
      <c r="FI88" s="47"/>
      <c r="FJ88" s="47"/>
    </row>
    <row r="89" spans="1:166">
      <c r="A89" s="47"/>
      <c r="B89" s="48"/>
      <c r="C89" s="48"/>
      <c r="D89" s="48"/>
      <c r="E89" s="49"/>
      <c r="F89" s="47"/>
      <c r="G89" s="49"/>
      <c r="H89" s="47"/>
      <c r="I89" s="47"/>
      <c r="J89" s="49"/>
      <c r="K89" s="47"/>
      <c r="L89" s="47"/>
      <c r="M89" s="49"/>
      <c r="N89" s="47"/>
      <c r="O89" s="49"/>
      <c r="P89" s="49"/>
      <c r="Q89" s="49"/>
      <c r="R89" s="47"/>
      <c r="S89" s="49"/>
      <c r="T89" s="47"/>
      <c r="U89" s="47"/>
      <c r="V89" s="49"/>
      <c r="W89" s="47"/>
      <c r="X89" s="47"/>
      <c r="Y89" s="28"/>
      <c r="Z89" s="47"/>
      <c r="AA89" s="47"/>
      <c r="AB89" s="26"/>
      <c r="AC89" s="47"/>
      <c r="AD89" s="28"/>
      <c r="AE89" s="28"/>
      <c r="AF89" s="28"/>
      <c r="AG89" s="28"/>
      <c r="AI89" s="47"/>
      <c r="AJ89" s="47"/>
      <c r="AK89" s="48"/>
      <c r="AL89" s="47"/>
      <c r="AM89" s="49"/>
      <c r="AN89" s="47"/>
      <c r="AO89" s="47"/>
      <c r="AP89" s="49"/>
      <c r="AQ89" s="47"/>
      <c r="AR89" s="47"/>
      <c r="AS89" s="49"/>
      <c r="AT89" s="47"/>
      <c r="AU89" s="47"/>
      <c r="AV89" s="49"/>
      <c r="AW89" s="47"/>
      <c r="AX89" s="47"/>
      <c r="AY89" s="49"/>
      <c r="AZ89" s="47"/>
      <c r="BA89" s="47"/>
      <c r="BB89" s="49"/>
      <c r="BC89" s="47"/>
      <c r="BD89" s="47"/>
      <c r="BE89" s="49"/>
      <c r="BF89" s="47"/>
      <c r="BG89" s="47"/>
      <c r="BH89" s="49"/>
      <c r="BI89" s="47"/>
      <c r="BK89" s="47"/>
      <c r="BL89" s="47"/>
      <c r="BM89" s="48"/>
      <c r="BN89" s="47"/>
      <c r="BO89" s="49"/>
      <c r="BP89" s="49"/>
      <c r="BQ89" s="49"/>
      <c r="BR89" s="49"/>
      <c r="BS89" s="49"/>
      <c r="BT89" s="49"/>
      <c r="BU89" s="49"/>
      <c r="BV89" s="49"/>
      <c r="BW89" s="49"/>
      <c r="BY89" s="49"/>
      <c r="CA89" s="47"/>
      <c r="CB89" s="49"/>
      <c r="CC89" s="47"/>
      <c r="CD89" s="47"/>
      <c r="CE89" s="49"/>
      <c r="CF89" s="47"/>
      <c r="CG89" s="47"/>
      <c r="CH89" s="49"/>
      <c r="CI89" s="47"/>
      <c r="CJ89" s="47"/>
      <c r="CK89" s="49"/>
      <c r="CL89" s="47"/>
      <c r="CM89" s="47"/>
      <c r="CN89" s="49"/>
      <c r="CO89" s="47"/>
      <c r="CP89" s="140"/>
      <c r="CQ89" s="384"/>
      <c r="CR89" s="140"/>
      <c r="CS89" s="49"/>
      <c r="CT89" s="49"/>
      <c r="CU89" s="49"/>
      <c r="CW89" s="47"/>
      <c r="CX89" s="47"/>
      <c r="CY89" s="48"/>
      <c r="CZ89" s="47"/>
      <c r="DA89" s="49"/>
      <c r="DB89" s="47"/>
      <c r="DC89" s="28"/>
      <c r="DD89" s="49"/>
      <c r="DE89" s="28"/>
      <c r="DF89" s="47"/>
      <c r="DG89" s="49"/>
      <c r="DH89" s="47"/>
      <c r="DI89" s="47"/>
      <c r="DJ89" s="49"/>
      <c r="DK89" s="47"/>
      <c r="DL89" s="47"/>
      <c r="DM89" s="49"/>
      <c r="DN89" s="47"/>
      <c r="DO89" s="49"/>
      <c r="DP89" s="49"/>
      <c r="DQ89" s="49"/>
      <c r="DS89" s="47"/>
      <c r="DT89" s="47"/>
      <c r="DU89" s="48"/>
      <c r="DV89" s="47"/>
      <c r="DW89" s="49"/>
      <c r="DX89" s="47"/>
      <c r="DY89" s="47"/>
      <c r="DZ89" s="49"/>
      <c r="EA89" s="47"/>
      <c r="EB89" s="47"/>
      <c r="EC89" s="49"/>
      <c r="ED89" s="47"/>
      <c r="EE89" s="49"/>
      <c r="EG89" s="49"/>
      <c r="EH89" s="47"/>
      <c r="EI89" s="49"/>
      <c r="EJ89" s="47"/>
      <c r="EK89" s="47"/>
      <c r="EL89" s="47"/>
      <c r="EM89" s="47"/>
      <c r="EN89" s="47"/>
      <c r="EO89" s="49"/>
      <c r="EP89" s="49"/>
      <c r="EQ89" s="49"/>
      <c r="ER89" s="49"/>
      <c r="ES89" s="49"/>
      <c r="ET89" s="49"/>
      <c r="EU89" s="49"/>
      <c r="EV89" s="49"/>
      <c r="EW89" s="49"/>
      <c r="EX89" s="49"/>
      <c r="EY89" s="49"/>
      <c r="EZ89" s="49"/>
      <c r="FA89" s="49"/>
      <c r="FB89" s="49"/>
      <c r="FC89" s="49"/>
      <c r="FD89" s="49"/>
      <c r="FE89" s="49"/>
      <c r="FF89" s="47"/>
      <c r="FG89" s="47"/>
      <c r="FH89" s="47"/>
      <c r="FI89" s="47"/>
      <c r="FJ89" s="47"/>
    </row>
    <row r="90" spans="1:166">
      <c r="A90" s="47"/>
      <c r="B90" s="48"/>
      <c r="C90" s="48"/>
      <c r="D90" s="48"/>
      <c r="E90" s="49"/>
      <c r="F90" s="47"/>
      <c r="G90" s="49"/>
      <c r="H90" s="47"/>
      <c r="I90" s="47"/>
      <c r="J90" s="49"/>
      <c r="K90" s="47"/>
      <c r="L90" s="47"/>
      <c r="M90" s="49"/>
      <c r="N90" s="47"/>
      <c r="O90" s="49"/>
      <c r="P90" s="49"/>
      <c r="Q90" s="49"/>
      <c r="R90" s="47"/>
      <c r="S90" s="49"/>
      <c r="T90" s="47"/>
      <c r="U90" s="47"/>
      <c r="V90" s="49"/>
      <c r="W90" s="47"/>
      <c r="X90" s="47"/>
      <c r="Y90" s="28"/>
      <c r="Z90" s="47"/>
      <c r="AA90" s="47"/>
      <c r="AB90" s="26"/>
      <c r="AC90" s="47"/>
      <c r="AD90" s="28"/>
      <c r="AE90" s="28"/>
      <c r="AF90" s="28"/>
      <c r="AG90" s="28"/>
      <c r="AI90" s="47"/>
      <c r="AJ90" s="47"/>
      <c r="AK90" s="48"/>
      <c r="AL90" s="47"/>
      <c r="AM90" s="49"/>
      <c r="AN90" s="47"/>
      <c r="AO90" s="47"/>
      <c r="AP90" s="49"/>
      <c r="AQ90" s="47"/>
      <c r="AR90" s="47"/>
      <c r="AS90" s="49"/>
      <c r="AT90" s="47"/>
      <c r="AU90" s="47"/>
      <c r="AV90" s="49"/>
      <c r="AW90" s="47"/>
      <c r="AX90" s="47"/>
      <c r="AY90" s="49"/>
      <c r="AZ90" s="47"/>
      <c r="BA90" s="47"/>
      <c r="BB90" s="49"/>
      <c r="BC90" s="47"/>
      <c r="BD90" s="47"/>
      <c r="BE90" s="49"/>
      <c r="BF90" s="47"/>
      <c r="BG90" s="47"/>
      <c r="BH90" s="49"/>
      <c r="BI90" s="47"/>
      <c r="BK90" s="47"/>
      <c r="BL90" s="47"/>
      <c r="BM90" s="48"/>
      <c r="BN90" s="47"/>
      <c r="BO90" s="49"/>
      <c r="BP90" s="49"/>
      <c r="BQ90" s="49"/>
      <c r="BR90" s="49"/>
      <c r="BS90" s="49"/>
      <c r="BT90" s="49"/>
      <c r="BU90" s="49"/>
      <c r="BV90" s="49"/>
      <c r="BW90" s="49"/>
      <c r="BY90" s="49"/>
      <c r="CA90" s="47"/>
      <c r="CB90" s="49"/>
      <c r="CC90" s="47"/>
      <c r="CD90" s="47"/>
      <c r="CE90" s="49"/>
      <c r="CF90" s="47"/>
      <c r="CG90" s="47"/>
      <c r="CH90" s="49"/>
      <c r="CI90" s="47"/>
      <c r="CJ90" s="47"/>
      <c r="CK90" s="49"/>
      <c r="CL90" s="47"/>
      <c r="CM90" s="47"/>
      <c r="CN90" s="49"/>
      <c r="CO90" s="47"/>
      <c r="CP90" s="140"/>
      <c r="CQ90" s="384"/>
      <c r="CR90" s="140"/>
      <c r="CS90" s="49"/>
      <c r="CT90" s="49"/>
      <c r="CU90" s="49"/>
      <c r="CW90" s="47"/>
      <c r="CX90" s="47"/>
      <c r="CY90" s="48"/>
      <c r="CZ90" s="47"/>
      <c r="DA90" s="49"/>
      <c r="DB90" s="47"/>
      <c r="DC90" s="28"/>
      <c r="DD90" s="49"/>
      <c r="DE90" s="28"/>
      <c r="DF90" s="47"/>
      <c r="DG90" s="49"/>
      <c r="DH90" s="47"/>
      <c r="DI90" s="47"/>
      <c r="DJ90" s="49"/>
      <c r="DK90" s="47"/>
      <c r="DL90" s="47"/>
      <c r="DM90" s="49"/>
      <c r="DN90" s="47"/>
      <c r="DO90" s="49"/>
      <c r="DP90" s="49"/>
      <c r="DQ90" s="49"/>
      <c r="DS90" s="47"/>
      <c r="DT90" s="47"/>
      <c r="DU90" s="48"/>
      <c r="DV90" s="47"/>
      <c r="DW90" s="49"/>
      <c r="DX90" s="47"/>
      <c r="DY90" s="47"/>
      <c r="DZ90" s="49"/>
      <c r="EA90" s="47"/>
      <c r="EB90" s="47"/>
      <c r="EC90" s="49"/>
      <c r="ED90" s="47"/>
      <c r="EE90" s="49"/>
      <c r="EG90" s="49"/>
      <c r="EH90" s="47"/>
      <c r="EI90" s="49"/>
      <c r="EJ90" s="47"/>
      <c r="EK90" s="47"/>
      <c r="EL90" s="47"/>
      <c r="EM90" s="47"/>
      <c r="EN90" s="47"/>
      <c r="EO90" s="49"/>
      <c r="EP90" s="49"/>
      <c r="EQ90" s="49"/>
      <c r="ER90" s="49"/>
      <c r="ES90" s="49"/>
      <c r="ET90" s="49"/>
      <c r="EU90" s="49"/>
      <c r="EV90" s="49"/>
      <c r="EW90" s="49"/>
      <c r="EX90" s="49"/>
      <c r="EY90" s="49"/>
      <c r="EZ90" s="49"/>
      <c r="FA90" s="49"/>
      <c r="FB90" s="49"/>
      <c r="FC90" s="49"/>
      <c r="FD90" s="49"/>
      <c r="FE90" s="49"/>
      <c r="FF90" s="47"/>
      <c r="FG90" s="47"/>
      <c r="FH90" s="47"/>
      <c r="FI90" s="47"/>
      <c r="FJ90" s="47"/>
    </row>
    <row r="91" spans="1:166">
      <c r="A91" s="47"/>
      <c r="B91" s="48"/>
      <c r="C91" s="48"/>
      <c r="D91" s="48"/>
      <c r="E91" s="49"/>
      <c r="F91" s="47"/>
      <c r="G91" s="49"/>
      <c r="H91" s="47"/>
      <c r="I91" s="47"/>
      <c r="J91" s="49"/>
      <c r="K91" s="47"/>
      <c r="L91" s="47"/>
      <c r="M91" s="49"/>
      <c r="N91" s="47"/>
      <c r="O91" s="49"/>
      <c r="P91" s="49"/>
      <c r="Q91" s="49"/>
      <c r="R91" s="47"/>
      <c r="S91" s="49"/>
      <c r="T91" s="47"/>
      <c r="U91" s="47"/>
      <c r="V91" s="49"/>
      <c r="W91" s="47"/>
      <c r="X91" s="47"/>
      <c r="Y91" s="28"/>
      <c r="Z91" s="47"/>
      <c r="AA91" s="47"/>
      <c r="AB91" s="26"/>
      <c r="AC91" s="47"/>
      <c r="AD91" s="28"/>
      <c r="AE91" s="28"/>
      <c r="AF91" s="28"/>
      <c r="AG91" s="28"/>
      <c r="AI91" s="47"/>
      <c r="AJ91" s="47"/>
      <c r="AK91" s="48"/>
      <c r="AL91" s="47"/>
      <c r="AM91" s="49"/>
      <c r="AN91" s="47"/>
      <c r="AO91" s="47"/>
      <c r="AP91" s="49"/>
      <c r="AQ91" s="47"/>
      <c r="AR91" s="47"/>
      <c r="AS91" s="49"/>
      <c r="AT91" s="47"/>
      <c r="AU91" s="47"/>
      <c r="AV91" s="49"/>
      <c r="AW91" s="47"/>
      <c r="AX91" s="47"/>
      <c r="AY91" s="49"/>
      <c r="AZ91" s="47"/>
      <c r="BA91" s="47"/>
      <c r="BB91" s="49"/>
      <c r="BC91" s="47"/>
      <c r="BD91" s="47"/>
      <c r="BE91" s="49"/>
      <c r="BF91" s="47"/>
      <c r="BG91" s="47"/>
      <c r="BH91" s="49"/>
      <c r="BI91" s="47"/>
      <c r="BK91" s="47"/>
      <c r="BL91" s="47"/>
      <c r="BM91" s="48"/>
      <c r="BN91" s="47"/>
      <c r="BO91" s="49"/>
      <c r="BP91" s="49"/>
      <c r="BQ91" s="49"/>
      <c r="BR91" s="49"/>
      <c r="BS91" s="49"/>
      <c r="BT91" s="49"/>
      <c r="BU91" s="49"/>
      <c r="BV91" s="49"/>
      <c r="BW91" s="49"/>
      <c r="BY91" s="49"/>
      <c r="CA91" s="47"/>
      <c r="CB91" s="49"/>
      <c r="CC91" s="47"/>
      <c r="CD91" s="47"/>
      <c r="CE91" s="49"/>
      <c r="CF91" s="47"/>
      <c r="CG91" s="47"/>
      <c r="CH91" s="49"/>
      <c r="CI91" s="47"/>
      <c r="CJ91" s="47"/>
      <c r="CK91" s="49"/>
      <c r="CL91" s="47"/>
      <c r="CM91" s="47"/>
      <c r="CN91" s="49"/>
      <c r="CO91" s="47"/>
      <c r="CP91" s="140"/>
      <c r="CQ91" s="384"/>
      <c r="CR91" s="140"/>
      <c r="CS91" s="49"/>
      <c r="CT91" s="49"/>
      <c r="CU91" s="49"/>
      <c r="CW91" s="47"/>
      <c r="CX91" s="47"/>
      <c r="CY91" s="48"/>
      <c r="CZ91" s="47"/>
      <c r="DA91" s="49"/>
      <c r="DB91" s="47"/>
      <c r="DC91" s="28"/>
      <c r="DD91" s="49"/>
      <c r="DE91" s="28"/>
      <c r="DF91" s="47"/>
      <c r="DG91" s="49"/>
      <c r="DH91" s="47"/>
      <c r="DI91" s="47"/>
      <c r="DJ91" s="49"/>
      <c r="DK91" s="47"/>
      <c r="DL91" s="47"/>
      <c r="DM91" s="49"/>
      <c r="DN91" s="47"/>
      <c r="DO91" s="49"/>
      <c r="DP91" s="49"/>
      <c r="DQ91" s="49"/>
      <c r="DS91" s="47"/>
      <c r="DT91" s="47"/>
      <c r="DU91" s="48"/>
      <c r="DV91" s="47"/>
      <c r="DW91" s="49"/>
      <c r="DX91" s="47"/>
      <c r="DY91" s="47"/>
      <c r="DZ91" s="49"/>
      <c r="EA91" s="47"/>
      <c r="EB91" s="47"/>
      <c r="EC91" s="49"/>
      <c r="ED91" s="47"/>
      <c r="EE91" s="49"/>
      <c r="EG91" s="49"/>
      <c r="EH91" s="47"/>
      <c r="EI91" s="49"/>
      <c r="EJ91" s="47"/>
      <c r="EK91" s="47"/>
      <c r="EL91" s="47"/>
      <c r="EM91" s="47"/>
      <c r="EN91" s="47"/>
      <c r="EO91" s="49"/>
      <c r="EP91" s="49"/>
      <c r="EQ91" s="49"/>
      <c r="ER91" s="49"/>
      <c r="ES91" s="49"/>
      <c r="ET91" s="49"/>
      <c r="EU91" s="49"/>
      <c r="EV91" s="49"/>
      <c r="EW91" s="49"/>
      <c r="EX91" s="49"/>
      <c r="EY91" s="49"/>
      <c r="EZ91" s="49"/>
      <c r="FA91" s="49"/>
      <c r="FB91" s="49"/>
      <c r="FC91" s="49"/>
      <c r="FD91" s="49"/>
      <c r="FE91" s="49"/>
      <c r="FF91" s="47"/>
      <c r="FG91" s="47"/>
      <c r="FH91" s="47"/>
      <c r="FI91" s="47"/>
      <c r="FJ91" s="47"/>
    </row>
    <row r="92" spans="1:166">
      <c r="A92" s="47"/>
      <c r="B92" s="48"/>
      <c r="C92" s="48"/>
      <c r="D92" s="48"/>
      <c r="E92" s="49"/>
      <c r="F92" s="47"/>
      <c r="G92" s="49"/>
      <c r="H92" s="47"/>
      <c r="I92" s="47"/>
      <c r="J92" s="49"/>
      <c r="K92" s="47"/>
      <c r="L92" s="47"/>
      <c r="M92" s="49"/>
      <c r="N92" s="47"/>
      <c r="O92" s="49"/>
      <c r="P92" s="49"/>
      <c r="Q92" s="49"/>
      <c r="R92" s="47"/>
      <c r="S92" s="49"/>
      <c r="T92" s="47"/>
      <c r="U92" s="47"/>
      <c r="V92" s="49"/>
      <c r="W92" s="47"/>
      <c r="X92" s="47"/>
      <c r="Y92" s="28"/>
      <c r="Z92" s="47"/>
      <c r="AA92" s="47"/>
      <c r="AB92" s="26"/>
      <c r="AC92" s="47"/>
      <c r="AD92" s="28"/>
      <c r="AE92" s="28"/>
      <c r="AF92" s="28"/>
      <c r="AG92" s="28"/>
      <c r="AI92" s="47"/>
      <c r="AJ92" s="47"/>
      <c r="AK92" s="48"/>
      <c r="AL92" s="47"/>
      <c r="AM92" s="49"/>
      <c r="AN92" s="47"/>
      <c r="AO92" s="47"/>
      <c r="AP92" s="49"/>
      <c r="AQ92" s="47"/>
      <c r="AR92" s="47"/>
      <c r="AS92" s="49"/>
      <c r="AT92" s="47"/>
      <c r="AU92" s="47"/>
      <c r="AV92" s="49"/>
      <c r="AW92" s="47"/>
      <c r="AX92" s="47"/>
      <c r="AY92" s="49"/>
      <c r="AZ92" s="47"/>
      <c r="BA92" s="47"/>
      <c r="BB92" s="49"/>
      <c r="BC92" s="47"/>
      <c r="BD92" s="47"/>
      <c r="BE92" s="49"/>
      <c r="BF92" s="47"/>
      <c r="BG92" s="47"/>
      <c r="BH92" s="49"/>
      <c r="BI92" s="47"/>
      <c r="BK92" s="47"/>
      <c r="BL92" s="47"/>
      <c r="BM92" s="48"/>
      <c r="BN92" s="47"/>
      <c r="BO92" s="49"/>
      <c r="BP92" s="49"/>
      <c r="BQ92" s="49"/>
      <c r="BR92" s="49"/>
      <c r="BS92" s="49"/>
      <c r="BT92" s="49"/>
      <c r="BU92" s="49"/>
      <c r="BV92" s="49"/>
      <c r="BW92" s="49"/>
      <c r="BY92" s="49"/>
      <c r="CA92" s="47"/>
      <c r="CB92" s="49"/>
      <c r="CC92" s="47"/>
      <c r="CD92" s="47"/>
      <c r="CE92" s="49"/>
      <c r="CF92" s="47"/>
      <c r="CG92" s="47"/>
      <c r="CH92" s="49"/>
      <c r="CI92" s="47"/>
      <c r="CJ92" s="47"/>
      <c r="CK92" s="49"/>
      <c r="CL92" s="47"/>
      <c r="CM92" s="47"/>
      <c r="CN92" s="49"/>
      <c r="CO92" s="47"/>
      <c r="CP92" s="140"/>
      <c r="CQ92" s="384"/>
      <c r="CR92" s="140"/>
      <c r="CS92" s="49"/>
      <c r="CT92" s="49"/>
      <c r="CU92" s="49"/>
      <c r="CW92" s="47"/>
      <c r="CX92" s="47"/>
      <c r="CY92" s="48"/>
      <c r="CZ92" s="47"/>
      <c r="DA92" s="49"/>
      <c r="DB92" s="47"/>
      <c r="DC92" s="28"/>
      <c r="DD92" s="49"/>
      <c r="DE92" s="28"/>
      <c r="DF92" s="47"/>
      <c r="DG92" s="49"/>
      <c r="DH92" s="47"/>
      <c r="DI92" s="47"/>
      <c r="DJ92" s="49"/>
      <c r="DK92" s="47"/>
      <c r="DL92" s="47"/>
      <c r="DM92" s="49"/>
      <c r="DN92" s="47"/>
      <c r="DO92" s="49"/>
      <c r="DP92" s="49"/>
      <c r="DQ92" s="49"/>
      <c r="DS92" s="47"/>
      <c r="DT92" s="47"/>
      <c r="DU92" s="48"/>
      <c r="DV92" s="47"/>
      <c r="DW92" s="49"/>
      <c r="DX92" s="47"/>
      <c r="DY92" s="47"/>
      <c r="DZ92" s="49"/>
      <c r="EA92" s="47"/>
      <c r="EB92" s="47"/>
      <c r="EC92" s="49"/>
      <c r="ED92" s="47"/>
      <c r="EE92" s="49"/>
      <c r="EG92" s="49"/>
      <c r="EH92" s="47"/>
      <c r="EI92" s="49"/>
      <c r="EJ92" s="47"/>
      <c r="EK92" s="47"/>
      <c r="EL92" s="47"/>
      <c r="EM92" s="47"/>
      <c r="EN92" s="47"/>
      <c r="EO92" s="49"/>
      <c r="EP92" s="49"/>
      <c r="EQ92" s="49"/>
      <c r="ER92" s="49"/>
      <c r="ES92" s="49"/>
      <c r="ET92" s="49"/>
      <c r="EU92" s="49"/>
      <c r="EV92" s="49"/>
      <c r="EW92" s="49"/>
      <c r="EX92" s="49"/>
      <c r="EY92" s="49"/>
      <c r="EZ92" s="49"/>
      <c r="FA92" s="49"/>
      <c r="FB92" s="49"/>
      <c r="FC92" s="49"/>
      <c r="FD92" s="49"/>
      <c r="FE92" s="49"/>
      <c r="FF92" s="47"/>
      <c r="FG92" s="47"/>
      <c r="FH92" s="47"/>
      <c r="FI92" s="47"/>
      <c r="FJ92" s="47"/>
    </row>
    <row r="93" spans="1:166">
      <c r="A93" s="47"/>
      <c r="B93" s="48"/>
      <c r="C93" s="48"/>
      <c r="D93" s="48"/>
      <c r="E93" s="49"/>
      <c r="F93" s="47"/>
      <c r="G93" s="49"/>
      <c r="H93" s="47"/>
      <c r="I93" s="47"/>
      <c r="J93" s="49"/>
      <c r="K93" s="47"/>
      <c r="L93" s="47"/>
      <c r="M93" s="49"/>
      <c r="N93" s="47"/>
      <c r="O93" s="49"/>
      <c r="P93" s="49"/>
      <c r="Q93" s="49"/>
      <c r="R93" s="47"/>
      <c r="S93" s="49"/>
      <c r="T93" s="47"/>
      <c r="U93" s="47"/>
      <c r="V93" s="49"/>
      <c r="W93" s="47"/>
      <c r="X93" s="47"/>
      <c r="Y93" s="28"/>
      <c r="Z93" s="47"/>
      <c r="AA93" s="47"/>
      <c r="AB93" s="26"/>
      <c r="AC93" s="47"/>
      <c r="AD93" s="28"/>
      <c r="AE93" s="28"/>
      <c r="AF93" s="28"/>
      <c r="AG93" s="28"/>
      <c r="AI93" s="47"/>
      <c r="AJ93" s="47"/>
      <c r="AK93" s="48"/>
      <c r="AL93" s="47"/>
      <c r="AM93" s="49"/>
      <c r="AN93" s="47"/>
      <c r="AO93" s="47"/>
      <c r="AP93" s="49"/>
      <c r="AQ93" s="47"/>
      <c r="AR93" s="47"/>
      <c r="AS93" s="49"/>
      <c r="AT93" s="47"/>
      <c r="AU93" s="47"/>
      <c r="AV93" s="49"/>
      <c r="AW93" s="47"/>
      <c r="AX93" s="47"/>
      <c r="AY93" s="49"/>
      <c r="AZ93" s="47"/>
      <c r="BA93" s="47"/>
      <c r="BB93" s="49"/>
      <c r="BC93" s="47"/>
      <c r="BD93" s="47"/>
      <c r="BE93" s="49"/>
      <c r="BF93" s="47"/>
      <c r="BG93" s="47"/>
      <c r="BH93" s="49"/>
      <c r="BI93" s="47"/>
      <c r="BK93" s="47"/>
      <c r="BL93" s="47"/>
      <c r="BM93" s="48"/>
      <c r="BN93" s="47"/>
      <c r="BO93" s="49"/>
      <c r="BP93" s="49"/>
      <c r="BQ93" s="49"/>
      <c r="BR93" s="49"/>
      <c r="BS93" s="49"/>
      <c r="BT93" s="49"/>
      <c r="BU93" s="49"/>
      <c r="BV93" s="49"/>
      <c r="BW93" s="49"/>
      <c r="BY93" s="49"/>
      <c r="CA93" s="47"/>
      <c r="CB93" s="49"/>
      <c r="CC93" s="47"/>
      <c r="CD93" s="47"/>
      <c r="CE93" s="49"/>
      <c r="CF93" s="47"/>
      <c r="CG93" s="47"/>
      <c r="CH93" s="49"/>
      <c r="CI93" s="47"/>
      <c r="CJ93" s="47"/>
      <c r="CK93" s="49"/>
      <c r="CL93" s="47"/>
      <c r="CM93" s="47"/>
      <c r="CN93" s="49"/>
      <c r="CO93" s="47"/>
      <c r="CP93" s="140"/>
      <c r="CQ93" s="384"/>
      <c r="CR93" s="140"/>
      <c r="CS93" s="49"/>
      <c r="CT93" s="49"/>
      <c r="CU93" s="49"/>
      <c r="CW93" s="47"/>
      <c r="CX93" s="47"/>
      <c r="CY93" s="48"/>
      <c r="CZ93" s="47"/>
      <c r="DA93" s="49"/>
      <c r="DB93" s="47"/>
      <c r="DC93" s="28"/>
      <c r="DD93" s="49"/>
      <c r="DE93" s="28"/>
      <c r="DF93" s="47"/>
      <c r="DG93" s="49"/>
      <c r="DH93" s="47"/>
      <c r="DI93" s="47"/>
      <c r="DJ93" s="49"/>
      <c r="DK93" s="47"/>
      <c r="DL93" s="47"/>
      <c r="DM93" s="49"/>
      <c r="DN93" s="47"/>
      <c r="DO93" s="49"/>
      <c r="DP93" s="49"/>
      <c r="DQ93" s="49"/>
      <c r="DS93" s="47"/>
      <c r="DT93" s="47"/>
      <c r="DU93" s="48"/>
      <c r="DV93" s="47"/>
      <c r="DW93" s="49"/>
      <c r="DX93" s="47"/>
      <c r="DY93" s="47"/>
      <c r="DZ93" s="49"/>
      <c r="EA93" s="47"/>
      <c r="EB93" s="47"/>
      <c r="EC93" s="49"/>
      <c r="ED93" s="47"/>
      <c r="EE93" s="49"/>
      <c r="EG93" s="49"/>
      <c r="EH93" s="47"/>
      <c r="EI93" s="49"/>
      <c r="EJ93" s="47"/>
      <c r="EK93" s="47"/>
      <c r="EL93" s="47"/>
      <c r="EM93" s="47"/>
      <c r="EN93" s="47"/>
      <c r="EO93" s="49"/>
      <c r="EP93" s="49"/>
      <c r="EQ93" s="49"/>
      <c r="ER93" s="49"/>
      <c r="ES93" s="49"/>
      <c r="ET93" s="49"/>
      <c r="EU93" s="49"/>
      <c r="EV93" s="49"/>
      <c r="EW93" s="49"/>
      <c r="EX93" s="49"/>
      <c r="EY93" s="49"/>
      <c r="EZ93" s="49"/>
      <c r="FA93" s="49"/>
      <c r="FB93" s="49"/>
      <c r="FC93" s="49"/>
      <c r="FD93" s="49"/>
      <c r="FE93" s="49"/>
      <c r="FF93" s="47"/>
      <c r="FG93" s="47"/>
      <c r="FH93" s="47"/>
      <c r="FI93" s="47"/>
      <c r="FJ93" s="47"/>
    </row>
    <row r="94" spans="1:166">
      <c r="A94" s="47"/>
      <c r="B94" s="48"/>
      <c r="C94" s="48"/>
      <c r="D94" s="48"/>
      <c r="E94" s="49"/>
      <c r="F94" s="47"/>
      <c r="G94" s="49"/>
      <c r="H94" s="47"/>
      <c r="I94" s="47"/>
      <c r="J94" s="49"/>
      <c r="K94" s="47"/>
      <c r="L94" s="47"/>
      <c r="M94" s="49"/>
      <c r="N94" s="47"/>
      <c r="O94" s="49"/>
      <c r="P94" s="49"/>
      <c r="Q94" s="49"/>
      <c r="R94" s="47"/>
      <c r="S94" s="49"/>
      <c r="T94" s="47"/>
      <c r="U94" s="47"/>
      <c r="V94" s="49"/>
      <c r="W94" s="47"/>
      <c r="X94" s="47"/>
      <c r="Y94" s="28"/>
      <c r="Z94" s="47"/>
      <c r="AA94" s="47"/>
      <c r="AB94" s="26"/>
      <c r="AC94" s="47"/>
      <c r="AD94" s="28"/>
      <c r="AE94" s="28"/>
      <c r="AF94" s="28"/>
      <c r="AG94" s="28"/>
      <c r="AI94" s="47"/>
      <c r="AJ94" s="47"/>
      <c r="AK94" s="48"/>
      <c r="AL94" s="47"/>
      <c r="AM94" s="49"/>
      <c r="AN94" s="47"/>
      <c r="AO94" s="47"/>
      <c r="AP94" s="49"/>
      <c r="AQ94" s="47"/>
      <c r="AR94" s="47"/>
      <c r="AS94" s="49"/>
      <c r="AT94" s="47"/>
      <c r="AU94" s="47"/>
      <c r="AV94" s="49"/>
      <c r="AW94" s="47"/>
      <c r="AX94" s="47"/>
      <c r="AY94" s="49"/>
      <c r="AZ94" s="47"/>
      <c r="BA94" s="47"/>
      <c r="BB94" s="49"/>
      <c r="BC94" s="47"/>
      <c r="BD94" s="47"/>
      <c r="BE94" s="49"/>
      <c r="BF94" s="47"/>
      <c r="BG94" s="47"/>
      <c r="BH94" s="49"/>
      <c r="BI94" s="47"/>
      <c r="BK94" s="47"/>
      <c r="BL94" s="47"/>
      <c r="BM94" s="48"/>
      <c r="BN94" s="47"/>
      <c r="BO94" s="49"/>
      <c r="BP94" s="49"/>
      <c r="BQ94" s="49"/>
      <c r="BR94" s="49"/>
      <c r="BS94" s="49"/>
      <c r="BT94" s="49"/>
      <c r="BU94" s="49"/>
      <c r="BV94" s="49"/>
      <c r="BW94" s="49"/>
      <c r="BY94" s="49"/>
      <c r="CA94" s="47"/>
      <c r="CB94" s="49"/>
      <c r="CC94" s="47"/>
      <c r="CD94" s="47"/>
      <c r="CE94" s="49"/>
      <c r="CF94" s="47"/>
      <c r="CG94" s="47"/>
      <c r="CH94" s="49"/>
      <c r="CI94" s="47"/>
      <c r="CJ94" s="47"/>
      <c r="CK94" s="49"/>
      <c r="CL94" s="47"/>
      <c r="CM94" s="47"/>
      <c r="CN94" s="49"/>
      <c r="CO94" s="47"/>
      <c r="CP94" s="140"/>
      <c r="CQ94" s="384"/>
      <c r="CR94" s="140"/>
      <c r="CS94" s="49"/>
      <c r="CT94" s="49"/>
      <c r="CU94" s="49"/>
      <c r="CW94" s="47"/>
      <c r="CX94" s="47"/>
      <c r="CY94" s="48"/>
      <c r="CZ94" s="47"/>
      <c r="DA94" s="49"/>
      <c r="DB94" s="47"/>
      <c r="DC94" s="28"/>
      <c r="DD94" s="49"/>
      <c r="DE94" s="28"/>
      <c r="DF94" s="47"/>
      <c r="DG94" s="49"/>
      <c r="DH94" s="47"/>
      <c r="DI94" s="47"/>
      <c r="DJ94" s="49"/>
      <c r="DK94" s="47"/>
      <c r="DL94" s="47"/>
      <c r="DM94" s="49"/>
      <c r="DN94" s="47"/>
      <c r="DO94" s="49"/>
      <c r="DP94" s="49"/>
      <c r="DQ94" s="49"/>
      <c r="DS94" s="47"/>
      <c r="DT94" s="47"/>
      <c r="DU94" s="48"/>
      <c r="DV94" s="47"/>
      <c r="DW94" s="49"/>
      <c r="DX94" s="47"/>
      <c r="DY94" s="47"/>
      <c r="DZ94" s="49"/>
      <c r="EA94" s="47"/>
      <c r="EB94" s="47"/>
      <c r="EC94" s="49"/>
      <c r="ED94" s="47"/>
      <c r="EE94" s="49"/>
      <c r="EG94" s="49"/>
      <c r="EH94" s="47"/>
      <c r="EI94" s="49"/>
      <c r="EJ94" s="47"/>
      <c r="EK94" s="47"/>
      <c r="EL94" s="47"/>
      <c r="EM94" s="47"/>
      <c r="EN94" s="47"/>
      <c r="EO94" s="49"/>
      <c r="EP94" s="49"/>
      <c r="EQ94" s="49"/>
      <c r="ER94" s="49"/>
      <c r="ES94" s="49"/>
      <c r="ET94" s="49"/>
      <c r="EU94" s="49"/>
      <c r="EV94" s="49"/>
      <c r="EW94" s="49"/>
      <c r="EX94" s="49"/>
      <c r="EY94" s="49"/>
      <c r="EZ94" s="49"/>
      <c r="FA94" s="49"/>
      <c r="FB94" s="49"/>
      <c r="FC94" s="49"/>
      <c r="FD94" s="49"/>
      <c r="FE94" s="49"/>
      <c r="FF94" s="47"/>
      <c r="FG94" s="47"/>
      <c r="FH94" s="47"/>
      <c r="FI94" s="47"/>
      <c r="FJ94" s="47"/>
    </row>
    <row r="95" spans="1:166">
      <c r="A95" s="47"/>
      <c r="B95" s="48"/>
      <c r="C95" s="48"/>
      <c r="D95" s="48"/>
      <c r="E95" s="49"/>
      <c r="F95" s="47"/>
      <c r="G95" s="49"/>
      <c r="H95" s="47"/>
      <c r="I95" s="47"/>
      <c r="J95" s="49"/>
      <c r="K95" s="47"/>
      <c r="L95" s="47"/>
      <c r="M95" s="49"/>
      <c r="N95" s="47"/>
      <c r="O95" s="49"/>
      <c r="P95" s="49"/>
      <c r="Q95" s="49"/>
      <c r="R95" s="47"/>
      <c r="S95" s="49"/>
      <c r="T95" s="47"/>
      <c r="U95" s="47"/>
      <c r="V95" s="49"/>
      <c r="W95" s="47"/>
      <c r="X95" s="47"/>
      <c r="Y95" s="28"/>
      <c r="Z95" s="47"/>
      <c r="AA95" s="47"/>
      <c r="AB95" s="26"/>
      <c r="AC95" s="47"/>
      <c r="AD95" s="28"/>
      <c r="AE95" s="28"/>
      <c r="AF95" s="28"/>
      <c r="AG95" s="28"/>
      <c r="AI95" s="47"/>
      <c r="AJ95" s="47"/>
      <c r="AK95" s="48"/>
      <c r="AL95" s="47"/>
      <c r="AM95" s="49"/>
      <c r="AN95" s="47"/>
      <c r="AO95" s="47"/>
      <c r="AP95" s="49"/>
      <c r="AQ95" s="47"/>
      <c r="AR95" s="47"/>
      <c r="AS95" s="49"/>
      <c r="AT95" s="47"/>
      <c r="AU95" s="47"/>
      <c r="AV95" s="49"/>
      <c r="AW95" s="47"/>
      <c r="AX95" s="47"/>
      <c r="AY95" s="49"/>
      <c r="AZ95" s="47"/>
      <c r="BA95" s="47"/>
      <c r="BB95" s="49"/>
      <c r="BC95" s="47"/>
      <c r="BD95" s="47"/>
      <c r="BE95" s="49"/>
      <c r="BF95" s="47"/>
      <c r="BG95" s="47"/>
      <c r="BH95" s="49"/>
      <c r="BI95" s="47"/>
      <c r="BK95" s="47"/>
      <c r="BL95" s="47"/>
      <c r="BM95" s="48"/>
      <c r="BN95" s="47"/>
      <c r="BO95" s="49"/>
      <c r="BP95" s="49"/>
      <c r="BQ95" s="49"/>
      <c r="BR95" s="49"/>
      <c r="BS95" s="49"/>
      <c r="BT95" s="49"/>
      <c r="BU95" s="49"/>
      <c r="BV95" s="49"/>
      <c r="BW95" s="49"/>
      <c r="BY95" s="49"/>
      <c r="CA95" s="47"/>
      <c r="CB95" s="49"/>
      <c r="CC95" s="47"/>
      <c r="CD95" s="47"/>
      <c r="CE95" s="49"/>
      <c r="CF95" s="47"/>
      <c r="CG95" s="47"/>
      <c r="CH95" s="49"/>
      <c r="CI95" s="47"/>
      <c r="CJ95" s="47"/>
      <c r="CK95" s="49"/>
      <c r="CL95" s="47"/>
      <c r="CM95" s="47"/>
      <c r="CN95" s="49"/>
      <c r="CO95" s="47"/>
      <c r="CP95" s="140"/>
      <c r="CQ95" s="384"/>
      <c r="CR95" s="140"/>
      <c r="CS95" s="49"/>
      <c r="CT95" s="49"/>
      <c r="CU95" s="49"/>
      <c r="CW95" s="47"/>
      <c r="CX95" s="47"/>
      <c r="CY95" s="48"/>
      <c r="CZ95" s="47"/>
      <c r="DA95" s="49"/>
      <c r="DB95" s="47"/>
      <c r="DC95" s="28"/>
      <c r="DD95" s="49"/>
      <c r="DE95" s="28"/>
      <c r="DF95" s="47"/>
      <c r="DG95" s="49"/>
      <c r="DH95" s="47"/>
      <c r="DI95" s="47"/>
      <c r="DJ95" s="49"/>
      <c r="DK95" s="47"/>
      <c r="DL95" s="47"/>
      <c r="DM95" s="49"/>
      <c r="DN95" s="47"/>
      <c r="DO95" s="49"/>
      <c r="DP95" s="49"/>
      <c r="DQ95" s="49"/>
      <c r="DS95" s="47"/>
      <c r="DT95" s="47"/>
      <c r="DU95" s="48"/>
      <c r="DV95" s="47"/>
      <c r="DW95" s="49"/>
      <c r="DX95" s="47"/>
      <c r="DY95" s="47"/>
      <c r="DZ95" s="49"/>
      <c r="EA95" s="47"/>
      <c r="EB95" s="47"/>
      <c r="EC95" s="49"/>
      <c r="ED95" s="47"/>
      <c r="EE95" s="49"/>
      <c r="EG95" s="49"/>
      <c r="EH95" s="47"/>
      <c r="EI95" s="49"/>
      <c r="EJ95" s="47"/>
      <c r="EK95" s="47"/>
      <c r="EL95" s="47"/>
      <c r="EM95" s="47"/>
      <c r="EN95" s="47"/>
      <c r="EO95" s="49"/>
      <c r="EP95" s="49"/>
      <c r="EQ95" s="49"/>
      <c r="ER95" s="49"/>
      <c r="ES95" s="49"/>
      <c r="ET95" s="49"/>
      <c r="EU95" s="49"/>
      <c r="EV95" s="49"/>
      <c r="EW95" s="49"/>
      <c r="EX95" s="49"/>
      <c r="EY95" s="49"/>
      <c r="EZ95" s="49"/>
      <c r="FA95" s="49"/>
      <c r="FB95" s="49"/>
      <c r="FC95" s="49"/>
      <c r="FD95" s="49"/>
      <c r="FE95" s="49"/>
      <c r="FF95" s="47"/>
      <c r="FG95" s="47"/>
      <c r="FH95" s="47"/>
      <c r="FI95" s="47"/>
      <c r="FJ95" s="47"/>
    </row>
    <row r="96" spans="1:166">
      <c r="A96" s="47"/>
      <c r="B96" s="48"/>
      <c r="C96" s="48"/>
      <c r="D96" s="48"/>
      <c r="E96" s="49"/>
      <c r="F96" s="47"/>
      <c r="G96" s="49"/>
      <c r="H96" s="47"/>
      <c r="I96" s="47"/>
      <c r="J96" s="49"/>
      <c r="K96" s="47"/>
      <c r="L96" s="47"/>
      <c r="M96" s="49"/>
      <c r="N96" s="47"/>
      <c r="O96" s="49"/>
      <c r="P96" s="49"/>
      <c r="Q96" s="49"/>
      <c r="R96" s="47"/>
      <c r="S96" s="49"/>
      <c r="T96" s="47"/>
      <c r="U96" s="47"/>
      <c r="V96" s="49"/>
      <c r="W96" s="47"/>
      <c r="X96" s="47"/>
      <c r="Y96" s="28"/>
      <c r="Z96" s="47"/>
      <c r="AA96" s="47"/>
      <c r="AB96" s="26"/>
      <c r="AC96" s="47"/>
      <c r="AD96" s="28"/>
      <c r="AE96" s="28"/>
      <c r="AF96" s="28"/>
      <c r="AG96" s="28"/>
      <c r="AI96" s="47"/>
      <c r="AJ96" s="47"/>
      <c r="AK96" s="48"/>
      <c r="AL96" s="47"/>
      <c r="AM96" s="49"/>
      <c r="AN96" s="47"/>
      <c r="AO96" s="47"/>
      <c r="AP96" s="49"/>
      <c r="AQ96" s="47"/>
      <c r="AR96" s="47"/>
      <c r="AS96" s="49"/>
      <c r="AT96" s="47"/>
      <c r="AU96" s="47"/>
      <c r="AV96" s="49"/>
      <c r="AW96" s="47"/>
      <c r="AX96" s="47"/>
      <c r="AY96" s="49"/>
      <c r="AZ96" s="47"/>
      <c r="BA96" s="47"/>
      <c r="BB96" s="49"/>
      <c r="BC96" s="47"/>
      <c r="BD96" s="47"/>
      <c r="BE96" s="49"/>
      <c r="BF96" s="47"/>
      <c r="BG96" s="47"/>
      <c r="BH96" s="49"/>
      <c r="BI96" s="47"/>
      <c r="BK96" s="47"/>
      <c r="BL96" s="47"/>
      <c r="BM96" s="48"/>
      <c r="BN96" s="47"/>
      <c r="BO96" s="49"/>
      <c r="BP96" s="49"/>
      <c r="BQ96" s="49"/>
      <c r="BR96" s="49"/>
      <c r="BS96" s="49"/>
      <c r="BT96" s="49"/>
      <c r="BU96" s="49"/>
      <c r="BV96" s="49"/>
      <c r="BW96" s="49"/>
      <c r="BY96" s="49"/>
      <c r="CA96" s="47"/>
      <c r="CB96" s="49"/>
      <c r="CC96" s="47"/>
      <c r="CD96" s="47"/>
      <c r="CE96" s="49"/>
      <c r="CF96" s="47"/>
      <c r="CG96" s="47"/>
      <c r="CH96" s="49"/>
      <c r="CI96" s="47"/>
      <c r="CJ96" s="47"/>
      <c r="CK96" s="49"/>
      <c r="CL96" s="47"/>
      <c r="CM96" s="47"/>
      <c r="CN96" s="49"/>
      <c r="CO96" s="47"/>
      <c r="CP96" s="140"/>
      <c r="CQ96" s="384"/>
      <c r="CR96" s="140"/>
      <c r="CS96" s="49"/>
      <c r="CT96" s="49"/>
      <c r="CU96" s="49"/>
      <c r="CW96" s="47"/>
      <c r="CX96" s="47"/>
      <c r="CY96" s="48"/>
      <c r="CZ96" s="47"/>
      <c r="DA96" s="49"/>
      <c r="DB96" s="47"/>
      <c r="DC96" s="28"/>
      <c r="DD96" s="49"/>
      <c r="DE96" s="28"/>
      <c r="DF96" s="47"/>
      <c r="DG96" s="49"/>
      <c r="DH96" s="47"/>
      <c r="DI96" s="47"/>
      <c r="DJ96" s="49"/>
      <c r="DK96" s="47"/>
      <c r="DL96" s="47"/>
      <c r="DM96" s="49"/>
      <c r="DN96" s="47"/>
      <c r="DO96" s="49"/>
      <c r="DP96" s="49"/>
      <c r="DQ96" s="49"/>
      <c r="DS96" s="47"/>
      <c r="DT96" s="47"/>
      <c r="DU96" s="48"/>
      <c r="DV96" s="47"/>
      <c r="DW96" s="49"/>
      <c r="DX96" s="47"/>
      <c r="DY96" s="47"/>
      <c r="DZ96" s="49"/>
      <c r="EA96" s="47"/>
      <c r="EB96" s="47"/>
      <c r="EC96" s="49"/>
      <c r="ED96" s="47"/>
      <c r="EE96" s="49"/>
      <c r="EG96" s="49"/>
      <c r="EH96" s="47"/>
      <c r="EI96" s="49"/>
      <c r="EJ96" s="47"/>
      <c r="EK96" s="47"/>
      <c r="EL96" s="47"/>
      <c r="EM96" s="47"/>
      <c r="EN96" s="47"/>
      <c r="EO96" s="49"/>
      <c r="EP96" s="49"/>
      <c r="EQ96" s="49"/>
      <c r="ER96" s="49"/>
      <c r="ES96" s="49"/>
      <c r="ET96" s="49"/>
      <c r="EU96" s="49"/>
      <c r="EV96" s="49"/>
      <c r="EW96" s="49"/>
      <c r="EX96" s="49"/>
      <c r="EY96" s="49"/>
      <c r="EZ96" s="49"/>
      <c r="FA96" s="49"/>
      <c r="FB96" s="49"/>
      <c r="FC96" s="49"/>
      <c r="FD96" s="49"/>
      <c r="FE96" s="49"/>
      <c r="FF96" s="47"/>
      <c r="FG96" s="47"/>
      <c r="FH96" s="47"/>
      <c r="FI96" s="47"/>
      <c r="FJ96" s="47"/>
    </row>
    <row r="97" spans="1:166">
      <c r="A97" s="47"/>
      <c r="B97" s="48"/>
      <c r="C97" s="48"/>
      <c r="D97" s="48"/>
      <c r="E97" s="49"/>
      <c r="F97" s="47"/>
      <c r="G97" s="49"/>
      <c r="H97" s="47"/>
      <c r="I97" s="47"/>
      <c r="J97" s="49"/>
      <c r="K97" s="47"/>
      <c r="L97" s="47"/>
      <c r="M97" s="49"/>
      <c r="N97" s="47"/>
      <c r="O97" s="49"/>
      <c r="P97" s="49"/>
      <c r="Q97" s="49"/>
      <c r="R97" s="47"/>
      <c r="S97" s="49"/>
      <c r="T97" s="47"/>
      <c r="U97" s="47"/>
      <c r="V97" s="49"/>
      <c r="W97" s="47"/>
      <c r="X97" s="47"/>
      <c r="Y97" s="28"/>
      <c r="Z97" s="47"/>
      <c r="AA97" s="47"/>
      <c r="AB97" s="26"/>
      <c r="AC97" s="47"/>
      <c r="AD97" s="28"/>
      <c r="AE97" s="28"/>
      <c r="AF97" s="28"/>
      <c r="AG97" s="28"/>
      <c r="AI97" s="47"/>
      <c r="AJ97" s="47"/>
      <c r="AK97" s="48"/>
      <c r="AL97" s="47"/>
      <c r="AM97" s="49"/>
      <c r="AN97" s="47"/>
      <c r="AO97" s="47"/>
      <c r="AP97" s="49"/>
      <c r="AQ97" s="47"/>
      <c r="AR97" s="47"/>
      <c r="AS97" s="49"/>
      <c r="AT97" s="47"/>
      <c r="AU97" s="47"/>
      <c r="AV97" s="49"/>
      <c r="AW97" s="47"/>
      <c r="AX97" s="47"/>
      <c r="AY97" s="49"/>
      <c r="AZ97" s="47"/>
      <c r="BA97" s="47"/>
      <c r="BB97" s="49"/>
      <c r="BC97" s="47"/>
      <c r="BD97" s="47"/>
      <c r="BE97" s="49"/>
      <c r="BF97" s="47"/>
      <c r="BG97" s="47"/>
      <c r="BH97" s="49"/>
      <c r="BI97" s="47"/>
      <c r="BK97" s="47"/>
      <c r="BL97" s="47"/>
      <c r="BM97" s="48"/>
      <c r="BN97" s="47"/>
      <c r="BO97" s="49"/>
      <c r="BP97" s="49"/>
      <c r="BQ97" s="49"/>
      <c r="BR97" s="49"/>
      <c r="BS97" s="49"/>
      <c r="BT97" s="49"/>
      <c r="BU97" s="49"/>
      <c r="BV97" s="49"/>
      <c r="BW97" s="49"/>
      <c r="BY97" s="49"/>
      <c r="CA97" s="47"/>
      <c r="CB97" s="49"/>
      <c r="CC97" s="47"/>
      <c r="CD97" s="47"/>
      <c r="CE97" s="49"/>
      <c r="CF97" s="47"/>
      <c r="CG97" s="47"/>
      <c r="CH97" s="49"/>
      <c r="CI97" s="47"/>
      <c r="CJ97" s="47"/>
      <c r="CK97" s="49"/>
      <c r="CL97" s="47"/>
      <c r="CM97" s="47"/>
      <c r="CN97" s="49"/>
      <c r="CO97" s="47"/>
      <c r="CP97" s="140"/>
      <c r="CQ97" s="384"/>
      <c r="CR97" s="140"/>
      <c r="CS97" s="49"/>
      <c r="CT97" s="49"/>
      <c r="CU97" s="49"/>
      <c r="CW97" s="47"/>
      <c r="CX97" s="47"/>
      <c r="CY97" s="48"/>
      <c r="CZ97" s="47"/>
      <c r="DA97" s="49"/>
      <c r="DB97" s="47"/>
      <c r="DC97" s="28"/>
      <c r="DD97" s="49"/>
      <c r="DE97" s="28"/>
      <c r="DF97" s="47"/>
      <c r="DG97" s="49"/>
      <c r="DH97" s="47"/>
      <c r="DI97" s="47"/>
      <c r="DJ97" s="49"/>
      <c r="DK97" s="47"/>
      <c r="DL97" s="47"/>
      <c r="DM97" s="49"/>
      <c r="DN97" s="47"/>
      <c r="DO97" s="49"/>
      <c r="DP97" s="49"/>
      <c r="DQ97" s="49"/>
      <c r="DS97" s="47"/>
      <c r="DT97" s="47"/>
      <c r="DU97" s="48"/>
      <c r="DV97" s="47"/>
      <c r="DW97" s="49"/>
      <c r="DX97" s="47"/>
      <c r="DY97" s="47"/>
      <c r="DZ97" s="49"/>
      <c r="EA97" s="47"/>
      <c r="EB97" s="47"/>
      <c r="EC97" s="49"/>
      <c r="ED97" s="47"/>
      <c r="EE97" s="49"/>
      <c r="EG97" s="49"/>
      <c r="EH97" s="47"/>
      <c r="EI97" s="49"/>
      <c r="EJ97" s="47"/>
      <c r="EK97" s="47"/>
      <c r="EL97" s="47"/>
      <c r="EM97" s="47"/>
      <c r="EN97" s="47"/>
      <c r="EO97" s="49"/>
      <c r="EP97" s="49"/>
      <c r="EQ97" s="49"/>
      <c r="ER97" s="49"/>
      <c r="ES97" s="49"/>
      <c r="ET97" s="49"/>
      <c r="EU97" s="49"/>
      <c r="EV97" s="49"/>
      <c r="EW97" s="49"/>
      <c r="EX97" s="49"/>
      <c r="EY97" s="49"/>
      <c r="EZ97" s="49"/>
      <c r="FA97" s="49"/>
      <c r="FB97" s="49"/>
      <c r="FC97" s="49"/>
      <c r="FD97" s="49"/>
      <c r="FE97" s="49"/>
      <c r="FF97" s="47"/>
      <c r="FG97" s="47"/>
      <c r="FH97" s="47"/>
      <c r="FI97" s="47"/>
      <c r="FJ97" s="47"/>
    </row>
    <row r="98" spans="1:166">
      <c r="A98" s="47"/>
      <c r="B98" s="48"/>
      <c r="C98" s="48"/>
      <c r="D98" s="48"/>
      <c r="E98" s="49"/>
      <c r="F98" s="47"/>
      <c r="G98" s="49"/>
      <c r="H98" s="47"/>
      <c r="I98" s="47"/>
      <c r="J98" s="49"/>
      <c r="K98" s="47"/>
      <c r="L98" s="47"/>
      <c r="M98" s="49"/>
      <c r="N98" s="47"/>
      <c r="O98" s="49"/>
      <c r="P98" s="49"/>
      <c r="Q98" s="49"/>
      <c r="R98" s="47"/>
      <c r="S98" s="49"/>
      <c r="T98" s="47"/>
      <c r="U98" s="47"/>
      <c r="V98" s="49"/>
      <c r="W98" s="47"/>
      <c r="X98" s="47"/>
      <c r="Y98" s="28"/>
      <c r="Z98" s="47"/>
      <c r="AA98" s="47"/>
      <c r="AB98" s="26"/>
      <c r="AC98" s="47"/>
      <c r="AD98" s="28"/>
      <c r="AE98" s="28"/>
      <c r="AF98" s="28"/>
      <c r="AG98" s="28"/>
      <c r="AI98" s="47"/>
      <c r="AJ98" s="47"/>
      <c r="AK98" s="48"/>
      <c r="AL98" s="47"/>
      <c r="AM98" s="49"/>
      <c r="AN98" s="47"/>
      <c r="AO98" s="47"/>
      <c r="AP98" s="49"/>
      <c r="AQ98" s="47"/>
      <c r="AR98" s="47"/>
      <c r="AS98" s="49"/>
      <c r="AT98" s="47"/>
      <c r="AU98" s="47"/>
      <c r="AV98" s="49"/>
      <c r="AW98" s="47"/>
      <c r="AX98" s="47"/>
      <c r="AY98" s="49"/>
      <c r="AZ98" s="47"/>
      <c r="BA98" s="47"/>
      <c r="BB98" s="49"/>
      <c r="BC98" s="47"/>
      <c r="BD98" s="47"/>
      <c r="BE98" s="49"/>
      <c r="BF98" s="47"/>
      <c r="BG98" s="47"/>
      <c r="BH98" s="49"/>
      <c r="BI98" s="47"/>
      <c r="BK98" s="47"/>
      <c r="BL98" s="47"/>
      <c r="BM98" s="48"/>
      <c r="BN98" s="47"/>
      <c r="BO98" s="49"/>
      <c r="BP98" s="49"/>
      <c r="BQ98" s="49"/>
      <c r="BR98" s="49"/>
      <c r="BS98" s="49"/>
      <c r="BT98" s="49"/>
      <c r="BU98" s="49"/>
      <c r="BV98" s="49"/>
      <c r="BW98" s="49"/>
      <c r="BY98" s="49"/>
      <c r="CA98" s="47"/>
      <c r="CB98" s="49"/>
      <c r="CC98" s="47"/>
      <c r="CD98" s="47"/>
      <c r="CE98" s="49"/>
      <c r="CF98" s="47"/>
      <c r="CG98" s="47"/>
      <c r="CH98" s="49"/>
      <c r="CI98" s="47"/>
      <c r="CJ98" s="47"/>
      <c r="CK98" s="49"/>
      <c r="CL98" s="47"/>
      <c r="CM98" s="47"/>
      <c r="CN98" s="49"/>
      <c r="CO98" s="47"/>
      <c r="CP98" s="140"/>
      <c r="CQ98" s="384"/>
      <c r="CR98" s="140"/>
      <c r="CS98" s="49"/>
      <c r="CT98" s="49"/>
      <c r="CU98" s="49"/>
      <c r="CW98" s="47"/>
      <c r="CX98" s="47"/>
      <c r="CY98" s="48"/>
      <c r="CZ98" s="47"/>
      <c r="DA98" s="49"/>
      <c r="DB98" s="47"/>
      <c r="DC98" s="28"/>
      <c r="DD98" s="49"/>
      <c r="DE98" s="28"/>
      <c r="DF98" s="47"/>
      <c r="DG98" s="49"/>
      <c r="DH98" s="47"/>
      <c r="DI98" s="47"/>
      <c r="DJ98" s="49"/>
      <c r="DK98" s="47"/>
      <c r="DL98" s="47"/>
      <c r="DM98" s="49"/>
      <c r="DN98" s="47"/>
      <c r="DO98" s="49"/>
      <c r="DP98" s="49"/>
      <c r="DQ98" s="49"/>
      <c r="DS98" s="47"/>
      <c r="DT98" s="47"/>
      <c r="DU98" s="48"/>
      <c r="DV98" s="47"/>
      <c r="DW98" s="49"/>
      <c r="DX98" s="47"/>
      <c r="DY98" s="47"/>
      <c r="DZ98" s="49"/>
      <c r="EA98" s="47"/>
      <c r="EB98" s="47"/>
      <c r="EC98" s="49"/>
      <c r="ED98" s="47"/>
      <c r="EE98" s="49"/>
      <c r="EG98" s="49"/>
      <c r="EH98" s="47"/>
      <c r="EI98" s="49"/>
      <c r="EJ98" s="47"/>
      <c r="EK98" s="47"/>
      <c r="EL98" s="47"/>
      <c r="EM98" s="47"/>
      <c r="EN98" s="47"/>
      <c r="EO98" s="49"/>
      <c r="EP98" s="49"/>
      <c r="EQ98" s="49"/>
      <c r="ER98" s="49"/>
      <c r="ES98" s="49"/>
      <c r="ET98" s="49"/>
      <c r="EU98" s="49"/>
      <c r="EV98" s="49"/>
      <c r="EW98" s="49"/>
      <c r="EX98" s="49"/>
      <c r="EY98" s="49"/>
      <c r="EZ98" s="49"/>
      <c r="FA98" s="49"/>
      <c r="FB98" s="49"/>
      <c r="FC98" s="49"/>
      <c r="FD98" s="49"/>
      <c r="FE98" s="49"/>
      <c r="FF98" s="47"/>
      <c r="FG98" s="47"/>
      <c r="FH98" s="47"/>
      <c r="FI98" s="47"/>
      <c r="FJ98" s="47"/>
    </row>
    <row r="99" spans="1:166">
      <c r="A99" s="47"/>
      <c r="B99" s="48"/>
      <c r="C99" s="48"/>
      <c r="D99" s="48"/>
      <c r="E99" s="49"/>
      <c r="F99" s="47"/>
      <c r="G99" s="49"/>
      <c r="H99" s="47"/>
      <c r="I99" s="47"/>
      <c r="J99" s="49"/>
      <c r="K99" s="47"/>
      <c r="L99" s="47"/>
      <c r="M99" s="49"/>
      <c r="N99" s="47"/>
      <c r="O99" s="49"/>
      <c r="P99" s="49"/>
      <c r="Q99" s="49"/>
      <c r="R99" s="47"/>
      <c r="S99" s="49"/>
      <c r="T99" s="47"/>
      <c r="U99" s="47"/>
      <c r="V99" s="49"/>
      <c r="W99" s="47"/>
      <c r="X99" s="47"/>
      <c r="Y99" s="28"/>
      <c r="Z99" s="47"/>
      <c r="AA99" s="47"/>
      <c r="AB99" s="26"/>
      <c r="AC99" s="47"/>
      <c r="AD99" s="28"/>
      <c r="AE99" s="28"/>
      <c r="AF99" s="28"/>
      <c r="AG99" s="28"/>
      <c r="AI99" s="47"/>
      <c r="AJ99" s="47"/>
      <c r="AK99" s="48"/>
      <c r="AL99" s="47"/>
      <c r="AM99" s="49"/>
      <c r="AN99" s="47"/>
      <c r="AO99" s="47"/>
      <c r="AP99" s="49"/>
      <c r="AQ99" s="47"/>
      <c r="AR99" s="47"/>
      <c r="AS99" s="49"/>
      <c r="AT99" s="47"/>
      <c r="AU99" s="47"/>
      <c r="AV99" s="49"/>
      <c r="AW99" s="47"/>
      <c r="AX99" s="47"/>
      <c r="AY99" s="49"/>
      <c r="AZ99" s="47"/>
      <c r="BA99" s="47"/>
      <c r="BB99" s="49"/>
      <c r="BC99" s="47"/>
      <c r="BD99" s="47"/>
      <c r="BE99" s="49"/>
      <c r="BF99" s="47"/>
      <c r="BG99" s="47"/>
      <c r="BH99" s="49"/>
      <c r="BI99" s="47"/>
      <c r="BK99" s="47"/>
      <c r="BL99" s="47"/>
      <c r="BM99" s="48"/>
      <c r="BN99" s="47"/>
      <c r="BO99" s="49"/>
      <c r="BP99" s="49"/>
      <c r="BQ99" s="49"/>
      <c r="BR99" s="49"/>
      <c r="BS99" s="49"/>
      <c r="BT99" s="49"/>
      <c r="BU99" s="49"/>
      <c r="BV99" s="49"/>
      <c r="BW99" s="49"/>
      <c r="BY99" s="49"/>
      <c r="CA99" s="47"/>
      <c r="CB99" s="49"/>
      <c r="CC99" s="47"/>
      <c r="CD99" s="47"/>
      <c r="CE99" s="49"/>
      <c r="CF99" s="47"/>
      <c r="CG99" s="47"/>
      <c r="CH99" s="49"/>
      <c r="CI99" s="47"/>
      <c r="CJ99" s="47"/>
      <c r="CK99" s="49"/>
      <c r="CL99" s="47"/>
      <c r="CM99" s="47"/>
      <c r="CN99" s="49"/>
      <c r="CO99" s="47"/>
      <c r="CP99" s="140"/>
      <c r="CQ99" s="384"/>
      <c r="CR99" s="140"/>
      <c r="CS99" s="49"/>
      <c r="CT99" s="49"/>
      <c r="CU99" s="49"/>
      <c r="CW99" s="47"/>
      <c r="CX99" s="47"/>
      <c r="CY99" s="48"/>
      <c r="CZ99" s="47"/>
      <c r="DA99" s="49"/>
      <c r="DB99" s="47"/>
      <c r="DC99" s="28"/>
      <c r="DD99" s="49"/>
      <c r="DE99" s="28"/>
      <c r="DF99" s="47"/>
      <c r="DG99" s="49"/>
      <c r="DH99" s="47"/>
      <c r="DI99" s="47"/>
      <c r="DJ99" s="49"/>
      <c r="DK99" s="47"/>
      <c r="DL99" s="47"/>
      <c r="DM99" s="49"/>
      <c r="DN99" s="47"/>
      <c r="DO99" s="49"/>
      <c r="DP99" s="49"/>
      <c r="DQ99" s="49"/>
      <c r="DS99" s="47"/>
      <c r="DT99" s="47"/>
      <c r="DU99" s="48"/>
      <c r="DV99" s="47"/>
      <c r="DW99" s="49"/>
      <c r="DX99" s="47"/>
      <c r="DY99" s="47"/>
      <c r="DZ99" s="49"/>
      <c r="EA99" s="47"/>
      <c r="EB99" s="47"/>
      <c r="EC99" s="49"/>
      <c r="ED99" s="47"/>
      <c r="EE99" s="49"/>
      <c r="EG99" s="49"/>
      <c r="EH99" s="47"/>
      <c r="EI99" s="49"/>
      <c r="EJ99" s="47"/>
      <c r="EK99" s="47"/>
      <c r="EL99" s="47"/>
      <c r="EM99" s="47"/>
      <c r="EN99" s="47"/>
      <c r="EO99" s="49"/>
      <c r="EP99" s="49"/>
      <c r="EQ99" s="49"/>
      <c r="ER99" s="49"/>
      <c r="ES99" s="49"/>
      <c r="ET99" s="49"/>
      <c r="EU99" s="49"/>
      <c r="EV99" s="49"/>
      <c r="EW99" s="49"/>
      <c r="EX99" s="49"/>
      <c r="EY99" s="49"/>
      <c r="EZ99" s="49"/>
      <c r="FA99" s="49"/>
      <c r="FB99" s="49"/>
      <c r="FC99" s="49"/>
      <c r="FD99" s="49"/>
      <c r="FE99" s="49"/>
      <c r="FF99" s="47"/>
      <c r="FG99" s="47"/>
      <c r="FH99" s="47"/>
      <c r="FI99" s="47"/>
      <c r="FJ99" s="47"/>
    </row>
    <row r="100" spans="1:166">
      <c r="A100" s="47"/>
      <c r="B100" s="48"/>
      <c r="C100" s="48"/>
      <c r="D100" s="48"/>
      <c r="E100" s="49"/>
      <c r="F100" s="47"/>
      <c r="G100" s="49"/>
      <c r="H100" s="47"/>
      <c r="I100" s="47"/>
      <c r="J100" s="49"/>
      <c r="K100" s="47"/>
      <c r="L100" s="47"/>
      <c r="M100" s="49"/>
      <c r="N100" s="47"/>
      <c r="O100" s="49"/>
      <c r="P100" s="49"/>
      <c r="Q100" s="49"/>
      <c r="R100" s="47"/>
      <c r="S100" s="49"/>
      <c r="T100" s="47"/>
      <c r="U100" s="47"/>
      <c r="V100" s="49"/>
      <c r="W100" s="47"/>
      <c r="X100" s="47"/>
      <c r="Y100" s="28"/>
      <c r="Z100" s="47"/>
      <c r="AA100" s="47"/>
      <c r="AB100" s="26"/>
      <c r="AC100" s="47"/>
      <c r="AD100" s="28"/>
      <c r="AE100" s="28"/>
      <c r="AF100" s="28"/>
      <c r="AG100" s="28"/>
      <c r="AI100" s="47"/>
      <c r="AJ100" s="47"/>
      <c r="AK100" s="48"/>
      <c r="AL100" s="47"/>
      <c r="AM100" s="49"/>
      <c r="AN100" s="47"/>
      <c r="AO100" s="47"/>
      <c r="AP100" s="49"/>
      <c r="AQ100" s="47"/>
      <c r="AR100" s="47"/>
      <c r="AS100" s="49"/>
      <c r="AT100" s="47"/>
      <c r="AU100" s="47"/>
      <c r="AV100" s="49"/>
      <c r="AW100" s="47"/>
      <c r="AX100" s="47"/>
      <c r="AY100" s="49"/>
      <c r="AZ100" s="47"/>
      <c r="BA100" s="47"/>
      <c r="BB100" s="49"/>
      <c r="BC100" s="47"/>
      <c r="BD100" s="47"/>
      <c r="BE100" s="49"/>
      <c r="BF100" s="47"/>
      <c r="BG100" s="47"/>
      <c r="BH100" s="49"/>
      <c r="BI100" s="47"/>
      <c r="BK100" s="47"/>
      <c r="BL100" s="47"/>
      <c r="BM100" s="48"/>
      <c r="BN100" s="47"/>
      <c r="BO100" s="49"/>
      <c r="BP100" s="49"/>
      <c r="BQ100" s="49"/>
      <c r="BR100" s="49"/>
      <c r="BS100" s="49"/>
      <c r="BT100" s="49"/>
      <c r="BU100" s="49"/>
      <c r="BV100" s="49"/>
      <c r="BW100" s="49"/>
      <c r="BY100" s="49"/>
      <c r="CA100" s="47"/>
      <c r="CB100" s="49"/>
      <c r="CC100" s="47"/>
      <c r="CD100" s="47"/>
      <c r="CE100" s="49"/>
      <c r="CF100" s="47"/>
      <c r="CG100" s="47"/>
      <c r="CH100" s="49"/>
      <c r="CI100" s="47"/>
      <c r="CJ100" s="47"/>
      <c r="CK100" s="49"/>
      <c r="CL100" s="47"/>
      <c r="CM100" s="47"/>
      <c r="CN100" s="49"/>
      <c r="CO100" s="47"/>
      <c r="CP100" s="140"/>
      <c r="CQ100" s="384"/>
      <c r="CR100" s="140"/>
      <c r="CS100" s="49"/>
      <c r="CT100" s="49"/>
      <c r="CU100" s="49"/>
      <c r="CW100" s="47"/>
      <c r="CX100" s="47"/>
      <c r="CY100" s="48"/>
      <c r="CZ100" s="47"/>
      <c r="DA100" s="49"/>
      <c r="DB100" s="47"/>
      <c r="DC100" s="28"/>
      <c r="DD100" s="49"/>
      <c r="DE100" s="28"/>
      <c r="DF100" s="47"/>
      <c r="DG100" s="49"/>
      <c r="DH100" s="47"/>
      <c r="DI100" s="47"/>
      <c r="DJ100" s="49"/>
      <c r="DK100" s="47"/>
      <c r="DL100" s="47"/>
      <c r="DM100" s="49"/>
      <c r="DN100" s="47"/>
      <c r="DO100" s="49"/>
      <c r="DP100" s="49"/>
      <c r="DQ100" s="49"/>
      <c r="DS100" s="47"/>
      <c r="DT100" s="47"/>
      <c r="DU100" s="48"/>
      <c r="DV100" s="47"/>
      <c r="DW100" s="49"/>
      <c r="DX100" s="47"/>
      <c r="DY100" s="47"/>
      <c r="DZ100" s="49"/>
      <c r="EA100" s="47"/>
      <c r="EB100" s="47"/>
      <c r="EC100" s="49"/>
      <c r="ED100" s="47"/>
      <c r="EE100" s="49"/>
      <c r="EG100" s="49"/>
      <c r="EH100" s="47"/>
      <c r="EI100" s="49"/>
      <c r="EJ100" s="47"/>
      <c r="EK100" s="47"/>
      <c r="EL100" s="47"/>
      <c r="EM100" s="47"/>
      <c r="EN100" s="47"/>
      <c r="EO100" s="49"/>
      <c r="EP100" s="49"/>
      <c r="EQ100" s="49"/>
      <c r="ER100" s="49"/>
      <c r="ES100" s="49"/>
      <c r="ET100" s="49"/>
      <c r="EU100" s="49"/>
      <c r="EV100" s="49"/>
      <c r="EW100" s="49"/>
      <c r="EX100" s="49"/>
      <c r="EY100" s="49"/>
      <c r="EZ100" s="49"/>
      <c r="FA100" s="49"/>
      <c r="FB100" s="49"/>
      <c r="FC100" s="49"/>
      <c r="FD100" s="49"/>
      <c r="FE100" s="49"/>
      <c r="FF100" s="47"/>
      <c r="FG100" s="47"/>
      <c r="FH100" s="47"/>
      <c r="FI100" s="47"/>
      <c r="FJ100" s="47"/>
    </row>
    <row r="101" spans="1:166">
      <c r="A101" s="47"/>
      <c r="B101" s="48"/>
      <c r="C101" s="48"/>
      <c r="D101" s="48"/>
      <c r="E101" s="49"/>
      <c r="F101" s="47"/>
      <c r="G101" s="49"/>
      <c r="H101" s="47"/>
      <c r="I101" s="47"/>
      <c r="J101" s="49"/>
      <c r="K101" s="47"/>
      <c r="L101" s="47"/>
      <c r="M101" s="49"/>
      <c r="N101" s="47"/>
      <c r="O101" s="49"/>
      <c r="P101" s="49"/>
      <c r="Q101" s="49"/>
      <c r="R101" s="47"/>
      <c r="S101" s="49"/>
      <c r="T101" s="47"/>
      <c r="U101" s="47"/>
      <c r="V101" s="49"/>
      <c r="W101" s="47"/>
      <c r="X101" s="47"/>
      <c r="Y101" s="28"/>
      <c r="Z101" s="47"/>
      <c r="AA101" s="47"/>
      <c r="AB101" s="26"/>
      <c r="AC101" s="47"/>
      <c r="AD101" s="28"/>
      <c r="AE101" s="28"/>
      <c r="AF101" s="28"/>
      <c r="AG101" s="28"/>
      <c r="AI101" s="47"/>
      <c r="AJ101" s="47"/>
      <c r="AK101" s="48"/>
      <c r="AL101" s="47"/>
      <c r="AM101" s="49"/>
      <c r="AN101" s="47"/>
      <c r="AO101" s="47"/>
      <c r="AP101" s="49"/>
      <c r="AQ101" s="47"/>
      <c r="AR101" s="47"/>
      <c r="AS101" s="49"/>
      <c r="AT101" s="47"/>
      <c r="AU101" s="47"/>
      <c r="AV101" s="49"/>
      <c r="AW101" s="47"/>
      <c r="AX101" s="47"/>
      <c r="AY101" s="49"/>
      <c r="AZ101" s="47"/>
      <c r="BA101" s="47"/>
      <c r="BB101" s="49"/>
      <c r="BC101" s="47"/>
      <c r="BD101" s="47"/>
      <c r="BE101" s="49"/>
      <c r="BF101" s="47"/>
      <c r="BG101" s="47"/>
      <c r="BH101" s="49"/>
      <c r="BI101" s="47"/>
      <c r="BK101" s="47"/>
      <c r="BL101" s="47"/>
      <c r="BM101" s="48"/>
      <c r="BN101" s="47"/>
      <c r="BO101" s="49"/>
      <c r="BP101" s="49"/>
      <c r="BQ101" s="49"/>
      <c r="BR101" s="49"/>
      <c r="BS101" s="49"/>
      <c r="BT101" s="49"/>
      <c r="BU101" s="49"/>
      <c r="BV101" s="49"/>
      <c r="BW101" s="49"/>
      <c r="BY101" s="49"/>
      <c r="CA101" s="47"/>
      <c r="CB101" s="49"/>
      <c r="CC101" s="47"/>
      <c r="CD101" s="47"/>
      <c r="CE101" s="49"/>
      <c r="CF101" s="47"/>
      <c r="CG101" s="47"/>
      <c r="CH101" s="49"/>
      <c r="CI101" s="47"/>
      <c r="CJ101" s="47"/>
      <c r="CK101" s="49"/>
      <c r="CL101" s="47"/>
      <c r="CM101" s="47"/>
      <c r="CN101" s="49"/>
      <c r="CO101" s="47"/>
      <c r="CP101" s="140"/>
      <c r="CQ101" s="384"/>
      <c r="CR101" s="140"/>
      <c r="CS101" s="49"/>
      <c r="CT101" s="49"/>
      <c r="CU101" s="49"/>
      <c r="CW101" s="47"/>
      <c r="CX101" s="47"/>
      <c r="CY101" s="48"/>
      <c r="CZ101" s="47"/>
      <c r="DA101" s="49"/>
      <c r="DB101" s="47"/>
      <c r="DC101" s="28"/>
      <c r="DD101" s="49"/>
      <c r="DE101" s="28"/>
      <c r="DF101" s="47"/>
      <c r="DG101" s="49"/>
      <c r="DH101" s="47"/>
      <c r="DI101" s="47"/>
      <c r="DJ101" s="49"/>
      <c r="DK101" s="47"/>
      <c r="DL101" s="47"/>
      <c r="DM101" s="49"/>
      <c r="DN101" s="47"/>
      <c r="DO101" s="49"/>
      <c r="DP101" s="49"/>
      <c r="DQ101" s="49"/>
      <c r="DS101" s="47"/>
      <c r="DT101" s="47"/>
      <c r="DU101" s="48"/>
      <c r="DV101" s="47"/>
      <c r="DW101" s="49"/>
      <c r="DX101" s="47"/>
      <c r="DY101" s="47"/>
      <c r="DZ101" s="49"/>
      <c r="EA101" s="47"/>
      <c r="EB101" s="47"/>
      <c r="EC101" s="49"/>
      <c r="ED101" s="47"/>
      <c r="EE101" s="49"/>
      <c r="EG101" s="49"/>
      <c r="EH101" s="47"/>
      <c r="EI101" s="49"/>
      <c r="EJ101" s="47"/>
      <c r="EK101" s="47"/>
      <c r="EL101" s="47"/>
      <c r="EM101" s="47"/>
      <c r="EN101" s="47"/>
      <c r="EO101" s="49"/>
      <c r="EP101" s="49"/>
      <c r="EQ101" s="49"/>
      <c r="ER101" s="49"/>
      <c r="ES101" s="49"/>
      <c r="ET101" s="49"/>
      <c r="EU101" s="49"/>
      <c r="EV101" s="49"/>
      <c r="EW101" s="49"/>
      <c r="EX101" s="49"/>
      <c r="EY101" s="49"/>
      <c r="EZ101" s="49"/>
      <c r="FA101" s="49"/>
      <c r="FB101" s="49"/>
      <c r="FC101" s="49"/>
      <c r="FD101" s="49"/>
      <c r="FE101" s="49"/>
      <c r="FF101" s="47"/>
      <c r="FG101" s="47"/>
      <c r="FH101" s="47"/>
      <c r="FI101" s="47"/>
      <c r="FJ101" s="47"/>
    </row>
    <row r="102" spans="1:166">
      <c r="A102" s="47"/>
      <c r="B102" s="48"/>
      <c r="C102" s="48"/>
      <c r="D102" s="48"/>
      <c r="E102" s="49"/>
      <c r="F102" s="47"/>
      <c r="G102" s="49"/>
      <c r="H102" s="47"/>
      <c r="I102" s="47"/>
      <c r="J102" s="49"/>
      <c r="K102" s="47"/>
      <c r="L102" s="47"/>
      <c r="M102" s="49"/>
      <c r="N102" s="47"/>
      <c r="O102" s="49"/>
      <c r="P102" s="49"/>
      <c r="Q102" s="49"/>
      <c r="R102" s="47"/>
      <c r="S102" s="49"/>
      <c r="T102" s="47"/>
      <c r="U102" s="47"/>
      <c r="V102" s="49"/>
      <c r="W102" s="47"/>
      <c r="X102" s="47"/>
      <c r="Y102" s="28"/>
      <c r="Z102" s="47"/>
      <c r="AA102" s="47"/>
      <c r="AB102" s="26"/>
      <c r="AC102" s="47"/>
      <c r="AD102" s="28"/>
      <c r="AE102" s="28"/>
      <c r="AF102" s="28"/>
      <c r="AG102" s="28"/>
      <c r="AI102" s="47"/>
      <c r="AJ102" s="47"/>
      <c r="AK102" s="48"/>
      <c r="AL102" s="47"/>
      <c r="AM102" s="49"/>
      <c r="AN102" s="47"/>
      <c r="AO102" s="47"/>
      <c r="AP102" s="49"/>
      <c r="AQ102" s="47"/>
      <c r="AR102" s="47"/>
      <c r="AS102" s="49"/>
      <c r="AT102" s="47"/>
      <c r="AU102" s="47"/>
      <c r="AV102" s="49"/>
      <c r="AW102" s="47"/>
      <c r="AX102" s="47"/>
      <c r="AY102" s="49"/>
      <c r="AZ102" s="47"/>
      <c r="BA102" s="47"/>
      <c r="BB102" s="49"/>
      <c r="BC102" s="47"/>
      <c r="BD102" s="47"/>
      <c r="BE102" s="49"/>
      <c r="BF102" s="47"/>
      <c r="BG102" s="47"/>
      <c r="BH102" s="49"/>
      <c r="BI102" s="47"/>
      <c r="BK102" s="47"/>
      <c r="BL102" s="47"/>
      <c r="BM102" s="48"/>
      <c r="BN102" s="47"/>
      <c r="BO102" s="49"/>
      <c r="BP102" s="49"/>
      <c r="BQ102" s="49"/>
      <c r="BR102" s="49"/>
      <c r="BS102" s="49"/>
      <c r="BT102" s="49"/>
      <c r="BU102" s="49"/>
      <c r="BV102" s="49"/>
      <c r="BW102" s="49"/>
      <c r="BY102" s="49"/>
      <c r="CA102" s="47"/>
      <c r="CB102" s="49"/>
      <c r="CC102" s="47"/>
      <c r="CD102" s="47"/>
      <c r="CE102" s="49"/>
      <c r="CF102" s="47"/>
      <c r="CG102" s="47"/>
      <c r="CH102" s="49"/>
      <c r="CI102" s="47"/>
      <c r="CJ102" s="47"/>
      <c r="CK102" s="49"/>
      <c r="CL102" s="47"/>
      <c r="CM102" s="47"/>
      <c r="CN102" s="49"/>
      <c r="CO102" s="47"/>
      <c r="CP102" s="140"/>
      <c r="CQ102" s="384"/>
      <c r="CR102" s="140"/>
      <c r="CS102" s="49"/>
      <c r="CT102" s="49"/>
      <c r="CU102" s="49"/>
      <c r="CW102" s="47"/>
      <c r="CX102" s="47"/>
      <c r="CY102" s="48"/>
      <c r="CZ102" s="47"/>
      <c r="DA102" s="49"/>
      <c r="DB102" s="47"/>
      <c r="DC102" s="28"/>
      <c r="DD102" s="49"/>
      <c r="DE102" s="28"/>
      <c r="DF102" s="47"/>
      <c r="DG102" s="49"/>
      <c r="DH102" s="47"/>
      <c r="DI102" s="47"/>
      <c r="DJ102" s="49"/>
      <c r="DK102" s="47"/>
      <c r="DL102" s="47"/>
      <c r="DM102" s="49"/>
      <c r="DN102" s="47"/>
      <c r="DO102" s="49"/>
      <c r="DP102" s="49"/>
      <c r="DQ102" s="49"/>
      <c r="DS102" s="47"/>
      <c r="DT102" s="47"/>
      <c r="DU102" s="48"/>
      <c r="DV102" s="47"/>
      <c r="DW102" s="49"/>
      <c r="DX102" s="47"/>
      <c r="DY102" s="47"/>
      <c r="DZ102" s="49"/>
      <c r="EA102" s="47"/>
      <c r="EB102" s="47"/>
      <c r="EC102" s="49"/>
      <c r="ED102" s="47"/>
      <c r="EE102" s="49"/>
      <c r="EG102" s="49"/>
      <c r="EH102" s="47"/>
      <c r="EI102" s="49"/>
      <c r="EJ102" s="47"/>
      <c r="EK102" s="47"/>
      <c r="EL102" s="47"/>
      <c r="EM102" s="47"/>
      <c r="EN102" s="47"/>
      <c r="EO102" s="49"/>
      <c r="EP102" s="49"/>
      <c r="EQ102" s="49"/>
      <c r="ER102" s="49"/>
      <c r="ES102" s="49"/>
      <c r="ET102" s="49"/>
      <c r="EU102" s="49"/>
      <c r="EV102" s="49"/>
      <c r="EW102" s="49"/>
      <c r="EX102" s="49"/>
      <c r="EY102" s="49"/>
      <c r="EZ102" s="49"/>
      <c r="FA102" s="49"/>
      <c r="FB102" s="49"/>
      <c r="FC102" s="49"/>
      <c r="FD102" s="49"/>
      <c r="FE102" s="49"/>
      <c r="FF102" s="47"/>
      <c r="FG102" s="47"/>
      <c r="FH102" s="47"/>
      <c r="FI102" s="47"/>
      <c r="FJ102" s="47"/>
    </row>
    <row r="103" spans="1:166">
      <c r="A103" s="47"/>
      <c r="B103" s="48"/>
      <c r="C103" s="48"/>
      <c r="D103" s="48"/>
      <c r="E103" s="49"/>
      <c r="F103" s="47"/>
      <c r="G103" s="49"/>
      <c r="H103" s="47"/>
      <c r="I103" s="47"/>
      <c r="J103" s="49"/>
      <c r="K103" s="47"/>
      <c r="L103" s="47"/>
      <c r="M103" s="49"/>
      <c r="N103" s="47"/>
      <c r="O103" s="49"/>
      <c r="P103" s="49"/>
      <c r="Q103" s="49"/>
      <c r="R103" s="47"/>
      <c r="S103" s="49"/>
      <c r="T103" s="47"/>
      <c r="U103" s="47"/>
      <c r="V103" s="49"/>
      <c r="W103" s="47"/>
      <c r="X103" s="47"/>
      <c r="Y103" s="28"/>
      <c r="Z103" s="47"/>
      <c r="AA103" s="47"/>
      <c r="AB103" s="26"/>
      <c r="AC103" s="47"/>
      <c r="AD103" s="28"/>
      <c r="AE103" s="28"/>
      <c r="AF103" s="28"/>
      <c r="AG103" s="28"/>
      <c r="AI103" s="47"/>
      <c r="AJ103" s="47"/>
      <c r="AK103" s="48"/>
      <c r="AL103" s="47"/>
      <c r="AM103" s="49"/>
      <c r="AN103" s="47"/>
      <c r="AO103" s="47"/>
      <c r="AP103" s="49"/>
      <c r="AQ103" s="47"/>
      <c r="AR103" s="47"/>
      <c r="AS103" s="49"/>
      <c r="AT103" s="47"/>
      <c r="AU103" s="47"/>
      <c r="AV103" s="49"/>
      <c r="AW103" s="47"/>
      <c r="AX103" s="47"/>
      <c r="AY103" s="49"/>
      <c r="AZ103" s="47"/>
      <c r="BA103" s="47"/>
      <c r="BB103" s="49"/>
      <c r="BC103" s="47"/>
      <c r="BD103" s="47"/>
      <c r="BE103" s="49"/>
      <c r="BF103" s="47"/>
      <c r="BG103" s="47"/>
      <c r="BH103" s="49"/>
      <c r="BI103" s="47"/>
      <c r="BK103" s="47"/>
      <c r="BL103" s="47"/>
      <c r="BM103" s="48"/>
      <c r="BN103" s="47"/>
      <c r="BO103" s="49"/>
      <c r="BP103" s="49"/>
      <c r="BQ103" s="49"/>
      <c r="BR103" s="49"/>
      <c r="BS103" s="49"/>
      <c r="BT103" s="49"/>
      <c r="BU103" s="49"/>
      <c r="BV103" s="49"/>
      <c r="BW103" s="49"/>
      <c r="BY103" s="49"/>
      <c r="CA103" s="47"/>
      <c r="CB103" s="49"/>
      <c r="CC103" s="47"/>
      <c r="CD103" s="47"/>
      <c r="CE103" s="49"/>
      <c r="CF103" s="47"/>
      <c r="CG103" s="47"/>
      <c r="CH103" s="49"/>
      <c r="CI103" s="47"/>
      <c r="CJ103" s="47"/>
      <c r="CK103" s="49"/>
      <c r="CL103" s="47"/>
      <c r="CM103" s="47"/>
      <c r="CN103" s="49"/>
      <c r="CO103" s="47"/>
      <c r="CP103" s="140"/>
      <c r="CQ103" s="384"/>
      <c r="CR103" s="140"/>
      <c r="CS103" s="49"/>
      <c r="CT103" s="49"/>
      <c r="CU103" s="49"/>
      <c r="CW103" s="47"/>
      <c r="CX103" s="47"/>
      <c r="CY103" s="48"/>
      <c r="CZ103" s="47"/>
      <c r="DA103" s="49"/>
      <c r="DB103" s="47"/>
      <c r="DC103" s="28"/>
      <c r="DD103" s="49"/>
      <c r="DE103" s="28"/>
      <c r="DF103" s="47"/>
      <c r="DG103" s="49"/>
      <c r="DH103" s="47"/>
      <c r="DI103" s="47"/>
      <c r="DJ103" s="49"/>
      <c r="DK103" s="47"/>
      <c r="DL103" s="47"/>
      <c r="DM103" s="49"/>
      <c r="DN103" s="47"/>
      <c r="DO103" s="49"/>
      <c r="DP103" s="49"/>
      <c r="DQ103" s="49"/>
      <c r="DS103" s="47"/>
      <c r="DT103" s="47"/>
      <c r="DU103" s="48"/>
      <c r="DV103" s="47"/>
      <c r="DW103" s="49"/>
      <c r="DX103" s="47"/>
      <c r="DY103" s="47"/>
      <c r="DZ103" s="49"/>
      <c r="EA103" s="47"/>
      <c r="EB103" s="47"/>
      <c r="EC103" s="49"/>
      <c r="ED103" s="47"/>
      <c r="EE103" s="49"/>
      <c r="EG103" s="49"/>
      <c r="EH103" s="47"/>
      <c r="EI103" s="49"/>
      <c r="EJ103" s="47"/>
      <c r="EK103" s="47"/>
      <c r="EL103" s="47"/>
      <c r="EM103" s="47"/>
      <c r="EN103" s="47"/>
      <c r="EO103" s="49"/>
      <c r="EP103" s="49"/>
      <c r="EQ103" s="49"/>
      <c r="ER103" s="49"/>
      <c r="ES103" s="49"/>
      <c r="ET103" s="49"/>
      <c r="EU103" s="49"/>
      <c r="EV103" s="49"/>
      <c r="EW103" s="49"/>
      <c r="EX103" s="49"/>
      <c r="EY103" s="49"/>
      <c r="EZ103" s="49"/>
      <c r="FA103" s="49"/>
      <c r="FB103" s="49"/>
      <c r="FC103" s="49"/>
      <c r="FD103" s="49"/>
      <c r="FE103" s="49"/>
      <c r="FF103" s="47"/>
      <c r="FG103" s="47"/>
      <c r="FH103" s="47"/>
      <c r="FI103" s="47"/>
      <c r="FJ103" s="47"/>
    </row>
    <row r="104" spans="1:166">
      <c r="A104" s="47"/>
      <c r="B104" s="48"/>
      <c r="C104" s="48"/>
      <c r="D104" s="48"/>
      <c r="E104" s="49"/>
      <c r="F104" s="47"/>
      <c r="G104" s="49"/>
      <c r="H104" s="47"/>
      <c r="I104" s="47"/>
      <c r="J104" s="49"/>
      <c r="K104" s="47"/>
      <c r="L104" s="47"/>
      <c r="M104" s="49"/>
      <c r="N104" s="47"/>
      <c r="O104" s="49"/>
      <c r="P104" s="49"/>
      <c r="Q104" s="49"/>
      <c r="R104" s="47"/>
      <c r="S104" s="49"/>
      <c r="T104" s="47"/>
      <c r="U104" s="47"/>
      <c r="V104" s="49"/>
      <c r="W104" s="47"/>
      <c r="X104" s="47"/>
      <c r="Y104" s="28"/>
      <c r="Z104" s="47"/>
      <c r="AA104" s="47"/>
      <c r="AB104" s="26"/>
      <c r="AC104" s="47"/>
      <c r="AD104" s="28"/>
      <c r="AE104" s="28"/>
      <c r="AF104" s="28"/>
      <c r="AG104" s="28"/>
      <c r="AI104" s="47"/>
      <c r="AJ104" s="47"/>
      <c r="AK104" s="48"/>
      <c r="AL104" s="47"/>
      <c r="AM104" s="49"/>
      <c r="AN104" s="47"/>
      <c r="AO104" s="47"/>
      <c r="AP104" s="49"/>
      <c r="AQ104" s="47"/>
      <c r="AR104" s="47"/>
      <c r="AS104" s="49"/>
      <c r="AT104" s="47"/>
      <c r="AU104" s="47"/>
      <c r="AV104" s="49"/>
      <c r="AW104" s="47"/>
      <c r="AX104" s="47"/>
      <c r="AY104" s="49"/>
      <c r="AZ104" s="47"/>
      <c r="BA104" s="47"/>
      <c r="BB104" s="49"/>
      <c r="BC104" s="47"/>
      <c r="BD104" s="47"/>
      <c r="BE104" s="49"/>
      <c r="BF104" s="47"/>
      <c r="BG104" s="47"/>
      <c r="BH104" s="49"/>
      <c r="BI104" s="47"/>
      <c r="BK104" s="47"/>
      <c r="BL104" s="47"/>
      <c r="BM104" s="48"/>
      <c r="BN104" s="47"/>
      <c r="BO104" s="49"/>
      <c r="BP104" s="49"/>
      <c r="BQ104" s="49"/>
      <c r="BR104" s="49"/>
      <c r="BS104" s="49"/>
      <c r="BT104" s="49"/>
      <c r="BU104" s="49"/>
      <c r="BV104" s="49"/>
      <c r="BW104" s="49"/>
      <c r="BY104" s="49"/>
      <c r="CA104" s="47"/>
      <c r="CB104" s="49"/>
      <c r="CC104" s="47"/>
      <c r="CD104" s="47"/>
      <c r="CE104" s="49"/>
      <c r="CF104" s="47"/>
      <c r="CG104" s="47"/>
      <c r="CH104" s="49"/>
      <c r="CI104" s="47"/>
      <c r="CJ104" s="47"/>
      <c r="CK104" s="49"/>
      <c r="CL104" s="47"/>
      <c r="CM104" s="47"/>
      <c r="CN104" s="49"/>
      <c r="CO104" s="47"/>
      <c r="CP104" s="140"/>
      <c r="CQ104" s="384"/>
      <c r="CR104" s="140"/>
      <c r="CS104" s="49"/>
      <c r="CT104" s="49"/>
      <c r="CU104" s="49"/>
      <c r="CW104" s="47"/>
      <c r="CX104" s="47"/>
      <c r="CY104" s="48"/>
      <c r="CZ104" s="47"/>
      <c r="DA104" s="49"/>
      <c r="DB104" s="47"/>
      <c r="DC104" s="28"/>
      <c r="DD104" s="49"/>
      <c r="DE104" s="28"/>
      <c r="DF104" s="47"/>
      <c r="DG104" s="49"/>
      <c r="DH104" s="47"/>
      <c r="DI104" s="47"/>
      <c r="DJ104" s="49"/>
      <c r="DK104" s="47"/>
      <c r="DL104" s="47"/>
      <c r="DM104" s="49"/>
      <c r="DN104" s="47"/>
      <c r="DO104" s="49"/>
      <c r="DP104" s="49"/>
      <c r="DQ104" s="49"/>
      <c r="DS104" s="47"/>
      <c r="DT104" s="47"/>
      <c r="DU104" s="48"/>
      <c r="DV104" s="47"/>
      <c r="DW104" s="49"/>
      <c r="DX104" s="47"/>
      <c r="DY104" s="47"/>
      <c r="DZ104" s="49"/>
      <c r="EA104" s="47"/>
      <c r="EB104" s="47"/>
      <c r="EC104" s="49"/>
      <c r="ED104" s="47"/>
      <c r="EE104" s="49"/>
      <c r="EG104" s="49"/>
      <c r="EH104" s="47"/>
      <c r="EI104" s="49"/>
      <c r="EJ104" s="47"/>
      <c r="EK104" s="47"/>
      <c r="EL104" s="47"/>
      <c r="EM104" s="47"/>
      <c r="EN104" s="47"/>
      <c r="EO104" s="49"/>
      <c r="EP104" s="49"/>
      <c r="EQ104" s="49"/>
      <c r="ER104" s="49"/>
      <c r="ES104" s="49"/>
      <c r="ET104" s="49"/>
      <c r="EU104" s="49"/>
      <c r="EV104" s="49"/>
      <c r="EW104" s="49"/>
      <c r="EX104" s="49"/>
      <c r="EY104" s="49"/>
      <c r="EZ104" s="49"/>
      <c r="FA104" s="49"/>
      <c r="FB104" s="49"/>
      <c r="FC104" s="49"/>
      <c r="FD104" s="49"/>
      <c r="FE104" s="49"/>
      <c r="FF104" s="47"/>
      <c r="FG104" s="47"/>
      <c r="FH104" s="47"/>
      <c r="FI104" s="47"/>
      <c r="FJ104" s="47"/>
    </row>
    <row r="105" spans="1:166">
      <c r="A105" s="47"/>
      <c r="B105" s="48"/>
      <c r="C105" s="48"/>
      <c r="D105" s="48"/>
      <c r="E105" s="49"/>
      <c r="F105" s="47"/>
      <c r="G105" s="49"/>
      <c r="H105" s="47"/>
      <c r="I105" s="47"/>
      <c r="J105" s="49"/>
      <c r="K105" s="47"/>
      <c r="L105" s="47"/>
      <c r="M105" s="49"/>
      <c r="N105" s="47"/>
      <c r="O105" s="49"/>
      <c r="P105" s="49"/>
      <c r="Q105" s="49"/>
      <c r="R105" s="47"/>
      <c r="S105" s="49"/>
      <c r="T105" s="47"/>
      <c r="U105" s="47"/>
      <c r="V105" s="49"/>
      <c r="W105" s="47"/>
      <c r="X105" s="47"/>
      <c r="Y105" s="28"/>
      <c r="Z105" s="47"/>
      <c r="AA105" s="47"/>
      <c r="AB105" s="26"/>
      <c r="AC105" s="47"/>
      <c r="AD105" s="28"/>
      <c r="AE105" s="28"/>
      <c r="AF105" s="28"/>
      <c r="AG105" s="28"/>
      <c r="AI105" s="47"/>
      <c r="AJ105" s="47"/>
      <c r="AK105" s="48"/>
      <c r="AL105" s="47"/>
      <c r="AM105" s="49"/>
      <c r="AN105" s="47"/>
      <c r="AO105" s="47"/>
      <c r="AP105" s="49"/>
      <c r="AQ105" s="47"/>
      <c r="AR105" s="47"/>
      <c r="AS105" s="49"/>
      <c r="AT105" s="47"/>
      <c r="AU105" s="47"/>
      <c r="AV105" s="49"/>
      <c r="AW105" s="47"/>
      <c r="AX105" s="47"/>
      <c r="AY105" s="49"/>
      <c r="AZ105" s="47"/>
      <c r="BA105" s="47"/>
      <c r="BB105" s="49"/>
      <c r="BC105" s="47"/>
      <c r="BD105" s="47"/>
      <c r="BE105" s="49"/>
      <c r="BF105" s="47"/>
      <c r="BG105" s="47"/>
      <c r="BH105" s="49"/>
      <c r="BI105" s="47"/>
      <c r="BK105" s="47"/>
      <c r="BL105" s="47"/>
      <c r="BM105" s="48"/>
      <c r="BN105" s="47"/>
      <c r="BO105" s="49"/>
      <c r="BP105" s="49"/>
      <c r="BQ105" s="49"/>
      <c r="BR105" s="49"/>
      <c r="BS105" s="49"/>
      <c r="BT105" s="49"/>
      <c r="BU105" s="49"/>
      <c r="BV105" s="49"/>
      <c r="BW105" s="49"/>
      <c r="BY105" s="49"/>
      <c r="CA105" s="47"/>
      <c r="CB105" s="49"/>
      <c r="CC105" s="47"/>
      <c r="CD105" s="47"/>
      <c r="CE105" s="49"/>
      <c r="CF105" s="47"/>
      <c r="CG105" s="47"/>
      <c r="CH105" s="49"/>
      <c r="CI105" s="47"/>
      <c r="CJ105" s="47"/>
      <c r="CK105" s="49"/>
      <c r="CL105" s="47"/>
      <c r="CM105" s="47"/>
      <c r="CN105" s="49"/>
      <c r="CO105" s="47"/>
      <c r="CP105" s="140"/>
      <c r="CQ105" s="384"/>
      <c r="CR105" s="140"/>
      <c r="CS105" s="49"/>
      <c r="CT105" s="49"/>
      <c r="CU105" s="49"/>
      <c r="CW105" s="47"/>
      <c r="CX105" s="47"/>
      <c r="CY105" s="48"/>
      <c r="CZ105" s="47"/>
      <c r="DA105" s="49"/>
      <c r="DB105" s="47"/>
      <c r="DC105" s="28"/>
      <c r="DD105" s="49"/>
      <c r="DE105" s="28"/>
      <c r="DF105" s="47"/>
      <c r="DG105" s="49"/>
      <c r="DH105" s="47"/>
      <c r="DI105" s="47"/>
      <c r="DJ105" s="49"/>
      <c r="DK105" s="47"/>
      <c r="DL105" s="47"/>
      <c r="DM105" s="49"/>
      <c r="DN105" s="47"/>
      <c r="DO105" s="49"/>
      <c r="DP105" s="49"/>
      <c r="DQ105" s="49"/>
      <c r="DS105" s="47"/>
      <c r="DT105" s="47"/>
      <c r="DU105" s="48"/>
      <c r="DV105" s="47"/>
      <c r="DW105" s="49"/>
      <c r="DX105" s="47"/>
      <c r="DY105" s="47"/>
      <c r="DZ105" s="49"/>
      <c r="EA105" s="47"/>
      <c r="EB105" s="47"/>
      <c r="EC105" s="49"/>
      <c r="ED105" s="47"/>
      <c r="EE105" s="49"/>
      <c r="EG105" s="49"/>
      <c r="EH105" s="47"/>
      <c r="EI105" s="49"/>
      <c r="EJ105" s="47"/>
      <c r="EK105" s="47"/>
      <c r="EL105" s="47"/>
      <c r="EM105" s="47"/>
      <c r="EN105" s="47"/>
      <c r="EO105" s="49"/>
      <c r="EP105" s="49"/>
      <c r="EQ105" s="49"/>
      <c r="ER105" s="49"/>
      <c r="ES105" s="49"/>
      <c r="ET105" s="49"/>
      <c r="EU105" s="49"/>
      <c r="EV105" s="49"/>
      <c r="EW105" s="49"/>
      <c r="EX105" s="49"/>
      <c r="EY105" s="49"/>
      <c r="EZ105" s="49"/>
      <c r="FA105" s="49"/>
      <c r="FB105" s="49"/>
      <c r="FC105" s="49"/>
      <c r="FD105" s="49"/>
      <c r="FE105" s="49"/>
      <c r="FF105" s="47"/>
      <c r="FG105" s="47"/>
      <c r="FH105" s="47"/>
      <c r="FI105" s="47"/>
      <c r="FJ105" s="47"/>
    </row>
    <row r="106" spans="1:166">
      <c r="A106" s="47"/>
      <c r="B106" s="48"/>
      <c r="C106" s="48"/>
      <c r="D106" s="48"/>
      <c r="E106" s="49"/>
      <c r="F106" s="47"/>
      <c r="G106" s="49"/>
      <c r="H106" s="47"/>
      <c r="I106" s="47"/>
      <c r="J106" s="49"/>
      <c r="K106" s="47"/>
      <c r="L106" s="47"/>
      <c r="M106" s="49"/>
      <c r="N106" s="47"/>
      <c r="O106" s="49"/>
      <c r="P106" s="49"/>
      <c r="Q106" s="49"/>
      <c r="R106" s="47"/>
      <c r="S106" s="49"/>
      <c r="T106" s="47"/>
      <c r="U106" s="47"/>
      <c r="V106" s="49"/>
      <c r="W106" s="47"/>
      <c r="X106" s="47"/>
      <c r="Y106" s="28"/>
      <c r="Z106" s="47"/>
      <c r="AA106" s="47"/>
      <c r="AB106" s="26"/>
      <c r="AC106" s="47"/>
      <c r="AD106" s="28"/>
      <c r="AE106" s="28"/>
      <c r="AF106" s="28"/>
      <c r="AG106" s="28"/>
      <c r="AI106" s="47"/>
      <c r="AJ106" s="47"/>
      <c r="AK106" s="48"/>
      <c r="AL106" s="47"/>
      <c r="AM106" s="49"/>
      <c r="AN106" s="47"/>
      <c r="AO106" s="47"/>
      <c r="AP106" s="49"/>
      <c r="AQ106" s="47"/>
      <c r="AR106" s="47"/>
      <c r="AS106" s="49"/>
      <c r="AT106" s="47"/>
      <c r="AU106" s="47"/>
      <c r="AV106" s="49"/>
      <c r="AW106" s="47"/>
      <c r="AX106" s="47"/>
      <c r="AY106" s="49"/>
      <c r="AZ106" s="47"/>
      <c r="BA106" s="47"/>
      <c r="BB106" s="49"/>
      <c r="BC106" s="47"/>
      <c r="BD106" s="47"/>
      <c r="BE106" s="49"/>
      <c r="BF106" s="47"/>
      <c r="BG106" s="47"/>
      <c r="BH106" s="49"/>
      <c r="BI106" s="47"/>
      <c r="BK106" s="47"/>
      <c r="BL106" s="47"/>
      <c r="BM106" s="48"/>
      <c r="BN106" s="47"/>
      <c r="BO106" s="49"/>
      <c r="BP106" s="49"/>
      <c r="BQ106" s="49"/>
      <c r="BR106" s="49"/>
      <c r="BS106" s="49"/>
      <c r="BT106" s="49"/>
      <c r="BU106" s="49"/>
      <c r="BV106" s="49"/>
      <c r="BW106" s="49"/>
      <c r="BY106" s="49"/>
      <c r="CA106" s="47"/>
      <c r="CB106" s="49"/>
      <c r="CC106" s="47"/>
      <c r="CD106" s="47"/>
      <c r="CE106" s="49"/>
      <c r="CF106" s="47"/>
      <c r="CG106" s="47"/>
      <c r="CH106" s="49"/>
      <c r="CI106" s="47"/>
      <c r="CJ106" s="47"/>
      <c r="CK106" s="49"/>
      <c r="CL106" s="47"/>
      <c r="CM106" s="47"/>
      <c r="CN106" s="49"/>
      <c r="CO106" s="47"/>
      <c r="CP106" s="140"/>
      <c r="CQ106" s="384"/>
      <c r="CR106" s="140"/>
      <c r="CS106" s="49"/>
      <c r="CT106" s="49"/>
      <c r="CU106" s="49"/>
      <c r="CW106" s="47"/>
      <c r="CX106" s="47"/>
      <c r="CY106" s="48"/>
      <c r="CZ106" s="47"/>
      <c r="DA106" s="49"/>
      <c r="DB106" s="47"/>
      <c r="DC106" s="28"/>
      <c r="DD106" s="49"/>
      <c r="DE106" s="28"/>
      <c r="DF106" s="47"/>
      <c r="DG106" s="49"/>
      <c r="DH106" s="47"/>
      <c r="DI106" s="47"/>
      <c r="DJ106" s="49"/>
      <c r="DK106" s="47"/>
      <c r="DL106" s="47"/>
      <c r="DM106" s="49"/>
      <c r="DN106" s="47"/>
      <c r="DO106" s="49"/>
      <c r="DP106" s="49"/>
      <c r="DQ106" s="49"/>
      <c r="DS106" s="47"/>
      <c r="DT106" s="47"/>
      <c r="DU106" s="48"/>
      <c r="DV106" s="47"/>
      <c r="DW106" s="49"/>
      <c r="DX106" s="47"/>
      <c r="DY106" s="47"/>
      <c r="DZ106" s="49"/>
      <c r="EA106" s="47"/>
      <c r="EB106" s="47"/>
      <c r="EC106" s="49"/>
      <c r="ED106" s="47"/>
      <c r="EE106" s="49"/>
      <c r="EG106" s="49"/>
      <c r="EH106" s="47"/>
      <c r="EI106" s="49"/>
      <c r="EJ106" s="47"/>
      <c r="EK106" s="47"/>
      <c r="EL106" s="47"/>
      <c r="EM106" s="47"/>
      <c r="EN106" s="47"/>
      <c r="EO106" s="49"/>
      <c r="EP106" s="49"/>
      <c r="EQ106" s="49"/>
      <c r="ER106" s="49"/>
      <c r="ES106" s="49"/>
      <c r="ET106" s="49"/>
      <c r="EU106" s="49"/>
      <c r="EV106" s="49"/>
      <c r="EW106" s="49"/>
      <c r="EX106" s="49"/>
      <c r="EY106" s="49"/>
      <c r="EZ106" s="49"/>
      <c r="FA106" s="49"/>
      <c r="FB106" s="49"/>
      <c r="FC106" s="49"/>
      <c r="FD106" s="49"/>
      <c r="FE106" s="49"/>
      <c r="FF106" s="47"/>
      <c r="FG106" s="47"/>
      <c r="FH106" s="47"/>
      <c r="FI106" s="47"/>
      <c r="FJ106" s="47"/>
    </row>
    <row r="107" spans="1:166">
      <c r="A107" s="47"/>
      <c r="B107" s="48"/>
      <c r="C107" s="48"/>
      <c r="D107" s="48"/>
      <c r="E107" s="49"/>
      <c r="F107" s="47"/>
      <c r="G107" s="49"/>
      <c r="H107" s="47"/>
      <c r="I107" s="47"/>
      <c r="J107" s="49"/>
      <c r="K107" s="47"/>
      <c r="L107" s="47"/>
      <c r="M107" s="49"/>
      <c r="N107" s="47"/>
      <c r="O107" s="49"/>
      <c r="P107" s="49"/>
      <c r="Q107" s="49"/>
      <c r="R107" s="47"/>
      <c r="S107" s="49"/>
      <c r="T107" s="47"/>
      <c r="U107" s="47"/>
      <c r="V107" s="49"/>
      <c r="W107" s="47"/>
      <c r="X107" s="47"/>
      <c r="Y107" s="28"/>
      <c r="Z107" s="47"/>
      <c r="AA107" s="47"/>
      <c r="AB107" s="26"/>
      <c r="AC107" s="47"/>
      <c r="AD107" s="28"/>
      <c r="AE107" s="28"/>
      <c r="AF107" s="28"/>
      <c r="AG107" s="28"/>
      <c r="AI107" s="47"/>
      <c r="AJ107" s="47"/>
      <c r="AK107" s="48"/>
      <c r="AL107" s="47"/>
      <c r="AM107" s="49"/>
      <c r="AN107" s="47"/>
      <c r="AO107" s="47"/>
      <c r="AP107" s="49"/>
      <c r="AQ107" s="47"/>
      <c r="AR107" s="47"/>
      <c r="AS107" s="49"/>
      <c r="AT107" s="47"/>
      <c r="AU107" s="47"/>
      <c r="AV107" s="49"/>
      <c r="AW107" s="47"/>
      <c r="AX107" s="47"/>
      <c r="AY107" s="49"/>
      <c r="AZ107" s="47"/>
      <c r="BA107" s="47"/>
      <c r="BB107" s="49"/>
      <c r="BC107" s="47"/>
      <c r="BD107" s="47"/>
      <c r="BE107" s="49"/>
      <c r="BF107" s="47"/>
      <c r="BG107" s="47"/>
      <c r="BH107" s="49"/>
      <c r="BI107" s="47"/>
      <c r="BK107" s="47"/>
      <c r="BL107" s="47"/>
      <c r="BM107" s="48"/>
      <c r="BN107" s="47"/>
      <c r="BO107" s="49"/>
      <c r="BP107" s="49"/>
      <c r="BQ107" s="49"/>
      <c r="BR107" s="49"/>
      <c r="BS107" s="49"/>
      <c r="BT107" s="49"/>
      <c r="BU107" s="49"/>
      <c r="BV107" s="49"/>
      <c r="BW107" s="49"/>
      <c r="BY107" s="49"/>
      <c r="CA107" s="47"/>
      <c r="CB107" s="49"/>
      <c r="CC107" s="47"/>
      <c r="CD107" s="47"/>
      <c r="CE107" s="49"/>
      <c r="CF107" s="47"/>
      <c r="CG107" s="47"/>
      <c r="CH107" s="49"/>
      <c r="CI107" s="47"/>
      <c r="CJ107" s="47"/>
      <c r="CK107" s="49"/>
      <c r="CL107" s="47"/>
      <c r="CM107" s="47"/>
      <c r="CN107" s="49"/>
      <c r="CO107" s="47"/>
      <c r="CP107" s="140"/>
      <c r="CQ107" s="384"/>
      <c r="CR107" s="140"/>
      <c r="CS107" s="49"/>
      <c r="CT107" s="49"/>
      <c r="CU107" s="49"/>
      <c r="CW107" s="47"/>
      <c r="CX107" s="47"/>
      <c r="CY107" s="48"/>
      <c r="CZ107" s="47"/>
      <c r="DA107" s="49"/>
      <c r="DB107" s="47"/>
      <c r="DC107" s="28"/>
      <c r="DD107" s="49"/>
      <c r="DE107" s="28"/>
      <c r="DF107" s="47"/>
      <c r="DG107" s="49"/>
      <c r="DH107" s="47"/>
      <c r="DI107" s="47"/>
      <c r="DJ107" s="49"/>
      <c r="DK107" s="47"/>
      <c r="DL107" s="47"/>
      <c r="DM107" s="49"/>
      <c r="DN107" s="47"/>
      <c r="DO107" s="49"/>
      <c r="DP107" s="49"/>
      <c r="DQ107" s="49"/>
      <c r="DS107" s="47"/>
      <c r="DT107" s="47"/>
      <c r="DU107" s="48"/>
      <c r="DV107" s="47"/>
      <c r="DW107" s="49"/>
      <c r="DX107" s="47"/>
      <c r="DY107" s="47"/>
      <c r="DZ107" s="49"/>
      <c r="EA107" s="47"/>
      <c r="EB107" s="47"/>
      <c r="EC107" s="49"/>
      <c r="ED107" s="47"/>
      <c r="EE107" s="49"/>
      <c r="EG107" s="49"/>
      <c r="EH107" s="47"/>
      <c r="EI107" s="49"/>
      <c r="EJ107" s="47"/>
      <c r="EK107" s="47"/>
      <c r="EL107" s="47"/>
      <c r="EM107" s="47"/>
      <c r="EN107" s="47"/>
      <c r="EO107" s="49"/>
      <c r="EP107" s="49"/>
      <c r="EQ107" s="49"/>
      <c r="ER107" s="49"/>
      <c r="ES107" s="49"/>
      <c r="ET107" s="49"/>
      <c r="EU107" s="49"/>
      <c r="EV107" s="49"/>
      <c r="EW107" s="49"/>
      <c r="EX107" s="49"/>
      <c r="EY107" s="49"/>
      <c r="EZ107" s="49"/>
      <c r="FA107" s="49"/>
      <c r="FB107" s="49"/>
      <c r="FC107" s="49"/>
      <c r="FD107" s="49"/>
      <c r="FE107" s="49"/>
      <c r="FF107" s="47"/>
      <c r="FG107" s="47"/>
      <c r="FH107" s="47"/>
      <c r="FI107" s="47"/>
      <c r="FJ107" s="47"/>
    </row>
    <row r="108" spans="1:166">
      <c r="A108" s="47"/>
      <c r="B108" s="48"/>
      <c r="C108" s="48"/>
      <c r="D108" s="48"/>
      <c r="E108" s="49"/>
      <c r="F108" s="47"/>
      <c r="G108" s="49"/>
      <c r="H108" s="47"/>
      <c r="I108" s="47"/>
      <c r="J108" s="49"/>
      <c r="K108" s="47"/>
      <c r="L108" s="47"/>
      <c r="M108" s="49"/>
      <c r="N108" s="47"/>
      <c r="O108" s="49"/>
      <c r="P108" s="49"/>
      <c r="Q108" s="49"/>
      <c r="R108" s="47"/>
      <c r="S108" s="49"/>
      <c r="T108" s="47"/>
      <c r="U108" s="47"/>
      <c r="V108" s="49"/>
      <c r="W108" s="47"/>
      <c r="X108" s="47"/>
      <c r="Y108" s="28"/>
      <c r="Z108" s="47"/>
      <c r="AA108" s="47"/>
      <c r="AB108" s="26"/>
      <c r="AC108" s="47"/>
      <c r="AD108" s="28"/>
      <c r="AE108" s="28"/>
      <c r="AF108" s="28"/>
      <c r="AG108" s="28"/>
      <c r="AI108" s="47"/>
      <c r="AJ108" s="47"/>
      <c r="AK108" s="48"/>
      <c r="AL108" s="47"/>
      <c r="AM108" s="49"/>
      <c r="AN108" s="47"/>
      <c r="AO108" s="47"/>
      <c r="AP108" s="49"/>
      <c r="AQ108" s="47"/>
      <c r="AR108" s="47"/>
      <c r="AS108" s="49"/>
      <c r="AT108" s="47"/>
      <c r="AU108" s="47"/>
      <c r="AV108" s="49"/>
      <c r="AW108" s="47"/>
      <c r="AX108" s="47"/>
      <c r="AY108" s="49"/>
      <c r="AZ108" s="47"/>
      <c r="BA108" s="47"/>
      <c r="BB108" s="49"/>
      <c r="BC108" s="47"/>
      <c r="BD108" s="47"/>
      <c r="BE108" s="49"/>
      <c r="BF108" s="47"/>
      <c r="BG108" s="47"/>
      <c r="BH108" s="49"/>
      <c r="BI108" s="47"/>
      <c r="BK108" s="47"/>
      <c r="BL108" s="47"/>
      <c r="BM108" s="48"/>
      <c r="BN108" s="47"/>
      <c r="BO108" s="49"/>
      <c r="BP108" s="49"/>
      <c r="BQ108" s="49"/>
      <c r="BR108" s="49"/>
      <c r="BS108" s="49"/>
      <c r="BT108" s="49"/>
      <c r="BU108" s="49"/>
      <c r="BV108" s="49"/>
      <c r="BW108" s="49"/>
      <c r="BY108" s="49"/>
      <c r="CA108" s="47"/>
      <c r="CB108" s="49"/>
      <c r="CC108" s="47"/>
      <c r="CD108" s="47"/>
      <c r="CE108" s="49"/>
      <c r="CF108" s="47"/>
      <c r="CG108" s="47"/>
      <c r="CH108" s="49"/>
      <c r="CI108" s="47"/>
      <c r="CJ108" s="47"/>
      <c r="CK108" s="49"/>
      <c r="CL108" s="47"/>
      <c r="CM108" s="47"/>
      <c r="CN108" s="49"/>
      <c r="CO108" s="47"/>
      <c r="CP108" s="140"/>
      <c r="CQ108" s="384"/>
      <c r="CR108" s="140"/>
      <c r="CS108" s="49"/>
      <c r="CT108" s="49"/>
      <c r="CU108" s="49"/>
      <c r="CW108" s="47"/>
      <c r="CX108" s="47"/>
      <c r="CY108" s="48"/>
      <c r="CZ108" s="47"/>
      <c r="DA108" s="49"/>
      <c r="DB108" s="47"/>
      <c r="DC108" s="28"/>
      <c r="DD108" s="49"/>
      <c r="DE108" s="28"/>
      <c r="DF108" s="47"/>
      <c r="DG108" s="49"/>
      <c r="DH108" s="47"/>
      <c r="DI108" s="47"/>
      <c r="DJ108" s="49"/>
      <c r="DK108" s="47"/>
      <c r="DL108" s="47"/>
      <c r="DM108" s="49"/>
      <c r="DN108" s="47"/>
      <c r="DO108" s="49"/>
      <c r="DP108" s="49"/>
      <c r="DQ108" s="49"/>
      <c r="DS108" s="47"/>
      <c r="DT108" s="47"/>
      <c r="DU108" s="48"/>
      <c r="DV108" s="47"/>
      <c r="DW108" s="49"/>
      <c r="DX108" s="47"/>
      <c r="DY108" s="47"/>
      <c r="DZ108" s="49"/>
      <c r="EA108" s="47"/>
      <c r="EB108" s="47"/>
      <c r="EC108" s="49"/>
      <c r="ED108" s="47"/>
      <c r="EE108" s="49"/>
      <c r="EG108" s="49"/>
      <c r="EH108" s="47"/>
      <c r="EI108" s="49"/>
      <c r="EJ108" s="47"/>
      <c r="EK108" s="47"/>
      <c r="EL108" s="47"/>
      <c r="EM108" s="47"/>
      <c r="EN108" s="47"/>
      <c r="EO108" s="49"/>
      <c r="EP108" s="49"/>
      <c r="EQ108" s="49"/>
      <c r="ER108" s="49"/>
      <c r="ES108" s="49"/>
      <c r="ET108" s="49"/>
      <c r="EU108" s="49"/>
      <c r="EV108" s="49"/>
      <c r="EW108" s="49"/>
      <c r="EX108" s="49"/>
      <c r="EY108" s="49"/>
      <c r="EZ108" s="49"/>
      <c r="FA108" s="49"/>
      <c r="FB108" s="49"/>
      <c r="FC108" s="49"/>
      <c r="FD108" s="49"/>
      <c r="FE108" s="49"/>
      <c r="FF108" s="47"/>
      <c r="FG108" s="47"/>
      <c r="FH108" s="47"/>
      <c r="FI108" s="47"/>
      <c r="FJ108" s="47"/>
    </row>
    <row r="109" spans="1:166">
      <c r="A109" s="47"/>
      <c r="B109" s="48"/>
      <c r="C109" s="48"/>
      <c r="D109" s="48"/>
      <c r="E109" s="49"/>
      <c r="F109" s="47"/>
      <c r="G109" s="49"/>
      <c r="H109" s="47"/>
      <c r="I109" s="47"/>
      <c r="J109" s="49"/>
      <c r="K109" s="47"/>
      <c r="L109" s="47"/>
      <c r="M109" s="49"/>
      <c r="N109" s="47"/>
      <c r="O109" s="49"/>
      <c r="P109" s="49"/>
      <c r="Q109" s="49"/>
      <c r="R109" s="47"/>
      <c r="S109" s="49"/>
      <c r="T109" s="47"/>
      <c r="U109" s="47"/>
      <c r="V109" s="49"/>
      <c r="W109" s="47"/>
      <c r="X109" s="47"/>
      <c r="Y109" s="28"/>
      <c r="Z109" s="47"/>
      <c r="AA109" s="47"/>
      <c r="AB109" s="26"/>
      <c r="AC109" s="47"/>
      <c r="AD109" s="28"/>
      <c r="AE109" s="28"/>
      <c r="AF109" s="28"/>
      <c r="AG109" s="28"/>
      <c r="AI109" s="47"/>
      <c r="AJ109" s="47"/>
      <c r="AK109" s="48"/>
      <c r="AL109" s="47"/>
      <c r="AM109" s="49"/>
      <c r="AN109" s="47"/>
      <c r="AO109" s="47"/>
      <c r="AP109" s="49"/>
      <c r="AQ109" s="47"/>
      <c r="AR109" s="47"/>
      <c r="AS109" s="49"/>
      <c r="AT109" s="47"/>
      <c r="AU109" s="47"/>
      <c r="AV109" s="49"/>
      <c r="AW109" s="47"/>
      <c r="AX109" s="47"/>
      <c r="AY109" s="49"/>
      <c r="AZ109" s="47"/>
      <c r="BA109" s="47"/>
      <c r="BB109" s="49"/>
      <c r="BC109" s="47"/>
      <c r="BD109" s="47"/>
      <c r="BE109" s="49"/>
      <c r="BF109" s="47"/>
      <c r="BG109" s="47"/>
      <c r="BH109" s="49"/>
      <c r="BI109" s="47"/>
      <c r="BK109" s="47"/>
      <c r="BL109" s="47"/>
      <c r="BM109" s="48"/>
      <c r="BN109" s="47"/>
      <c r="BO109" s="49"/>
      <c r="BP109" s="49"/>
      <c r="BQ109" s="49"/>
      <c r="BR109" s="49"/>
      <c r="BS109" s="49"/>
      <c r="BT109" s="49"/>
      <c r="BU109" s="49"/>
      <c r="BV109" s="49"/>
      <c r="BW109" s="49"/>
      <c r="BY109" s="49"/>
      <c r="CA109" s="47"/>
      <c r="CB109" s="49"/>
      <c r="CC109" s="47"/>
      <c r="CD109" s="47"/>
      <c r="CE109" s="49"/>
      <c r="CF109" s="47"/>
      <c r="CG109" s="47"/>
      <c r="CH109" s="49"/>
      <c r="CI109" s="47"/>
      <c r="CJ109" s="47"/>
      <c r="CK109" s="49"/>
      <c r="CL109" s="47"/>
      <c r="CM109" s="47"/>
      <c r="CN109" s="49"/>
      <c r="CO109" s="47"/>
      <c r="CP109" s="140"/>
      <c r="CQ109" s="384"/>
      <c r="CR109" s="140"/>
      <c r="CS109" s="49"/>
      <c r="CT109" s="49"/>
      <c r="CU109" s="49"/>
      <c r="CW109" s="47"/>
      <c r="CX109" s="47"/>
      <c r="CY109" s="48"/>
      <c r="CZ109" s="47"/>
      <c r="DA109" s="49"/>
      <c r="DB109" s="47"/>
      <c r="DC109" s="28"/>
      <c r="DD109" s="49"/>
      <c r="DE109" s="28"/>
      <c r="DF109" s="47"/>
      <c r="DG109" s="49"/>
      <c r="DH109" s="47"/>
      <c r="DI109" s="47"/>
      <c r="DJ109" s="49"/>
      <c r="DK109" s="47"/>
      <c r="DL109" s="47"/>
      <c r="DM109" s="49"/>
      <c r="DN109" s="47"/>
      <c r="DO109" s="49"/>
      <c r="DP109" s="49"/>
      <c r="DQ109" s="49"/>
      <c r="DS109" s="47"/>
      <c r="DT109" s="47"/>
      <c r="DU109" s="48"/>
      <c r="DV109" s="47"/>
      <c r="DW109" s="49"/>
      <c r="DX109" s="47"/>
      <c r="DY109" s="47"/>
      <c r="DZ109" s="49"/>
      <c r="EA109" s="47"/>
      <c r="EB109" s="47"/>
      <c r="EC109" s="49"/>
      <c r="ED109" s="47"/>
      <c r="EE109" s="49"/>
      <c r="EG109" s="49"/>
      <c r="EH109" s="47"/>
      <c r="EI109" s="49"/>
      <c r="EJ109" s="47"/>
      <c r="EK109" s="47"/>
      <c r="EL109" s="47"/>
      <c r="EM109" s="47"/>
      <c r="EN109" s="47"/>
      <c r="EO109" s="49"/>
      <c r="EP109" s="49"/>
      <c r="EQ109" s="49"/>
      <c r="ER109" s="49"/>
      <c r="ES109" s="49"/>
      <c r="ET109" s="49"/>
      <c r="EU109" s="49"/>
      <c r="EV109" s="49"/>
      <c r="EW109" s="49"/>
      <c r="EX109" s="49"/>
      <c r="EY109" s="49"/>
      <c r="EZ109" s="49"/>
      <c r="FA109" s="49"/>
      <c r="FB109" s="49"/>
      <c r="FC109" s="49"/>
      <c r="FD109" s="49"/>
      <c r="FE109" s="49"/>
      <c r="FF109" s="47"/>
      <c r="FG109" s="47"/>
      <c r="FH109" s="47"/>
      <c r="FI109" s="47"/>
      <c r="FJ109" s="47"/>
    </row>
    <row r="110" spans="1:166">
      <c r="A110" s="47"/>
      <c r="B110" s="48"/>
      <c r="C110" s="48"/>
      <c r="D110" s="48"/>
      <c r="E110" s="49"/>
      <c r="F110" s="47"/>
      <c r="G110" s="49"/>
      <c r="H110" s="47"/>
      <c r="I110" s="47"/>
      <c r="J110" s="49"/>
      <c r="K110" s="47"/>
      <c r="L110" s="47"/>
      <c r="M110" s="49"/>
      <c r="N110" s="47"/>
      <c r="O110" s="49"/>
      <c r="P110" s="49"/>
      <c r="Q110" s="49"/>
      <c r="R110" s="47"/>
      <c r="S110" s="49"/>
      <c r="T110" s="47"/>
      <c r="U110" s="47"/>
      <c r="V110" s="49"/>
      <c r="W110" s="47"/>
      <c r="X110" s="47"/>
      <c r="Y110" s="28"/>
      <c r="Z110" s="47"/>
      <c r="AA110" s="47"/>
      <c r="AB110" s="26"/>
      <c r="AC110" s="47"/>
      <c r="AD110" s="28"/>
      <c r="AE110" s="28"/>
      <c r="AF110" s="28"/>
      <c r="AG110" s="28"/>
      <c r="AI110" s="47"/>
      <c r="AJ110" s="47"/>
      <c r="AK110" s="48"/>
      <c r="AL110" s="47"/>
      <c r="AM110" s="49"/>
      <c r="AN110" s="47"/>
      <c r="AO110" s="47"/>
      <c r="AP110" s="49"/>
      <c r="AQ110" s="47"/>
      <c r="AR110" s="47"/>
      <c r="AS110" s="49"/>
      <c r="AT110" s="47"/>
      <c r="AU110" s="47"/>
      <c r="AV110" s="49"/>
      <c r="AW110" s="47"/>
      <c r="AX110" s="47"/>
      <c r="AY110" s="49"/>
      <c r="AZ110" s="47"/>
      <c r="BA110" s="47"/>
      <c r="BB110" s="49"/>
      <c r="BC110" s="47"/>
      <c r="BD110" s="47"/>
      <c r="BE110" s="49"/>
      <c r="BF110" s="47"/>
      <c r="BG110" s="47"/>
      <c r="BH110" s="49"/>
      <c r="BI110" s="47"/>
      <c r="BK110" s="47"/>
      <c r="BL110" s="47"/>
      <c r="BM110" s="48"/>
      <c r="BN110" s="47"/>
      <c r="BO110" s="49"/>
      <c r="BP110" s="49"/>
      <c r="BQ110" s="49"/>
      <c r="BR110" s="49"/>
      <c r="BS110" s="49"/>
      <c r="BT110" s="49"/>
      <c r="BU110" s="49"/>
      <c r="BV110" s="49"/>
      <c r="BW110" s="49"/>
      <c r="BY110" s="49"/>
      <c r="CA110" s="47"/>
      <c r="CB110" s="49"/>
      <c r="CC110" s="47"/>
      <c r="CD110" s="47"/>
      <c r="CE110" s="49"/>
      <c r="CF110" s="47"/>
      <c r="CG110" s="47"/>
      <c r="CH110" s="49"/>
      <c r="CI110" s="47"/>
      <c r="CJ110" s="47"/>
      <c r="CK110" s="49"/>
      <c r="CL110" s="47"/>
      <c r="CM110" s="47"/>
      <c r="CN110" s="49"/>
      <c r="CO110" s="47"/>
      <c r="CP110" s="140"/>
      <c r="CQ110" s="384"/>
      <c r="CR110" s="140"/>
      <c r="CS110" s="49"/>
      <c r="CT110" s="49"/>
      <c r="CU110" s="49"/>
      <c r="CW110" s="47"/>
      <c r="CX110" s="47"/>
      <c r="CY110" s="48"/>
      <c r="CZ110" s="47"/>
      <c r="DA110" s="49"/>
      <c r="DB110" s="47"/>
      <c r="DC110" s="28"/>
      <c r="DD110" s="49"/>
      <c r="DE110" s="28"/>
      <c r="DF110" s="47"/>
      <c r="DG110" s="49"/>
      <c r="DH110" s="47"/>
      <c r="DI110" s="47"/>
      <c r="DJ110" s="49"/>
      <c r="DK110" s="47"/>
      <c r="DL110" s="47"/>
      <c r="DM110" s="49"/>
      <c r="DN110" s="47"/>
      <c r="DO110" s="49"/>
      <c r="DP110" s="49"/>
      <c r="DQ110" s="49"/>
      <c r="DS110" s="47"/>
      <c r="DT110" s="47"/>
      <c r="DU110" s="48"/>
      <c r="DV110" s="47"/>
      <c r="DW110" s="49"/>
      <c r="DX110" s="47"/>
      <c r="DY110" s="47"/>
      <c r="DZ110" s="49"/>
      <c r="EA110" s="47"/>
      <c r="EB110" s="47"/>
      <c r="EC110" s="49"/>
      <c r="ED110" s="47"/>
      <c r="EE110" s="49"/>
      <c r="EG110" s="49"/>
      <c r="EH110" s="47"/>
      <c r="EI110" s="49"/>
      <c r="EJ110" s="47"/>
      <c r="EK110" s="47"/>
      <c r="EL110" s="47"/>
      <c r="EM110" s="47"/>
      <c r="EN110" s="47"/>
      <c r="EO110" s="49"/>
      <c r="EP110" s="49"/>
      <c r="EQ110" s="49"/>
      <c r="ER110" s="49"/>
      <c r="ES110" s="49"/>
      <c r="ET110" s="49"/>
      <c r="EU110" s="49"/>
      <c r="EV110" s="49"/>
      <c r="EW110" s="49"/>
      <c r="EX110" s="49"/>
      <c r="EY110" s="49"/>
      <c r="EZ110" s="49"/>
      <c r="FA110" s="49"/>
      <c r="FB110" s="49"/>
      <c r="FC110" s="49"/>
      <c r="FD110" s="49"/>
      <c r="FE110" s="49"/>
      <c r="FF110" s="47"/>
      <c r="FG110" s="47"/>
      <c r="FH110" s="47"/>
      <c r="FI110" s="47"/>
      <c r="FJ110" s="47"/>
    </row>
    <row r="111" spans="1:166">
      <c r="A111" s="47"/>
      <c r="B111" s="48"/>
      <c r="C111" s="48"/>
      <c r="D111" s="48"/>
      <c r="E111" s="49"/>
      <c r="F111" s="47"/>
      <c r="G111" s="49"/>
      <c r="H111" s="47"/>
      <c r="I111" s="47"/>
      <c r="J111" s="49"/>
      <c r="K111" s="47"/>
      <c r="L111" s="47"/>
      <c r="M111" s="49"/>
      <c r="N111" s="47"/>
      <c r="O111" s="49"/>
      <c r="P111" s="49"/>
      <c r="Q111" s="49"/>
      <c r="R111" s="47"/>
      <c r="S111" s="49"/>
      <c r="T111" s="47"/>
      <c r="U111" s="47"/>
      <c r="V111" s="49"/>
      <c r="W111" s="47"/>
      <c r="X111" s="47"/>
      <c r="Y111" s="28"/>
      <c r="Z111" s="47"/>
      <c r="AA111" s="47"/>
      <c r="AB111" s="26"/>
      <c r="AC111" s="47"/>
      <c r="AD111" s="28"/>
      <c r="AE111" s="28"/>
      <c r="AF111" s="28"/>
      <c r="AG111" s="28"/>
      <c r="AI111" s="47"/>
      <c r="AJ111" s="47"/>
      <c r="AK111" s="48"/>
      <c r="AL111" s="47"/>
      <c r="AM111" s="49"/>
      <c r="AN111" s="47"/>
      <c r="AO111" s="47"/>
      <c r="AP111" s="49"/>
      <c r="AQ111" s="47"/>
      <c r="AR111" s="47"/>
      <c r="AS111" s="49"/>
      <c r="AT111" s="47"/>
      <c r="AU111" s="47"/>
      <c r="AV111" s="49"/>
      <c r="AW111" s="47"/>
      <c r="AX111" s="47"/>
      <c r="AY111" s="49"/>
      <c r="AZ111" s="47"/>
      <c r="BA111" s="47"/>
      <c r="BB111" s="49"/>
      <c r="BC111" s="47"/>
      <c r="BD111" s="47"/>
      <c r="BE111" s="49"/>
      <c r="BF111" s="47"/>
      <c r="BG111" s="47"/>
      <c r="BH111" s="49"/>
      <c r="BI111" s="47"/>
      <c r="BK111" s="47"/>
      <c r="BL111" s="47"/>
      <c r="BM111" s="48"/>
      <c r="BN111" s="47"/>
      <c r="BO111" s="49"/>
      <c r="BP111" s="49"/>
      <c r="BQ111" s="49"/>
      <c r="BR111" s="49"/>
      <c r="BS111" s="49"/>
      <c r="BT111" s="49"/>
      <c r="BU111" s="49"/>
      <c r="BV111" s="49"/>
      <c r="BW111" s="49"/>
      <c r="BY111" s="49"/>
      <c r="CA111" s="47"/>
      <c r="CB111" s="49"/>
      <c r="CC111" s="47"/>
      <c r="CD111" s="47"/>
      <c r="CE111" s="49"/>
      <c r="CF111" s="47"/>
      <c r="CG111" s="47"/>
      <c r="CH111" s="49"/>
      <c r="CI111" s="47"/>
      <c r="CJ111" s="47"/>
      <c r="CK111" s="49"/>
      <c r="CL111" s="47"/>
      <c r="CM111" s="47"/>
      <c r="CN111" s="49"/>
      <c r="CO111" s="47"/>
      <c r="CP111" s="140"/>
      <c r="CQ111" s="384"/>
      <c r="CR111" s="140"/>
      <c r="CS111" s="49"/>
      <c r="CT111" s="49"/>
      <c r="CU111" s="49"/>
      <c r="CW111" s="47"/>
      <c r="CX111" s="47"/>
      <c r="CY111" s="48"/>
      <c r="CZ111" s="47"/>
      <c r="DA111" s="49"/>
      <c r="DB111" s="47"/>
      <c r="DC111" s="28"/>
      <c r="DD111" s="49"/>
      <c r="DE111" s="28"/>
      <c r="DF111" s="47"/>
      <c r="DG111" s="49"/>
      <c r="DH111" s="47"/>
      <c r="DI111" s="47"/>
      <c r="DJ111" s="49"/>
      <c r="DK111" s="47"/>
      <c r="DL111" s="47"/>
      <c r="DM111" s="49"/>
      <c r="DN111" s="47"/>
      <c r="DO111" s="49"/>
      <c r="DP111" s="49"/>
      <c r="DQ111" s="49"/>
      <c r="DS111" s="47"/>
      <c r="DT111" s="47"/>
      <c r="DU111" s="48"/>
      <c r="DV111" s="47"/>
      <c r="DW111" s="49"/>
      <c r="DX111" s="47"/>
      <c r="DY111" s="47"/>
      <c r="DZ111" s="49"/>
      <c r="EA111" s="47"/>
      <c r="EB111" s="47"/>
      <c r="EC111" s="49"/>
      <c r="ED111" s="47"/>
      <c r="EE111" s="49"/>
      <c r="EG111" s="49"/>
      <c r="EH111" s="47"/>
      <c r="EI111" s="49"/>
      <c r="EJ111" s="47"/>
      <c r="EK111" s="47"/>
      <c r="EL111" s="47"/>
      <c r="EM111" s="47"/>
      <c r="EN111" s="47"/>
      <c r="EO111" s="49"/>
      <c r="EP111" s="49"/>
      <c r="EQ111" s="49"/>
      <c r="ER111" s="49"/>
      <c r="ES111" s="49"/>
      <c r="ET111" s="49"/>
      <c r="EU111" s="49"/>
      <c r="EV111" s="49"/>
      <c r="EW111" s="49"/>
      <c r="EX111" s="49"/>
      <c r="EY111" s="49"/>
      <c r="EZ111" s="49"/>
      <c r="FA111" s="49"/>
      <c r="FB111" s="49"/>
      <c r="FC111" s="49"/>
      <c r="FD111" s="49"/>
      <c r="FE111" s="49"/>
      <c r="FF111" s="47"/>
      <c r="FG111" s="47"/>
      <c r="FH111" s="47"/>
      <c r="FI111" s="47"/>
      <c r="FJ111" s="47"/>
    </row>
    <row r="112" spans="1:166">
      <c r="A112" s="47"/>
      <c r="B112" s="48"/>
      <c r="C112" s="48"/>
      <c r="D112" s="48"/>
      <c r="E112" s="49"/>
      <c r="F112" s="47"/>
      <c r="G112" s="49"/>
      <c r="H112" s="47"/>
      <c r="I112" s="47"/>
      <c r="J112" s="49"/>
      <c r="K112" s="47"/>
      <c r="L112" s="47"/>
      <c r="M112" s="49"/>
      <c r="N112" s="47"/>
      <c r="O112" s="49"/>
      <c r="P112" s="49"/>
      <c r="Q112" s="49"/>
      <c r="R112" s="47"/>
      <c r="S112" s="49"/>
      <c r="T112" s="47"/>
      <c r="U112" s="47"/>
      <c r="V112" s="49"/>
      <c r="W112" s="47"/>
      <c r="X112" s="47"/>
      <c r="Y112" s="28"/>
      <c r="Z112" s="47"/>
      <c r="AA112" s="47"/>
      <c r="AB112" s="26"/>
      <c r="AC112" s="47"/>
      <c r="AD112" s="28"/>
      <c r="AE112" s="28"/>
      <c r="AF112" s="28"/>
      <c r="AG112" s="28"/>
      <c r="AI112" s="47"/>
      <c r="AJ112" s="47"/>
      <c r="AK112" s="48"/>
      <c r="AL112" s="47"/>
      <c r="AM112" s="49"/>
      <c r="AN112" s="47"/>
      <c r="AO112" s="47"/>
      <c r="AP112" s="49"/>
      <c r="AQ112" s="47"/>
      <c r="AR112" s="47"/>
      <c r="AS112" s="49"/>
      <c r="AT112" s="47"/>
      <c r="AU112" s="47"/>
      <c r="AV112" s="49"/>
      <c r="AW112" s="47"/>
      <c r="AX112" s="47"/>
      <c r="AY112" s="49"/>
      <c r="AZ112" s="47"/>
      <c r="BA112" s="47"/>
      <c r="BB112" s="49"/>
      <c r="BC112" s="47"/>
      <c r="BD112" s="47"/>
      <c r="BE112" s="49"/>
      <c r="BF112" s="47"/>
      <c r="BG112" s="47"/>
      <c r="BH112" s="49"/>
      <c r="BI112" s="47"/>
      <c r="BK112" s="47"/>
      <c r="BL112" s="47"/>
      <c r="BM112" s="48"/>
      <c r="BN112" s="47"/>
      <c r="BO112" s="49"/>
      <c r="BP112" s="49"/>
      <c r="BQ112" s="49"/>
      <c r="BR112" s="49"/>
      <c r="BS112" s="49"/>
      <c r="BT112" s="49"/>
      <c r="BU112" s="49"/>
      <c r="BV112" s="49"/>
      <c r="BW112" s="49"/>
      <c r="BY112" s="49"/>
      <c r="CA112" s="47"/>
      <c r="CB112" s="49"/>
      <c r="CC112" s="47"/>
      <c r="CD112" s="47"/>
      <c r="CE112" s="49"/>
      <c r="CF112" s="47"/>
      <c r="CG112" s="47"/>
      <c r="CH112" s="49"/>
      <c r="CI112" s="47"/>
      <c r="CJ112" s="47"/>
      <c r="CK112" s="49"/>
      <c r="CL112" s="47"/>
      <c r="CM112" s="47"/>
      <c r="CN112" s="49"/>
      <c r="CO112" s="47"/>
      <c r="CP112" s="140"/>
      <c r="CQ112" s="384"/>
      <c r="CR112" s="140"/>
      <c r="CS112" s="49"/>
      <c r="CT112" s="49"/>
      <c r="CU112" s="49"/>
      <c r="CW112" s="47"/>
      <c r="CX112" s="47"/>
      <c r="CY112" s="48"/>
      <c r="CZ112" s="47"/>
      <c r="DA112" s="49"/>
      <c r="DB112" s="47"/>
      <c r="DC112" s="28"/>
      <c r="DD112" s="49"/>
      <c r="DE112" s="28"/>
      <c r="DF112" s="47"/>
      <c r="DG112" s="49"/>
      <c r="DH112" s="47"/>
      <c r="DI112" s="47"/>
      <c r="DJ112" s="49"/>
      <c r="DK112" s="47"/>
      <c r="DL112" s="47"/>
      <c r="DM112" s="49"/>
      <c r="DN112" s="47"/>
      <c r="DO112" s="49"/>
      <c r="DP112" s="49"/>
      <c r="DQ112" s="49"/>
      <c r="DS112" s="47"/>
      <c r="DT112" s="47"/>
      <c r="DU112" s="48"/>
      <c r="DV112" s="47"/>
      <c r="DW112" s="49"/>
      <c r="DX112" s="47"/>
      <c r="DY112" s="47"/>
      <c r="DZ112" s="49"/>
      <c r="EA112" s="47"/>
      <c r="EB112" s="47"/>
      <c r="EC112" s="49"/>
      <c r="ED112" s="47"/>
      <c r="EE112" s="49"/>
      <c r="EG112" s="49"/>
      <c r="EH112" s="47"/>
      <c r="EI112" s="49"/>
      <c r="EJ112" s="47"/>
      <c r="EK112" s="47"/>
      <c r="EL112" s="47"/>
      <c r="EM112" s="47"/>
      <c r="EN112" s="47"/>
      <c r="EO112" s="49"/>
      <c r="EP112" s="49"/>
      <c r="EQ112" s="49"/>
      <c r="ER112" s="49"/>
      <c r="ES112" s="49"/>
      <c r="ET112" s="49"/>
      <c r="EU112" s="49"/>
      <c r="EV112" s="49"/>
      <c r="EW112" s="49"/>
      <c r="EX112" s="49"/>
      <c r="EY112" s="49"/>
      <c r="EZ112" s="49"/>
      <c r="FA112" s="49"/>
      <c r="FB112" s="49"/>
      <c r="FC112" s="49"/>
      <c r="FD112" s="49"/>
      <c r="FE112" s="49"/>
      <c r="FF112" s="47"/>
      <c r="FG112" s="47"/>
      <c r="FH112" s="47"/>
      <c r="FI112" s="47"/>
      <c r="FJ112" s="47"/>
    </row>
    <row r="113" spans="1:166">
      <c r="A113" s="47"/>
      <c r="B113" s="48"/>
      <c r="C113" s="48"/>
      <c r="D113" s="48"/>
      <c r="E113" s="49"/>
      <c r="F113" s="47"/>
      <c r="G113" s="49"/>
      <c r="H113" s="47"/>
      <c r="I113" s="47"/>
      <c r="J113" s="49"/>
      <c r="K113" s="47"/>
      <c r="L113" s="47"/>
      <c r="M113" s="49"/>
      <c r="N113" s="47"/>
      <c r="O113" s="49"/>
      <c r="P113" s="49"/>
      <c r="Q113" s="49"/>
      <c r="R113" s="47"/>
      <c r="S113" s="49"/>
      <c r="T113" s="47"/>
      <c r="U113" s="47"/>
      <c r="V113" s="49"/>
      <c r="W113" s="47"/>
      <c r="X113" s="47"/>
      <c r="Y113" s="28"/>
      <c r="Z113" s="47"/>
      <c r="AA113" s="47"/>
      <c r="AB113" s="26"/>
      <c r="AC113" s="47"/>
      <c r="AD113" s="28"/>
      <c r="AE113" s="28"/>
      <c r="AF113" s="28"/>
      <c r="AG113" s="28"/>
      <c r="AI113" s="47"/>
      <c r="AJ113" s="47"/>
      <c r="AK113" s="48"/>
      <c r="AL113" s="47"/>
      <c r="AM113" s="49"/>
      <c r="AN113" s="47"/>
      <c r="AO113" s="47"/>
      <c r="AP113" s="49"/>
      <c r="AQ113" s="47"/>
      <c r="AR113" s="47"/>
      <c r="AS113" s="49"/>
      <c r="AT113" s="47"/>
      <c r="AU113" s="47"/>
      <c r="AV113" s="49"/>
      <c r="AW113" s="47"/>
      <c r="AX113" s="47"/>
      <c r="AY113" s="49"/>
      <c r="AZ113" s="47"/>
      <c r="BA113" s="47"/>
      <c r="BB113" s="49"/>
      <c r="BC113" s="47"/>
      <c r="BD113" s="47"/>
      <c r="BE113" s="49"/>
      <c r="BF113" s="47"/>
      <c r="BG113" s="47"/>
      <c r="BH113" s="49"/>
      <c r="BI113" s="47"/>
      <c r="BK113" s="47"/>
      <c r="BL113" s="47"/>
      <c r="BM113" s="48"/>
      <c r="BN113" s="47"/>
      <c r="BO113" s="49"/>
      <c r="BP113" s="49"/>
      <c r="BQ113" s="49"/>
      <c r="BR113" s="49"/>
      <c r="BS113" s="49"/>
      <c r="BT113" s="49"/>
      <c r="BU113" s="49"/>
      <c r="BV113" s="49"/>
      <c r="BW113" s="49"/>
      <c r="BY113" s="49"/>
      <c r="CA113" s="47"/>
      <c r="CB113" s="49"/>
      <c r="CC113" s="47"/>
      <c r="CD113" s="47"/>
      <c r="CE113" s="49"/>
      <c r="CF113" s="47"/>
      <c r="CG113" s="47"/>
      <c r="CH113" s="49"/>
      <c r="CI113" s="47"/>
      <c r="CJ113" s="47"/>
      <c r="CK113" s="49"/>
      <c r="CL113" s="47"/>
      <c r="CM113" s="47"/>
      <c r="CN113" s="49"/>
      <c r="CO113" s="47"/>
      <c r="CP113" s="140"/>
      <c r="CQ113" s="384"/>
      <c r="CR113" s="140"/>
      <c r="CS113" s="49"/>
      <c r="CT113" s="49"/>
      <c r="CU113" s="49"/>
      <c r="CW113" s="47"/>
      <c r="CX113" s="47"/>
      <c r="CY113" s="48"/>
      <c r="CZ113" s="47"/>
      <c r="DA113" s="49"/>
      <c r="DB113" s="47"/>
      <c r="DC113" s="28"/>
      <c r="DD113" s="49"/>
      <c r="DE113" s="28"/>
      <c r="DF113" s="47"/>
      <c r="DG113" s="49"/>
      <c r="DH113" s="47"/>
      <c r="DI113" s="47"/>
      <c r="DJ113" s="49"/>
      <c r="DK113" s="47"/>
      <c r="DL113" s="47"/>
      <c r="DM113" s="49"/>
      <c r="DN113" s="47"/>
      <c r="DO113" s="49"/>
      <c r="DP113" s="49"/>
      <c r="DQ113" s="49"/>
      <c r="DS113" s="47"/>
      <c r="DT113" s="47"/>
      <c r="DU113" s="48"/>
      <c r="DV113" s="47"/>
      <c r="DW113" s="49"/>
      <c r="DX113" s="47"/>
      <c r="DY113" s="47"/>
      <c r="DZ113" s="49"/>
      <c r="EA113" s="47"/>
      <c r="EB113" s="47"/>
      <c r="EC113" s="49"/>
      <c r="ED113" s="47"/>
      <c r="EE113" s="49"/>
      <c r="EG113" s="49"/>
      <c r="EH113" s="47"/>
      <c r="EI113" s="49"/>
      <c r="EJ113" s="47"/>
      <c r="EK113" s="47"/>
      <c r="EL113" s="47"/>
      <c r="EM113" s="47"/>
      <c r="EN113" s="47"/>
      <c r="EO113" s="49"/>
      <c r="EP113" s="49"/>
      <c r="EQ113" s="49"/>
      <c r="ER113" s="49"/>
      <c r="ES113" s="49"/>
      <c r="ET113" s="49"/>
      <c r="EU113" s="49"/>
      <c r="EV113" s="49"/>
      <c r="EW113" s="49"/>
      <c r="EX113" s="49"/>
      <c r="EY113" s="49"/>
      <c r="EZ113" s="49"/>
      <c r="FA113" s="49"/>
      <c r="FB113" s="49"/>
      <c r="FC113" s="49"/>
      <c r="FD113" s="49"/>
      <c r="FE113" s="49"/>
      <c r="FF113" s="47"/>
      <c r="FG113" s="47"/>
      <c r="FH113" s="47"/>
      <c r="FI113" s="47"/>
      <c r="FJ113" s="47"/>
    </row>
    <row r="114" spans="1:166">
      <c r="A114" s="47"/>
      <c r="B114" s="48"/>
      <c r="C114" s="48"/>
      <c r="D114" s="48"/>
      <c r="E114" s="49"/>
      <c r="F114" s="47"/>
      <c r="G114" s="49"/>
      <c r="H114" s="47"/>
      <c r="I114" s="47"/>
      <c r="J114" s="49"/>
      <c r="K114" s="47"/>
      <c r="L114" s="47"/>
      <c r="M114" s="49"/>
      <c r="N114" s="47"/>
      <c r="O114" s="49"/>
      <c r="P114" s="49"/>
      <c r="Q114" s="49"/>
      <c r="R114" s="47"/>
      <c r="S114" s="49"/>
      <c r="T114" s="47"/>
      <c r="U114" s="47"/>
      <c r="V114" s="49"/>
      <c r="W114" s="47"/>
      <c r="X114" s="47"/>
      <c r="Y114" s="28"/>
      <c r="Z114" s="47"/>
      <c r="AA114" s="47"/>
      <c r="AB114" s="26"/>
      <c r="AC114" s="47"/>
      <c r="AD114" s="28"/>
      <c r="AE114" s="28"/>
      <c r="AF114" s="28"/>
      <c r="AG114" s="28"/>
      <c r="AI114" s="47"/>
      <c r="AJ114" s="47"/>
      <c r="AK114" s="48"/>
      <c r="AL114" s="47"/>
      <c r="AM114" s="49"/>
      <c r="AN114" s="47"/>
      <c r="AO114" s="47"/>
      <c r="AP114" s="49"/>
      <c r="AQ114" s="47"/>
      <c r="AR114" s="47"/>
      <c r="AS114" s="49"/>
      <c r="AT114" s="47"/>
      <c r="AU114" s="47"/>
      <c r="AV114" s="49"/>
      <c r="AW114" s="47"/>
      <c r="AX114" s="47"/>
      <c r="AY114" s="49"/>
      <c r="AZ114" s="47"/>
      <c r="BA114" s="47"/>
      <c r="BB114" s="49"/>
      <c r="BC114" s="47"/>
      <c r="BD114" s="47"/>
      <c r="BE114" s="49"/>
      <c r="BF114" s="47"/>
      <c r="BG114" s="47"/>
      <c r="BH114" s="49"/>
      <c r="BI114" s="47"/>
      <c r="BK114" s="47"/>
      <c r="BL114" s="47"/>
      <c r="BM114" s="48"/>
      <c r="BN114" s="47"/>
      <c r="BO114" s="49"/>
      <c r="BP114" s="49"/>
      <c r="BQ114" s="49"/>
      <c r="BR114" s="49"/>
      <c r="BS114" s="49"/>
      <c r="BT114" s="49"/>
      <c r="BU114" s="49"/>
      <c r="BV114" s="49"/>
      <c r="BW114" s="49"/>
      <c r="BY114" s="49"/>
      <c r="CA114" s="47"/>
      <c r="CB114" s="49"/>
      <c r="CC114" s="47"/>
      <c r="CD114" s="47"/>
      <c r="CE114" s="49"/>
      <c r="CF114" s="47"/>
      <c r="CG114" s="47"/>
      <c r="CH114" s="49"/>
      <c r="CI114" s="47"/>
      <c r="CJ114" s="47"/>
      <c r="CK114" s="49"/>
      <c r="CL114" s="47"/>
      <c r="CM114" s="47"/>
      <c r="CN114" s="49"/>
      <c r="CO114" s="47"/>
      <c r="CP114" s="140"/>
      <c r="CQ114" s="384"/>
      <c r="CR114" s="140"/>
      <c r="CS114" s="49"/>
      <c r="CT114" s="49"/>
      <c r="CU114" s="49"/>
      <c r="CW114" s="47"/>
      <c r="CX114" s="47"/>
      <c r="CY114" s="48"/>
      <c r="CZ114" s="47"/>
      <c r="DA114" s="49"/>
      <c r="DB114" s="47"/>
      <c r="DC114" s="28"/>
      <c r="DD114" s="49"/>
      <c r="DE114" s="28"/>
      <c r="DF114" s="47"/>
      <c r="DG114" s="49"/>
      <c r="DH114" s="47"/>
      <c r="DI114" s="47"/>
      <c r="DJ114" s="49"/>
      <c r="DK114" s="47"/>
      <c r="DL114" s="47"/>
      <c r="DM114" s="49"/>
      <c r="DN114" s="47"/>
      <c r="DO114" s="49"/>
      <c r="DP114" s="49"/>
      <c r="DQ114" s="49"/>
      <c r="DS114" s="47"/>
      <c r="DT114" s="47"/>
      <c r="DU114" s="48"/>
      <c r="DV114" s="47"/>
      <c r="DW114" s="49"/>
      <c r="DX114" s="47"/>
      <c r="DY114" s="47"/>
      <c r="DZ114" s="49"/>
      <c r="EA114" s="47"/>
      <c r="EB114" s="47"/>
      <c r="EC114" s="49"/>
      <c r="ED114" s="47"/>
      <c r="EE114" s="49"/>
      <c r="EG114" s="49"/>
      <c r="EH114" s="47"/>
      <c r="EI114" s="49"/>
      <c r="EJ114" s="47"/>
      <c r="EK114" s="47"/>
      <c r="EL114" s="47"/>
      <c r="EM114" s="47"/>
      <c r="EN114" s="47"/>
      <c r="EO114" s="49"/>
      <c r="EP114" s="49"/>
      <c r="EQ114" s="49"/>
      <c r="ER114" s="49"/>
      <c r="ES114" s="49"/>
      <c r="ET114" s="49"/>
      <c r="EU114" s="49"/>
      <c r="EV114" s="49"/>
      <c r="EW114" s="49"/>
      <c r="EX114" s="49"/>
      <c r="EY114" s="49"/>
      <c r="EZ114" s="49"/>
      <c r="FA114" s="49"/>
      <c r="FB114" s="49"/>
      <c r="FC114" s="49"/>
      <c r="FD114" s="49"/>
      <c r="FE114" s="49"/>
      <c r="FF114" s="47"/>
      <c r="FG114" s="47"/>
      <c r="FH114" s="47"/>
      <c r="FI114" s="47"/>
      <c r="FJ114" s="47"/>
    </row>
    <row r="115" spans="1:166">
      <c r="A115" s="47"/>
      <c r="B115" s="48"/>
      <c r="C115" s="48"/>
      <c r="D115" s="48"/>
      <c r="E115" s="49"/>
      <c r="F115" s="47"/>
      <c r="G115" s="49"/>
      <c r="H115" s="47"/>
      <c r="I115" s="47"/>
      <c r="J115" s="49"/>
      <c r="K115" s="47"/>
      <c r="L115" s="47"/>
      <c r="M115" s="49"/>
      <c r="N115" s="47"/>
      <c r="O115" s="49"/>
      <c r="P115" s="49"/>
      <c r="Q115" s="49"/>
      <c r="R115" s="47"/>
      <c r="S115" s="49"/>
      <c r="T115" s="47"/>
      <c r="U115" s="47"/>
      <c r="V115" s="49"/>
      <c r="W115" s="47"/>
      <c r="X115" s="47"/>
      <c r="Y115" s="28"/>
      <c r="Z115" s="47"/>
      <c r="AA115" s="47"/>
      <c r="AB115" s="26"/>
      <c r="AC115" s="47"/>
      <c r="AD115" s="28"/>
      <c r="AE115" s="28"/>
      <c r="AF115" s="28"/>
      <c r="AG115" s="28"/>
      <c r="AI115" s="47"/>
      <c r="AJ115" s="47"/>
      <c r="AK115" s="48"/>
      <c r="AL115" s="47"/>
      <c r="AM115" s="49"/>
      <c r="AN115" s="47"/>
      <c r="AO115" s="47"/>
      <c r="AP115" s="49"/>
      <c r="AQ115" s="47"/>
      <c r="AR115" s="47"/>
      <c r="AS115" s="49"/>
      <c r="AT115" s="47"/>
      <c r="AU115" s="47"/>
      <c r="AV115" s="49"/>
      <c r="AW115" s="47"/>
      <c r="AX115" s="47"/>
      <c r="AY115" s="49"/>
      <c r="AZ115" s="47"/>
      <c r="BA115" s="47"/>
      <c r="BB115" s="49"/>
      <c r="BC115" s="47"/>
      <c r="BD115" s="47"/>
      <c r="BE115" s="49"/>
      <c r="BF115" s="47"/>
      <c r="BG115" s="47"/>
      <c r="BH115" s="49"/>
      <c r="BI115" s="47"/>
      <c r="BK115" s="47"/>
      <c r="BL115" s="47"/>
      <c r="BM115" s="48"/>
      <c r="BN115" s="47"/>
      <c r="BO115" s="49"/>
      <c r="BP115" s="49"/>
      <c r="BQ115" s="49"/>
      <c r="BR115" s="49"/>
      <c r="BS115" s="49"/>
      <c r="BT115" s="49"/>
      <c r="BU115" s="49"/>
      <c r="BV115" s="49"/>
      <c r="BW115" s="49"/>
      <c r="BY115" s="49"/>
      <c r="CA115" s="47"/>
      <c r="CB115" s="49"/>
      <c r="CC115" s="47"/>
      <c r="CD115" s="47"/>
      <c r="CE115" s="49"/>
      <c r="CF115" s="47"/>
      <c r="CG115" s="47"/>
      <c r="CH115" s="49"/>
      <c r="CI115" s="47"/>
      <c r="CJ115" s="47"/>
      <c r="CK115" s="49"/>
      <c r="CL115" s="47"/>
      <c r="CM115" s="47"/>
      <c r="CN115" s="49"/>
      <c r="CO115" s="47"/>
      <c r="CP115" s="140"/>
      <c r="CQ115" s="384"/>
      <c r="CR115" s="140"/>
      <c r="CS115" s="49"/>
      <c r="CT115" s="49"/>
      <c r="CU115" s="49"/>
      <c r="CW115" s="47"/>
      <c r="CX115" s="47"/>
      <c r="CY115" s="48"/>
      <c r="CZ115" s="47"/>
      <c r="DA115" s="49"/>
      <c r="DB115" s="47"/>
      <c r="DC115" s="28"/>
      <c r="DD115" s="49"/>
      <c r="DE115" s="28"/>
      <c r="DF115" s="47"/>
      <c r="DG115" s="49"/>
      <c r="DH115" s="47"/>
      <c r="DI115" s="47"/>
      <c r="DJ115" s="49"/>
      <c r="DK115" s="47"/>
      <c r="DL115" s="47"/>
      <c r="DM115" s="49"/>
      <c r="DN115" s="47"/>
      <c r="DO115" s="49"/>
      <c r="DP115" s="49"/>
      <c r="DQ115" s="49"/>
      <c r="DS115" s="47"/>
      <c r="DT115" s="47"/>
      <c r="DU115" s="48"/>
      <c r="DV115" s="47"/>
      <c r="DW115" s="49"/>
      <c r="DX115" s="47"/>
      <c r="DY115" s="47"/>
      <c r="DZ115" s="49"/>
      <c r="EA115" s="47"/>
      <c r="EB115" s="47"/>
      <c r="EC115" s="49"/>
      <c r="ED115" s="47"/>
      <c r="EE115" s="49"/>
      <c r="EG115" s="49"/>
      <c r="EH115" s="47"/>
      <c r="EI115" s="49"/>
      <c r="EJ115" s="47"/>
      <c r="EK115" s="47"/>
      <c r="EL115" s="47"/>
      <c r="EM115" s="47"/>
      <c r="EN115" s="47"/>
      <c r="EO115" s="49"/>
      <c r="EP115" s="49"/>
      <c r="EQ115" s="49"/>
      <c r="ER115" s="49"/>
      <c r="ES115" s="49"/>
      <c r="ET115" s="49"/>
      <c r="EU115" s="49"/>
      <c r="EV115" s="49"/>
      <c r="EW115" s="49"/>
      <c r="EX115" s="49"/>
      <c r="EY115" s="49"/>
      <c r="EZ115" s="49"/>
      <c r="FA115" s="49"/>
      <c r="FB115" s="49"/>
      <c r="FC115" s="49"/>
      <c r="FD115" s="49"/>
      <c r="FE115" s="49"/>
      <c r="FF115" s="47"/>
      <c r="FG115" s="47"/>
      <c r="FH115" s="47"/>
      <c r="FI115" s="47"/>
      <c r="FJ115" s="47"/>
    </row>
    <row r="116" spans="1:166">
      <c r="A116" s="47"/>
      <c r="B116" s="48"/>
      <c r="C116" s="48"/>
      <c r="D116" s="48"/>
      <c r="E116" s="49"/>
      <c r="F116" s="47"/>
      <c r="G116" s="49"/>
      <c r="H116" s="47"/>
      <c r="I116" s="47"/>
      <c r="J116" s="49"/>
      <c r="K116" s="47"/>
      <c r="L116" s="47"/>
      <c r="M116" s="49"/>
      <c r="N116" s="47"/>
      <c r="O116" s="49"/>
      <c r="P116" s="49"/>
      <c r="Q116" s="49"/>
      <c r="R116" s="47"/>
      <c r="S116" s="49"/>
      <c r="T116" s="47"/>
      <c r="U116" s="47"/>
      <c r="V116" s="49"/>
      <c r="W116" s="47"/>
      <c r="X116" s="47"/>
      <c r="Y116" s="28"/>
      <c r="Z116" s="47"/>
      <c r="AA116" s="47"/>
      <c r="AB116" s="26"/>
      <c r="AC116" s="47"/>
      <c r="AD116" s="28"/>
      <c r="AE116" s="28"/>
      <c r="AF116" s="28"/>
      <c r="AG116" s="28"/>
      <c r="AI116" s="47"/>
      <c r="AJ116" s="47"/>
      <c r="AK116" s="48"/>
      <c r="AL116" s="47"/>
      <c r="AM116" s="49"/>
      <c r="AN116" s="47"/>
      <c r="AO116" s="47"/>
      <c r="AP116" s="49"/>
      <c r="AQ116" s="47"/>
      <c r="AR116" s="47"/>
      <c r="AS116" s="49"/>
      <c r="AT116" s="47"/>
      <c r="AU116" s="47"/>
      <c r="AV116" s="49"/>
      <c r="AW116" s="47"/>
      <c r="AX116" s="47"/>
      <c r="AY116" s="49"/>
      <c r="AZ116" s="47"/>
      <c r="BA116" s="47"/>
      <c r="BB116" s="49"/>
      <c r="BC116" s="47"/>
      <c r="BD116" s="47"/>
      <c r="BE116" s="49"/>
      <c r="BF116" s="47"/>
      <c r="BG116" s="47"/>
      <c r="BH116" s="49"/>
      <c r="BI116" s="47"/>
      <c r="BK116" s="47"/>
      <c r="BL116" s="47"/>
      <c r="BM116" s="48"/>
      <c r="BN116" s="47"/>
      <c r="BO116" s="49"/>
      <c r="BP116" s="49"/>
      <c r="BQ116" s="49"/>
      <c r="BR116" s="49"/>
      <c r="BS116" s="49"/>
      <c r="BT116" s="49"/>
      <c r="BU116" s="49"/>
      <c r="BV116" s="49"/>
      <c r="BW116" s="49"/>
      <c r="BY116" s="49"/>
      <c r="CA116" s="47"/>
      <c r="CB116" s="49"/>
      <c r="CC116" s="47"/>
      <c r="CD116" s="47"/>
      <c r="CE116" s="49"/>
      <c r="CF116" s="47"/>
      <c r="CG116" s="47"/>
      <c r="CH116" s="49"/>
      <c r="CI116" s="47"/>
      <c r="CJ116" s="47"/>
      <c r="CK116" s="49"/>
      <c r="CL116" s="47"/>
      <c r="CM116" s="47"/>
      <c r="CN116" s="49"/>
      <c r="CO116" s="47"/>
      <c r="CP116" s="140"/>
      <c r="CQ116" s="384"/>
      <c r="CR116" s="140"/>
      <c r="CS116" s="49"/>
      <c r="CT116" s="49"/>
      <c r="CU116" s="49"/>
      <c r="CW116" s="47"/>
      <c r="CX116" s="47"/>
      <c r="CY116" s="48"/>
      <c r="CZ116" s="47"/>
      <c r="DA116" s="49"/>
      <c r="DB116" s="47"/>
      <c r="DC116" s="28"/>
      <c r="DD116" s="49"/>
      <c r="DE116" s="28"/>
      <c r="DF116" s="47"/>
      <c r="DG116" s="49"/>
      <c r="DH116" s="47"/>
      <c r="DI116" s="47"/>
      <c r="DJ116" s="49"/>
      <c r="DK116" s="47"/>
      <c r="DL116" s="47"/>
      <c r="DM116" s="49"/>
      <c r="DN116" s="47"/>
      <c r="DO116" s="49"/>
      <c r="DP116" s="49"/>
      <c r="DQ116" s="49"/>
      <c r="DS116" s="47"/>
      <c r="DT116" s="47"/>
      <c r="DU116" s="48"/>
      <c r="DV116" s="47"/>
      <c r="DW116" s="49"/>
      <c r="DX116" s="47"/>
      <c r="DY116" s="47"/>
      <c r="DZ116" s="49"/>
      <c r="EA116" s="47"/>
      <c r="EB116" s="47"/>
      <c r="EC116" s="49"/>
      <c r="ED116" s="47"/>
      <c r="EE116" s="49"/>
      <c r="EG116" s="49"/>
      <c r="EH116" s="47"/>
      <c r="EI116" s="49"/>
      <c r="EJ116" s="47"/>
      <c r="EK116" s="47"/>
      <c r="EL116" s="47"/>
      <c r="EM116" s="47"/>
      <c r="EN116" s="47"/>
      <c r="EO116" s="49"/>
      <c r="EP116" s="49"/>
      <c r="EQ116" s="49"/>
      <c r="ER116" s="49"/>
      <c r="ES116" s="49"/>
      <c r="ET116" s="49"/>
      <c r="EU116" s="49"/>
      <c r="EV116" s="49"/>
      <c r="EW116" s="49"/>
      <c r="EX116" s="49"/>
      <c r="EY116" s="49"/>
      <c r="EZ116" s="49"/>
      <c r="FA116" s="49"/>
      <c r="FB116" s="49"/>
      <c r="FC116" s="49"/>
      <c r="FD116" s="49"/>
      <c r="FE116" s="49"/>
      <c r="FF116" s="47"/>
      <c r="FG116" s="47"/>
      <c r="FH116" s="47"/>
      <c r="FI116" s="47"/>
      <c r="FJ116" s="47"/>
    </row>
    <row r="117" spans="1:166">
      <c r="A117" s="47"/>
      <c r="B117" s="48"/>
      <c r="C117" s="48"/>
      <c r="D117" s="48"/>
      <c r="E117" s="49"/>
      <c r="F117" s="47"/>
      <c r="G117" s="49"/>
      <c r="H117" s="47"/>
      <c r="I117" s="47"/>
      <c r="J117" s="49"/>
      <c r="K117" s="47"/>
      <c r="L117" s="47"/>
      <c r="M117" s="49"/>
      <c r="N117" s="47"/>
      <c r="O117" s="49"/>
      <c r="P117" s="49"/>
      <c r="Q117" s="49"/>
      <c r="R117" s="47"/>
      <c r="S117" s="49"/>
      <c r="T117" s="47"/>
      <c r="U117" s="47"/>
      <c r="V117" s="49"/>
      <c r="W117" s="47"/>
      <c r="X117" s="47"/>
      <c r="Y117" s="28"/>
      <c r="Z117" s="47"/>
      <c r="AA117" s="47"/>
      <c r="AB117" s="26"/>
      <c r="AC117" s="47"/>
      <c r="AD117" s="28"/>
      <c r="AE117" s="28"/>
      <c r="AF117" s="28"/>
      <c r="AG117" s="28"/>
      <c r="AI117" s="47"/>
      <c r="AJ117" s="47"/>
      <c r="AK117" s="48"/>
      <c r="AL117" s="47"/>
      <c r="AM117" s="49"/>
      <c r="AN117" s="47"/>
      <c r="AO117" s="47"/>
      <c r="AP117" s="49"/>
      <c r="AQ117" s="47"/>
      <c r="AR117" s="47"/>
      <c r="AS117" s="49"/>
      <c r="AT117" s="47"/>
      <c r="AU117" s="47"/>
      <c r="AV117" s="49"/>
      <c r="AW117" s="47"/>
      <c r="AX117" s="47"/>
      <c r="AY117" s="49"/>
      <c r="AZ117" s="47"/>
      <c r="BA117" s="47"/>
      <c r="BB117" s="49"/>
      <c r="BC117" s="47"/>
      <c r="BD117" s="47"/>
      <c r="BE117" s="49"/>
      <c r="BF117" s="47"/>
      <c r="BG117" s="47"/>
      <c r="BH117" s="49"/>
      <c r="BI117" s="47"/>
      <c r="BK117" s="47"/>
      <c r="BL117" s="47"/>
      <c r="BM117" s="48"/>
      <c r="BN117" s="47"/>
      <c r="BO117" s="49"/>
      <c r="BP117" s="49"/>
      <c r="BQ117" s="49"/>
      <c r="BR117" s="49"/>
      <c r="BS117" s="49"/>
      <c r="BT117" s="49"/>
      <c r="BU117" s="49"/>
      <c r="BV117" s="49"/>
      <c r="BW117" s="49"/>
      <c r="BY117" s="49"/>
      <c r="CA117" s="47"/>
      <c r="CB117" s="49"/>
      <c r="CC117" s="47"/>
      <c r="CD117" s="47"/>
      <c r="CE117" s="49"/>
      <c r="CF117" s="47"/>
      <c r="CG117" s="47"/>
      <c r="CH117" s="49"/>
      <c r="CI117" s="47"/>
      <c r="CJ117" s="47"/>
      <c r="CK117" s="49"/>
      <c r="CL117" s="47"/>
      <c r="CM117" s="47"/>
      <c r="CN117" s="49"/>
      <c r="CO117" s="47"/>
      <c r="CP117" s="140"/>
      <c r="CQ117" s="384"/>
      <c r="CR117" s="140"/>
      <c r="CS117" s="49"/>
      <c r="CT117" s="49"/>
      <c r="CU117" s="49"/>
      <c r="CW117" s="47"/>
      <c r="CX117" s="47"/>
      <c r="CY117" s="48"/>
      <c r="CZ117" s="47"/>
      <c r="DA117" s="49"/>
      <c r="DB117" s="47"/>
      <c r="DC117" s="28"/>
      <c r="DD117" s="49"/>
      <c r="DE117" s="28"/>
      <c r="DF117" s="47"/>
      <c r="DG117" s="49"/>
      <c r="DH117" s="47"/>
      <c r="DI117" s="47"/>
      <c r="DJ117" s="49"/>
      <c r="DK117" s="47"/>
      <c r="DL117" s="47"/>
      <c r="DM117" s="49"/>
      <c r="DN117" s="47"/>
      <c r="DO117" s="49"/>
      <c r="DP117" s="49"/>
      <c r="DQ117" s="49"/>
      <c r="DS117" s="47"/>
      <c r="DT117" s="47"/>
      <c r="DU117" s="48"/>
      <c r="DV117" s="47"/>
      <c r="DW117" s="49"/>
      <c r="DX117" s="47"/>
      <c r="DY117" s="47"/>
      <c r="DZ117" s="49"/>
      <c r="EA117" s="47"/>
      <c r="EB117" s="47"/>
      <c r="EC117" s="49"/>
      <c r="ED117" s="47"/>
      <c r="EE117" s="49"/>
      <c r="EG117" s="49"/>
      <c r="EH117" s="47"/>
      <c r="EI117" s="49"/>
      <c r="EJ117" s="47"/>
      <c r="EK117" s="47"/>
      <c r="EL117" s="47"/>
      <c r="EM117" s="47"/>
      <c r="EN117" s="47"/>
      <c r="EO117" s="49"/>
      <c r="EP117" s="49"/>
      <c r="EQ117" s="49"/>
      <c r="ER117" s="49"/>
      <c r="ES117" s="49"/>
      <c r="ET117" s="49"/>
      <c r="EU117" s="49"/>
      <c r="EV117" s="49"/>
      <c r="EW117" s="49"/>
      <c r="EX117" s="49"/>
      <c r="EY117" s="49"/>
      <c r="EZ117" s="49"/>
      <c r="FA117" s="49"/>
      <c r="FB117" s="49"/>
      <c r="FC117" s="49"/>
      <c r="FD117" s="49"/>
      <c r="FE117" s="49"/>
      <c r="FF117" s="47"/>
      <c r="FG117" s="47"/>
      <c r="FH117" s="47"/>
      <c r="FI117" s="47"/>
      <c r="FJ117" s="47"/>
    </row>
    <row r="118" spans="1:166">
      <c r="A118" s="47"/>
      <c r="B118" s="48"/>
      <c r="C118" s="48"/>
      <c r="D118" s="48"/>
      <c r="E118" s="49"/>
      <c r="F118" s="47"/>
      <c r="G118" s="49"/>
      <c r="H118" s="47"/>
      <c r="I118" s="47"/>
      <c r="J118" s="49"/>
      <c r="K118" s="47"/>
      <c r="L118" s="47"/>
      <c r="M118" s="49"/>
      <c r="N118" s="47"/>
      <c r="O118" s="49"/>
      <c r="P118" s="49"/>
      <c r="Q118" s="49"/>
      <c r="R118" s="47"/>
      <c r="S118" s="49"/>
      <c r="T118" s="47"/>
      <c r="U118" s="47"/>
      <c r="V118" s="49"/>
      <c r="W118" s="47"/>
      <c r="X118" s="47"/>
      <c r="Y118" s="28"/>
      <c r="Z118" s="47"/>
      <c r="AA118" s="47"/>
      <c r="AB118" s="26"/>
      <c r="AC118" s="47"/>
      <c r="AD118" s="28"/>
      <c r="AE118" s="28"/>
      <c r="AF118" s="28"/>
      <c r="AG118" s="28"/>
      <c r="AI118" s="47"/>
      <c r="AJ118" s="47"/>
      <c r="AK118" s="48"/>
      <c r="AL118" s="47"/>
      <c r="AM118" s="49"/>
      <c r="AN118" s="47"/>
      <c r="AO118" s="47"/>
      <c r="AP118" s="49"/>
      <c r="AQ118" s="47"/>
      <c r="AR118" s="47"/>
      <c r="AS118" s="49"/>
      <c r="AT118" s="47"/>
      <c r="AU118" s="47"/>
      <c r="AV118" s="49"/>
      <c r="AW118" s="47"/>
      <c r="AX118" s="47"/>
      <c r="AY118" s="49"/>
      <c r="AZ118" s="47"/>
      <c r="BA118" s="47"/>
      <c r="BB118" s="49"/>
      <c r="BC118" s="47"/>
      <c r="BD118" s="47"/>
      <c r="BE118" s="49"/>
      <c r="BF118" s="47"/>
      <c r="BG118" s="47"/>
      <c r="BH118" s="49"/>
      <c r="BI118" s="47"/>
      <c r="BK118" s="47"/>
      <c r="BL118" s="47"/>
      <c r="BM118" s="48"/>
      <c r="BN118" s="47"/>
      <c r="BO118" s="49"/>
      <c r="BP118" s="49"/>
      <c r="BQ118" s="49"/>
      <c r="BR118" s="49"/>
      <c r="BS118" s="49"/>
      <c r="BT118" s="49"/>
      <c r="BU118" s="49"/>
      <c r="BV118" s="49"/>
      <c r="BW118" s="49"/>
      <c r="BY118" s="49"/>
      <c r="CA118" s="47"/>
      <c r="CB118" s="49"/>
      <c r="CC118" s="47"/>
      <c r="CD118" s="47"/>
      <c r="CE118" s="49"/>
      <c r="CF118" s="47"/>
      <c r="CG118" s="47"/>
      <c r="CH118" s="49"/>
      <c r="CI118" s="47"/>
      <c r="CJ118" s="47"/>
      <c r="CK118" s="49"/>
      <c r="CL118" s="47"/>
      <c r="CM118" s="47"/>
      <c r="CN118" s="49"/>
      <c r="CO118" s="47"/>
      <c r="CP118" s="140"/>
      <c r="CQ118" s="384"/>
      <c r="CR118" s="140"/>
      <c r="CS118" s="49"/>
      <c r="CT118" s="49"/>
      <c r="CU118" s="49"/>
      <c r="CW118" s="47"/>
      <c r="CX118" s="47"/>
      <c r="CY118" s="48"/>
      <c r="CZ118" s="47"/>
      <c r="DA118" s="49"/>
      <c r="DB118" s="47"/>
      <c r="DC118" s="28"/>
      <c r="DD118" s="49"/>
      <c r="DE118" s="28"/>
      <c r="DF118" s="47"/>
      <c r="DG118" s="49"/>
      <c r="DH118" s="47"/>
      <c r="DI118" s="47"/>
      <c r="DJ118" s="49"/>
      <c r="DK118" s="47"/>
      <c r="DL118" s="47"/>
      <c r="DM118" s="49"/>
      <c r="DN118" s="47"/>
      <c r="DO118" s="49"/>
      <c r="DP118" s="49"/>
      <c r="DQ118" s="49"/>
      <c r="DS118" s="47"/>
      <c r="DT118" s="47"/>
      <c r="DU118" s="48"/>
      <c r="DV118" s="47"/>
      <c r="DW118" s="49"/>
      <c r="DX118" s="47"/>
      <c r="DY118" s="47"/>
      <c r="DZ118" s="49"/>
      <c r="EA118" s="47"/>
      <c r="EB118" s="47"/>
      <c r="EC118" s="49"/>
      <c r="ED118" s="47"/>
      <c r="EE118" s="49"/>
      <c r="EG118" s="49"/>
      <c r="EH118" s="47"/>
      <c r="EI118" s="49"/>
      <c r="EJ118" s="47"/>
      <c r="EK118" s="47"/>
      <c r="EL118" s="47"/>
      <c r="EM118" s="47"/>
      <c r="EN118" s="47"/>
      <c r="EO118" s="49"/>
      <c r="EP118" s="49"/>
      <c r="EQ118" s="49"/>
      <c r="ER118" s="49"/>
      <c r="ES118" s="49"/>
      <c r="ET118" s="49"/>
      <c r="EU118" s="49"/>
      <c r="EV118" s="49"/>
      <c r="EW118" s="49"/>
      <c r="EX118" s="49"/>
      <c r="EY118" s="49"/>
      <c r="EZ118" s="49"/>
      <c r="FA118" s="49"/>
      <c r="FB118" s="49"/>
      <c r="FC118" s="49"/>
      <c r="FD118" s="49"/>
      <c r="FE118" s="49"/>
      <c r="FF118" s="47"/>
      <c r="FG118" s="47"/>
      <c r="FH118" s="47"/>
      <c r="FI118" s="47"/>
      <c r="FJ118" s="47"/>
    </row>
    <row r="119" spans="1:166">
      <c r="A119" s="47"/>
      <c r="B119" s="48"/>
      <c r="C119" s="48"/>
      <c r="D119" s="48"/>
      <c r="E119" s="49"/>
      <c r="F119" s="47"/>
      <c r="G119" s="49"/>
      <c r="H119" s="47"/>
      <c r="I119" s="47"/>
      <c r="J119" s="49"/>
      <c r="K119" s="47"/>
      <c r="L119" s="47"/>
      <c r="M119" s="49"/>
      <c r="N119" s="47"/>
      <c r="O119" s="49"/>
      <c r="P119" s="49"/>
      <c r="Q119" s="49"/>
      <c r="R119" s="47"/>
      <c r="S119" s="49"/>
      <c r="T119" s="47"/>
      <c r="U119" s="47"/>
      <c r="V119" s="49"/>
      <c r="W119" s="47"/>
      <c r="X119" s="47"/>
      <c r="Y119" s="28"/>
      <c r="Z119" s="47"/>
      <c r="AA119" s="47"/>
      <c r="AB119" s="26"/>
      <c r="AC119" s="47"/>
      <c r="AD119" s="28"/>
      <c r="AE119" s="28"/>
      <c r="AF119" s="28"/>
      <c r="AG119" s="28"/>
      <c r="AI119" s="47"/>
      <c r="AJ119" s="47"/>
      <c r="AK119" s="48"/>
      <c r="AL119" s="47"/>
      <c r="AM119" s="49"/>
      <c r="AN119" s="47"/>
      <c r="AO119" s="47"/>
      <c r="AP119" s="49"/>
      <c r="AQ119" s="47"/>
      <c r="AR119" s="47"/>
      <c r="AS119" s="49"/>
      <c r="AT119" s="47"/>
      <c r="AU119" s="47"/>
      <c r="AV119" s="49"/>
      <c r="AW119" s="47"/>
      <c r="AX119" s="47"/>
      <c r="AY119" s="49"/>
      <c r="AZ119" s="47"/>
      <c r="BA119" s="47"/>
      <c r="BB119" s="49"/>
      <c r="BC119" s="47"/>
      <c r="BD119" s="47"/>
      <c r="BE119" s="49"/>
      <c r="BF119" s="47"/>
      <c r="BG119" s="47"/>
      <c r="BH119" s="49"/>
      <c r="BI119" s="47"/>
      <c r="BK119" s="47"/>
      <c r="BL119" s="47"/>
      <c r="BM119" s="48"/>
      <c r="BN119" s="47"/>
      <c r="BO119" s="49"/>
      <c r="BP119" s="49"/>
      <c r="BQ119" s="49"/>
      <c r="BR119" s="49"/>
      <c r="BS119" s="49"/>
      <c r="BT119" s="49"/>
      <c r="BU119" s="49"/>
      <c r="BV119" s="49"/>
      <c r="BW119" s="49"/>
      <c r="BY119" s="49"/>
      <c r="CA119" s="47"/>
      <c r="CB119" s="49"/>
      <c r="CC119" s="47"/>
      <c r="CD119" s="47"/>
      <c r="CE119" s="49"/>
      <c r="CF119" s="47"/>
      <c r="CG119" s="47"/>
      <c r="CH119" s="49"/>
      <c r="CI119" s="47"/>
      <c r="CJ119" s="47"/>
      <c r="CK119" s="49"/>
      <c r="CL119" s="47"/>
      <c r="CM119" s="47"/>
      <c r="CN119" s="49"/>
      <c r="CO119" s="47"/>
      <c r="CP119" s="140"/>
      <c r="CQ119" s="384"/>
      <c r="CR119" s="140"/>
      <c r="CS119" s="49"/>
      <c r="CT119" s="49"/>
      <c r="CU119" s="49"/>
      <c r="CW119" s="47"/>
      <c r="CX119" s="47"/>
      <c r="CY119" s="48"/>
      <c r="CZ119" s="47"/>
      <c r="DA119" s="49"/>
      <c r="DB119" s="47"/>
      <c r="DC119" s="28"/>
      <c r="DD119" s="49"/>
      <c r="DE119" s="28"/>
      <c r="DF119" s="47"/>
      <c r="DG119" s="49"/>
      <c r="DH119" s="47"/>
      <c r="DI119" s="47"/>
      <c r="DJ119" s="49"/>
      <c r="DK119" s="47"/>
      <c r="DL119" s="47"/>
      <c r="DM119" s="49"/>
      <c r="DN119" s="47"/>
      <c r="DO119" s="49"/>
      <c r="DP119" s="49"/>
      <c r="DQ119" s="49"/>
      <c r="DS119" s="47"/>
      <c r="DT119" s="47"/>
      <c r="DU119" s="48"/>
      <c r="DV119" s="47"/>
      <c r="DW119" s="49"/>
      <c r="DX119" s="47"/>
      <c r="DY119" s="47"/>
      <c r="DZ119" s="49"/>
      <c r="EA119" s="47"/>
      <c r="EB119" s="47"/>
      <c r="EC119" s="49"/>
      <c r="ED119" s="47"/>
      <c r="EE119" s="49"/>
      <c r="EG119" s="49"/>
      <c r="EH119" s="47"/>
      <c r="EI119" s="49"/>
      <c r="EJ119" s="47"/>
      <c r="EK119" s="47"/>
      <c r="EL119" s="47"/>
      <c r="EM119" s="47"/>
      <c r="EN119" s="47"/>
      <c r="EO119" s="49"/>
      <c r="EP119" s="49"/>
      <c r="EQ119" s="49"/>
      <c r="ER119" s="49"/>
      <c r="ES119" s="49"/>
      <c r="ET119" s="49"/>
      <c r="EU119" s="49"/>
      <c r="EV119" s="49"/>
      <c r="EW119" s="49"/>
      <c r="EX119" s="49"/>
      <c r="EY119" s="49"/>
      <c r="EZ119" s="49"/>
      <c r="FA119" s="49"/>
      <c r="FB119" s="49"/>
      <c r="FC119" s="49"/>
      <c r="FD119" s="49"/>
      <c r="FE119" s="49"/>
      <c r="FF119" s="47"/>
      <c r="FG119" s="47"/>
      <c r="FH119" s="47"/>
      <c r="FI119" s="47"/>
      <c r="FJ119" s="47"/>
    </row>
    <row r="120" spans="1:166">
      <c r="A120" s="47"/>
      <c r="B120" s="48"/>
      <c r="C120" s="48"/>
      <c r="D120" s="48"/>
      <c r="E120" s="49"/>
      <c r="F120" s="47"/>
      <c r="G120" s="49"/>
      <c r="H120" s="47"/>
      <c r="I120" s="47"/>
      <c r="J120" s="49"/>
      <c r="K120" s="47"/>
      <c r="L120" s="47"/>
      <c r="M120" s="49"/>
      <c r="N120" s="47"/>
      <c r="O120" s="49"/>
      <c r="P120" s="49"/>
      <c r="Q120" s="49"/>
      <c r="R120" s="47"/>
      <c r="S120" s="49"/>
      <c r="T120" s="47"/>
      <c r="U120" s="47"/>
      <c r="V120" s="49"/>
      <c r="W120" s="47"/>
      <c r="X120" s="47"/>
      <c r="Y120" s="28"/>
      <c r="Z120" s="47"/>
      <c r="AA120" s="47"/>
      <c r="AB120" s="26"/>
      <c r="AC120" s="47"/>
      <c r="AD120" s="28"/>
      <c r="AE120" s="28"/>
      <c r="AF120" s="28"/>
      <c r="AG120" s="28"/>
      <c r="AI120" s="47"/>
      <c r="AJ120" s="47"/>
      <c r="AK120" s="48"/>
      <c r="AL120" s="47"/>
      <c r="AM120" s="49"/>
      <c r="AN120" s="47"/>
      <c r="AO120" s="47"/>
      <c r="AP120" s="49"/>
      <c r="AQ120" s="47"/>
      <c r="AR120" s="47"/>
      <c r="AS120" s="49"/>
      <c r="AT120" s="47"/>
      <c r="AU120" s="47"/>
      <c r="AV120" s="49"/>
      <c r="AW120" s="47"/>
      <c r="AX120" s="47"/>
      <c r="AY120" s="49"/>
      <c r="AZ120" s="47"/>
      <c r="BA120" s="47"/>
      <c r="BB120" s="49"/>
      <c r="BC120" s="47"/>
      <c r="BD120" s="47"/>
      <c r="BE120" s="49"/>
      <c r="BF120" s="47"/>
      <c r="BG120" s="47"/>
      <c r="BH120" s="49"/>
      <c r="BI120" s="47"/>
      <c r="BK120" s="47"/>
      <c r="BL120" s="47"/>
      <c r="BM120" s="48"/>
      <c r="BN120" s="47"/>
      <c r="BO120" s="49"/>
      <c r="BP120" s="49"/>
      <c r="BQ120" s="49"/>
      <c r="BR120" s="49"/>
      <c r="BS120" s="49"/>
      <c r="BT120" s="49"/>
      <c r="BU120" s="49"/>
      <c r="BV120" s="49"/>
      <c r="BW120" s="49"/>
      <c r="BY120" s="49"/>
      <c r="CA120" s="47"/>
      <c r="CB120" s="49"/>
      <c r="CC120" s="47"/>
      <c r="CD120" s="47"/>
      <c r="CE120" s="49"/>
      <c r="CF120" s="47"/>
      <c r="CG120" s="47"/>
      <c r="CH120" s="49"/>
      <c r="CI120" s="47"/>
      <c r="CJ120" s="47"/>
      <c r="CK120" s="49"/>
      <c r="CL120" s="47"/>
      <c r="CM120" s="47"/>
      <c r="CN120" s="49"/>
      <c r="CO120" s="47"/>
      <c r="CP120" s="140"/>
      <c r="CQ120" s="384"/>
      <c r="CR120" s="140"/>
      <c r="CS120" s="49"/>
      <c r="CT120" s="49"/>
      <c r="CU120" s="49"/>
      <c r="CW120" s="47"/>
      <c r="CX120" s="47"/>
      <c r="CY120" s="48"/>
      <c r="CZ120" s="47"/>
      <c r="DA120" s="49"/>
      <c r="DB120" s="47"/>
      <c r="DC120" s="28"/>
      <c r="DD120" s="49"/>
      <c r="DE120" s="28"/>
      <c r="DF120" s="47"/>
      <c r="DG120" s="49"/>
      <c r="DH120" s="47"/>
      <c r="DI120" s="47"/>
      <c r="DJ120" s="49"/>
      <c r="DK120" s="47"/>
      <c r="DL120" s="47"/>
      <c r="DM120" s="49"/>
      <c r="DN120" s="47"/>
      <c r="DO120" s="49"/>
      <c r="DP120" s="49"/>
      <c r="DQ120" s="49"/>
      <c r="DS120" s="47"/>
      <c r="DT120" s="47"/>
      <c r="DU120" s="48"/>
      <c r="DV120" s="47"/>
      <c r="DW120" s="49"/>
      <c r="DX120" s="47"/>
      <c r="DY120" s="47"/>
      <c r="DZ120" s="49"/>
      <c r="EA120" s="47"/>
      <c r="EB120" s="47"/>
      <c r="EC120" s="49"/>
      <c r="ED120" s="47"/>
      <c r="EE120" s="49"/>
      <c r="EG120" s="49"/>
      <c r="EH120" s="47"/>
      <c r="EI120" s="49"/>
      <c r="EJ120" s="47"/>
      <c r="EK120" s="47"/>
      <c r="EL120" s="47"/>
      <c r="EM120" s="47"/>
      <c r="EN120" s="47"/>
      <c r="EO120" s="49"/>
      <c r="EP120" s="49"/>
      <c r="EQ120" s="49"/>
      <c r="ER120" s="49"/>
      <c r="ES120" s="49"/>
      <c r="ET120" s="49"/>
      <c r="EU120" s="49"/>
      <c r="EV120" s="49"/>
      <c r="EW120" s="49"/>
      <c r="EX120" s="49"/>
      <c r="EY120" s="49"/>
      <c r="EZ120" s="49"/>
      <c r="FA120" s="49"/>
      <c r="FB120" s="49"/>
      <c r="FC120" s="49"/>
      <c r="FD120" s="49"/>
      <c r="FE120" s="49"/>
      <c r="FF120" s="47"/>
      <c r="FG120" s="47"/>
      <c r="FH120" s="47"/>
      <c r="FI120" s="47"/>
      <c r="FJ120" s="47"/>
    </row>
    <row r="121" spans="1:166">
      <c r="A121" s="47"/>
      <c r="B121" s="48"/>
      <c r="C121" s="48"/>
      <c r="D121" s="48"/>
      <c r="E121" s="49"/>
      <c r="F121" s="47"/>
      <c r="G121" s="49"/>
      <c r="H121" s="47"/>
      <c r="I121" s="47"/>
      <c r="J121" s="49"/>
      <c r="K121" s="47"/>
      <c r="L121" s="47"/>
      <c r="M121" s="49"/>
      <c r="N121" s="47"/>
      <c r="O121" s="49"/>
      <c r="P121" s="49"/>
      <c r="Q121" s="49"/>
      <c r="R121" s="47"/>
      <c r="S121" s="49"/>
      <c r="T121" s="47"/>
      <c r="U121" s="47"/>
      <c r="V121" s="49"/>
      <c r="W121" s="47"/>
      <c r="X121" s="47"/>
      <c r="Y121" s="28"/>
      <c r="Z121" s="47"/>
      <c r="AA121" s="47"/>
      <c r="AB121" s="26"/>
      <c r="AC121" s="47"/>
      <c r="AD121" s="28"/>
      <c r="AE121" s="28"/>
      <c r="AF121" s="28"/>
      <c r="AG121" s="28"/>
      <c r="AI121" s="47"/>
      <c r="AJ121" s="47"/>
      <c r="AK121" s="48"/>
      <c r="AL121" s="47"/>
      <c r="AM121" s="49"/>
      <c r="AN121" s="47"/>
      <c r="AO121" s="47"/>
      <c r="AP121" s="49"/>
      <c r="AQ121" s="47"/>
      <c r="AR121" s="47"/>
      <c r="AS121" s="49"/>
      <c r="AT121" s="47"/>
      <c r="AU121" s="47"/>
      <c r="AV121" s="49"/>
      <c r="AW121" s="47"/>
      <c r="AX121" s="47"/>
      <c r="AY121" s="49"/>
      <c r="AZ121" s="47"/>
      <c r="BA121" s="47"/>
      <c r="BB121" s="49"/>
      <c r="BC121" s="47"/>
      <c r="BD121" s="47"/>
      <c r="BE121" s="49"/>
      <c r="BF121" s="47"/>
      <c r="BG121" s="47"/>
      <c r="BH121" s="49"/>
      <c r="BI121" s="47"/>
      <c r="BK121" s="47"/>
      <c r="BL121" s="47"/>
      <c r="BM121" s="48"/>
      <c r="BN121" s="47"/>
      <c r="BO121" s="49"/>
      <c r="BP121" s="49"/>
      <c r="BQ121" s="49"/>
      <c r="BR121" s="49"/>
      <c r="BS121" s="49"/>
      <c r="BT121" s="49"/>
      <c r="BU121" s="49"/>
      <c r="BV121" s="49"/>
      <c r="BW121" s="49"/>
      <c r="BY121" s="49"/>
      <c r="CA121" s="47"/>
      <c r="CB121" s="49"/>
      <c r="CC121" s="47"/>
      <c r="CD121" s="47"/>
      <c r="CE121" s="49"/>
      <c r="CF121" s="47"/>
      <c r="CG121" s="47"/>
      <c r="CH121" s="49"/>
      <c r="CI121" s="47"/>
      <c r="CJ121" s="47"/>
      <c r="CK121" s="49"/>
      <c r="CL121" s="47"/>
      <c r="CM121" s="47"/>
      <c r="CN121" s="49"/>
      <c r="CO121" s="47"/>
      <c r="CP121" s="140"/>
      <c r="CQ121" s="384"/>
      <c r="CR121" s="140"/>
      <c r="CS121" s="49"/>
      <c r="CT121" s="49"/>
      <c r="CU121" s="49"/>
      <c r="CW121" s="47"/>
      <c r="CX121" s="47"/>
      <c r="CY121" s="48"/>
      <c r="CZ121" s="47"/>
      <c r="DA121" s="49"/>
      <c r="DB121" s="47"/>
      <c r="DC121" s="28"/>
      <c r="DD121" s="49"/>
      <c r="DE121" s="28"/>
      <c r="DF121" s="47"/>
      <c r="DG121" s="49"/>
      <c r="DH121" s="47"/>
      <c r="DI121" s="47"/>
      <c r="DJ121" s="49"/>
      <c r="DK121" s="47"/>
      <c r="DL121" s="47"/>
      <c r="DM121" s="49"/>
      <c r="DN121" s="47"/>
      <c r="DO121" s="49"/>
      <c r="DP121" s="49"/>
      <c r="DQ121" s="49"/>
      <c r="DS121" s="47"/>
      <c r="DT121" s="47"/>
      <c r="DU121" s="48"/>
      <c r="DV121" s="47"/>
      <c r="DW121" s="49"/>
      <c r="DX121" s="47"/>
      <c r="DY121" s="47"/>
      <c r="DZ121" s="49"/>
      <c r="EA121" s="47"/>
      <c r="EB121" s="47"/>
      <c r="EC121" s="49"/>
      <c r="ED121" s="47"/>
      <c r="EE121" s="49"/>
      <c r="EG121" s="49"/>
      <c r="EH121" s="47"/>
      <c r="EI121" s="49"/>
      <c r="EJ121" s="47"/>
      <c r="EK121" s="47"/>
      <c r="EL121" s="47"/>
      <c r="EM121" s="47"/>
      <c r="EN121" s="47"/>
      <c r="EO121" s="49"/>
      <c r="EP121" s="49"/>
      <c r="EQ121" s="49"/>
      <c r="ER121" s="49"/>
      <c r="ES121" s="49"/>
      <c r="ET121" s="49"/>
      <c r="EU121" s="49"/>
      <c r="EV121" s="49"/>
      <c r="EW121" s="49"/>
      <c r="EX121" s="49"/>
      <c r="EY121" s="49"/>
      <c r="EZ121" s="49"/>
      <c r="FA121" s="49"/>
      <c r="FB121" s="49"/>
      <c r="FC121" s="49"/>
      <c r="FD121" s="49"/>
      <c r="FE121" s="49"/>
      <c r="FF121" s="47"/>
      <c r="FG121" s="47"/>
      <c r="FH121" s="47"/>
      <c r="FI121" s="47"/>
      <c r="FJ121" s="47"/>
    </row>
    <row r="122" spans="1:166">
      <c r="A122" s="47"/>
      <c r="B122" s="48"/>
      <c r="C122" s="48"/>
      <c r="D122" s="48"/>
      <c r="E122" s="49"/>
      <c r="F122" s="47"/>
      <c r="G122" s="49"/>
      <c r="H122" s="47"/>
      <c r="I122" s="47"/>
      <c r="J122" s="49"/>
      <c r="K122" s="47"/>
      <c r="L122" s="47"/>
      <c r="M122" s="49"/>
      <c r="N122" s="47"/>
      <c r="O122" s="49"/>
      <c r="P122" s="49"/>
      <c r="Q122" s="49"/>
      <c r="R122" s="47"/>
      <c r="S122" s="49"/>
      <c r="T122" s="47"/>
      <c r="U122" s="47"/>
      <c r="V122" s="49"/>
      <c r="W122" s="47"/>
      <c r="X122" s="47"/>
      <c r="Y122" s="28"/>
      <c r="Z122" s="47"/>
      <c r="AA122" s="47"/>
      <c r="AB122" s="26"/>
      <c r="AC122" s="47"/>
      <c r="AD122" s="28"/>
      <c r="AE122" s="28"/>
      <c r="AF122" s="28"/>
      <c r="AG122" s="28"/>
      <c r="AI122" s="47"/>
      <c r="AJ122" s="47"/>
      <c r="AK122" s="48"/>
      <c r="AL122" s="47"/>
      <c r="AM122" s="49"/>
      <c r="AN122" s="47"/>
      <c r="AO122" s="47"/>
      <c r="AP122" s="49"/>
      <c r="AQ122" s="47"/>
      <c r="AR122" s="47"/>
      <c r="AS122" s="49"/>
      <c r="AT122" s="47"/>
      <c r="AU122" s="47"/>
      <c r="AV122" s="49"/>
      <c r="AW122" s="47"/>
      <c r="AX122" s="47"/>
      <c r="AY122" s="49"/>
      <c r="AZ122" s="47"/>
      <c r="BA122" s="47"/>
      <c r="BB122" s="49"/>
      <c r="BC122" s="47"/>
      <c r="BD122" s="47"/>
      <c r="BE122" s="49"/>
      <c r="BF122" s="47"/>
      <c r="BG122" s="47"/>
      <c r="BH122" s="49"/>
      <c r="BI122" s="47"/>
      <c r="BK122" s="47"/>
      <c r="BL122" s="47"/>
      <c r="BM122" s="48"/>
      <c r="BN122" s="47"/>
      <c r="BO122" s="49"/>
      <c r="BP122" s="49"/>
      <c r="BQ122" s="49"/>
      <c r="BR122" s="49"/>
      <c r="BS122" s="49"/>
      <c r="BT122" s="49"/>
      <c r="BU122" s="49"/>
      <c r="BV122" s="49"/>
      <c r="BW122" s="49"/>
      <c r="BY122" s="49"/>
      <c r="CA122" s="47"/>
      <c r="CB122" s="49"/>
      <c r="CC122" s="47"/>
      <c r="CD122" s="47"/>
      <c r="CE122" s="49"/>
      <c r="CF122" s="47"/>
      <c r="CG122" s="47"/>
      <c r="CH122" s="49"/>
      <c r="CI122" s="47"/>
      <c r="CJ122" s="47"/>
      <c r="CK122" s="49"/>
      <c r="CL122" s="47"/>
      <c r="CM122" s="47"/>
      <c r="CN122" s="49"/>
      <c r="CO122" s="47"/>
      <c r="CP122" s="140"/>
      <c r="CQ122" s="384"/>
      <c r="CR122" s="140"/>
      <c r="CS122" s="49"/>
      <c r="CT122" s="49"/>
      <c r="CU122" s="49"/>
      <c r="CW122" s="47"/>
      <c r="CX122" s="47"/>
      <c r="CY122" s="48"/>
      <c r="CZ122" s="47"/>
      <c r="DA122" s="49"/>
      <c r="DB122" s="47"/>
      <c r="DC122" s="28"/>
      <c r="DD122" s="49"/>
      <c r="DE122" s="28"/>
      <c r="DF122" s="47"/>
      <c r="DG122" s="49"/>
      <c r="DH122" s="47"/>
      <c r="DI122" s="47"/>
      <c r="DJ122" s="49"/>
      <c r="DK122" s="47"/>
      <c r="DL122" s="47"/>
      <c r="DM122" s="49"/>
      <c r="DN122" s="47"/>
      <c r="DO122" s="49"/>
      <c r="DP122" s="49"/>
      <c r="DQ122" s="49"/>
      <c r="DS122" s="47"/>
      <c r="DT122" s="47"/>
      <c r="DU122" s="48"/>
      <c r="DV122" s="47"/>
      <c r="DW122" s="49"/>
      <c r="DX122" s="47"/>
      <c r="DY122" s="47"/>
      <c r="DZ122" s="49"/>
      <c r="EA122" s="47"/>
      <c r="EB122" s="47"/>
      <c r="EC122" s="49"/>
      <c r="ED122" s="47"/>
      <c r="EE122" s="49"/>
      <c r="EG122" s="49"/>
      <c r="EH122" s="47"/>
      <c r="EI122" s="49"/>
      <c r="EJ122" s="47"/>
      <c r="EK122" s="47"/>
      <c r="EL122" s="47"/>
      <c r="EM122" s="47"/>
      <c r="EN122" s="47"/>
      <c r="EO122" s="49"/>
      <c r="EP122" s="49"/>
      <c r="EQ122" s="49"/>
      <c r="ER122" s="49"/>
      <c r="ES122" s="49"/>
      <c r="ET122" s="49"/>
      <c r="EU122" s="49"/>
      <c r="EV122" s="49"/>
      <c r="EW122" s="49"/>
      <c r="EX122" s="49"/>
      <c r="EY122" s="49"/>
      <c r="EZ122" s="49"/>
      <c r="FA122" s="49"/>
      <c r="FB122" s="49"/>
      <c r="FC122" s="49"/>
      <c r="FD122" s="49"/>
      <c r="FE122" s="49"/>
      <c r="FF122" s="47"/>
      <c r="FG122" s="47"/>
      <c r="FH122" s="47"/>
      <c r="FI122" s="47"/>
      <c r="FJ122" s="47"/>
    </row>
    <row r="123" spans="1:166">
      <c r="A123" s="47"/>
      <c r="B123" s="48"/>
      <c r="C123" s="48"/>
      <c r="D123" s="48"/>
      <c r="E123" s="49"/>
      <c r="F123" s="47"/>
      <c r="G123" s="49"/>
      <c r="H123" s="47"/>
      <c r="I123" s="47"/>
      <c r="J123" s="49"/>
      <c r="K123" s="47"/>
      <c r="L123" s="47"/>
      <c r="M123" s="49"/>
      <c r="N123" s="47"/>
      <c r="O123" s="49"/>
      <c r="P123" s="49"/>
      <c r="Q123" s="49"/>
      <c r="R123" s="47"/>
      <c r="S123" s="49"/>
      <c r="T123" s="47"/>
      <c r="U123" s="47"/>
      <c r="V123" s="49"/>
      <c r="W123" s="47"/>
      <c r="X123" s="47"/>
      <c r="Y123" s="28"/>
      <c r="Z123" s="47"/>
      <c r="AA123" s="47"/>
      <c r="AB123" s="26"/>
      <c r="AC123" s="47"/>
      <c r="AD123" s="28"/>
      <c r="AE123" s="28"/>
      <c r="AF123" s="28"/>
      <c r="AG123" s="28"/>
      <c r="AI123" s="47"/>
      <c r="AJ123" s="47"/>
      <c r="AK123" s="48"/>
      <c r="AL123" s="47"/>
      <c r="AM123" s="49"/>
      <c r="AN123" s="47"/>
      <c r="AO123" s="47"/>
      <c r="AP123" s="49"/>
      <c r="AQ123" s="47"/>
      <c r="AR123" s="47"/>
      <c r="AS123" s="49"/>
      <c r="AT123" s="47"/>
      <c r="AU123" s="47"/>
      <c r="AV123" s="49"/>
      <c r="AW123" s="47"/>
      <c r="AX123" s="47"/>
      <c r="AY123" s="49"/>
      <c r="AZ123" s="47"/>
      <c r="BA123" s="47"/>
      <c r="BB123" s="49"/>
      <c r="BC123" s="47"/>
      <c r="BD123" s="47"/>
      <c r="BE123" s="49"/>
      <c r="BF123" s="47"/>
      <c r="BG123" s="47"/>
      <c r="BH123" s="49"/>
      <c r="BI123" s="47"/>
      <c r="BK123" s="47"/>
      <c r="BL123" s="47"/>
      <c r="BM123" s="48"/>
      <c r="BN123" s="47"/>
      <c r="BO123" s="49"/>
      <c r="BP123" s="49"/>
      <c r="BQ123" s="49"/>
      <c r="BR123" s="49"/>
      <c r="BS123" s="49"/>
      <c r="BT123" s="49"/>
      <c r="BU123" s="49"/>
      <c r="BV123" s="49"/>
      <c r="BW123" s="49"/>
      <c r="BY123" s="49"/>
      <c r="CA123" s="47"/>
      <c r="CB123" s="49"/>
      <c r="CC123" s="47"/>
      <c r="CD123" s="47"/>
      <c r="CE123" s="49"/>
      <c r="CF123" s="47"/>
      <c r="CG123" s="47"/>
      <c r="CH123" s="49"/>
      <c r="CI123" s="47"/>
      <c r="CJ123" s="47"/>
      <c r="CK123" s="49"/>
      <c r="CL123" s="47"/>
      <c r="CM123" s="47"/>
      <c r="CN123" s="49"/>
      <c r="CO123" s="47"/>
      <c r="CP123" s="140"/>
      <c r="CQ123" s="384"/>
      <c r="CR123" s="140"/>
      <c r="CS123" s="49"/>
      <c r="CT123" s="49"/>
      <c r="CU123" s="49"/>
      <c r="CW123" s="47"/>
      <c r="CX123" s="47"/>
      <c r="CY123" s="48"/>
      <c r="CZ123" s="47"/>
      <c r="DA123" s="49"/>
      <c r="DB123" s="47"/>
      <c r="DC123" s="28"/>
      <c r="DD123" s="49"/>
      <c r="DE123" s="28"/>
      <c r="DF123" s="47"/>
      <c r="DG123" s="49"/>
      <c r="DH123" s="47"/>
      <c r="DI123" s="47"/>
      <c r="DJ123" s="49"/>
      <c r="DK123" s="47"/>
      <c r="DL123" s="47"/>
      <c r="DM123" s="49"/>
      <c r="DN123" s="47"/>
      <c r="DO123" s="49"/>
      <c r="DP123" s="49"/>
      <c r="DQ123" s="49"/>
      <c r="DS123" s="47"/>
      <c r="DT123" s="47"/>
      <c r="DU123" s="48"/>
      <c r="DV123" s="47"/>
      <c r="DW123" s="49"/>
      <c r="DX123" s="47"/>
      <c r="DY123" s="47"/>
      <c r="DZ123" s="49"/>
      <c r="EA123" s="47"/>
      <c r="EB123" s="47"/>
      <c r="EC123" s="49"/>
      <c r="ED123" s="47"/>
      <c r="EE123" s="49"/>
      <c r="EG123" s="49"/>
      <c r="EH123" s="47"/>
      <c r="EI123" s="49"/>
      <c r="EJ123" s="47"/>
      <c r="EK123" s="47"/>
      <c r="EL123" s="47"/>
      <c r="EM123" s="47"/>
      <c r="EN123" s="47"/>
      <c r="EO123" s="49"/>
      <c r="EP123" s="49"/>
      <c r="EQ123" s="49"/>
      <c r="ER123" s="49"/>
      <c r="ES123" s="49"/>
      <c r="ET123" s="49"/>
      <c r="EU123" s="49"/>
      <c r="EV123" s="49"/>
      <c r="EW123" s="49"/>
      <c r="EX123" s="49"/>
      <c r="EY123" s="49"/>
      <c r="EZ123" s="49"/>
      <c r="FA123" s="49"/>
      <c r="FB123" s="49"/>
      <c r="FC123" s="49"/>
      <c r="FD123" s="49"/>
      <c r="FE123" s="49"/>
      <c r="FF123" s="47"/>
      <c r="FG123" s="47"/>
      <c r="FH123" s="47"/>
      <c r="FI123" s="47"/>
      <c r="FJ123" s="47"/>
    </row>
    <row r="124" spans="1:166">
      <c r="A124" s="47"/>
      <c r="B124" s="48"/>
      <c r="C124" s="48"/>
      <c r="D124" s="48"/>
      <c r="E124" s="49"/>
      <c r="F124" s="47"/>
      <c r="G124" s="49"/>
      <c r="H124" s="47"/>
      <c r="I124" s="47"/>
      <c r="J124" s="49"/>
      <c r="K124" s="47"/>
      <c r="L124" s="47"/>
      <c r="M124" s="49"/>
      <c r="N124" s="47"/>
      <c r="O124" s="49"/>
      <c r="P124" s="49"/>
      <c r="Q124" s="49"/>
      <c r="R124" s="47"/>
      <c r="S124" s="49"/>
      <c r="T124" s="47"/>
      <c r="U124" s="47"/>
      <c r="V124" s="49"/>
      <c r="W124" s="47"/>
      <c r="X124" s="47"/>
      <c r="Y124" s="28"/>
      <c r="Z124" s="47"/>
      <c r="AA124" s="47"/>
      <c r="AB124" s="26"/>
      <c r="AC124" s="47"/>
      <c r="AD124" s="28"/>
      <c r="AE124" s="28"/>
      <c r="AF124" s="28"/>
      <c r="AG124" s="28"/>
      <c r="AI124" s="47"/>
      <c r="AJ124" s="47"/>
      <c r="AK124" s="48"/>
      <c r="AL124" s="47"/>
      <c r="AM124" s="49"/>
      <c r="AN124" s="47"/>
      <c r="AO124" s="47"/>
      <c r="AP124" s="49"/>
      <c r="AQ124" s="47"/>
      <c r="AR124" s="47"/>
      <c r="AS124" s="49"/>
      <c r="AT124" s="47"/>
      <c r="AU124" s="47"/>
      <c r="AV124" s="49"/>
      <c r="AW124" s="47"/>
      <c r="AX124" s="47"/>
      <c r="AY124" s="49"/>
      <c r="AZ124" s="47"/>
      <c r="BA124" s="47"/>
      <c r="BB124" s="49"/>
      <c r="BC124" s="47"/>
      <c r="BD124" s="47"/>
      <c r="BE124" s="49"/>
      <c r="BF124" s="47"/>
      <c r="BG124" s="47"/>
      <c r="BH124" s="49"/>
      <c r="BI124" s="47"/>
      <c r="BK124" s="47"/>
      <c r="BL124" s="47"/>
      <c r="BM124" s="48"/>
      <c r="BN124" s="47"/>
      <c r="BO124" s="49"/>
      <c r="BP124" s="49"/>
      <c r="BQ124" s="49"/>
      <c r="BR124" s="49"/>
      <c r="BS124" s="49"/>
      <c r="BT124" s="49"/>
      <c r="BU124" s="49"/>
      <c r="BV124" s="49"/>
      <c r="BW124" s="49"/>
      <c r="BY124" s="49"/>
      <c r="CA124" s="47"/>
      <c r="CB124" s="49"/>
      <c r="CC124" s="47"/>
      <c r="CD124" s="47"/>
      <c r="CE124" s="49"/>
      <c r="CF124" s="47"/>
      <c r="CG124" s="47"/>
      <c r="CH124" s="49"/>
      <c r="CI124" s="47"/>
      <c r="CJ124" s="47"/>
      <c r="CK124" s="49"/>
      <c r="CL124" s="47"/>
      <c r="CM124" s="47"/>
      <c r="CN124" s="49"/>
      <c r="CO124" s="47"/>
      <c r="CP124" s="140"/>
      <c r="CQ124" s="384"/>
      <c r="CR124" s="140"/>
      <c r="CS124" s="49"/>
      <c r="CT124" s="49"/>
      <c r="CU124" s="49"/>
      <c r="CW124" s="47"/>
      <c r="CX124" s="47"/>
      <c r="CY124" s="48"/>
      <c r="CZ124" s="47"/>
      <c r="DA124" s="49"/>
      <c r="DB124" s="47"/>
      <c r="DC124" s="28"/>
      <c r="DD124" s="49"/>
      <c r="DE124" s="28"/>
      <c r="DF124" s="47"/>
      <c r="DG124" s="49"/>
      <c r="DH124" s="47"/>
      <c r="DI124" s="47"/>
      <c r="DJ124" s="49"/>
      <c r="DK124" s="47"/>
      <c r="DL124" s="47"/>
      <c r="DM124" s="49"/>
      <c r="DN124" s="47"/>
      <c r="DO124" s="49"/>
      <c r="DP124" s="49"/>
      <c r="DQ124" s="49"/>
      <c r="DS124" s="47"/>
      <c r="DT124" s="47"/>
      <c r="DU124" s="48"/>
      <c r="DV124" s="47"/>
      <c r="DW124" s="49"/>
      <c r="DX124" s="47"/>
      <c r="DY124" s="47"/>
      <c r="DZ124" s="49"/>
      <c r="EA124" s="47"/>
      <c r="EB124" s="47"/>
      <c r="EC124" s="49"/>
      <c r="ED124" s="47"/>
      <c r="EE124" s="49"/>
      <c r="EG124" s="49"/>
      <c r="EH124" s="47"/>
      <c r="EI124" s="49"/>
      <c r="EJ124" s="47"/>
      <c r="EK124" s="47"/>
      <c r="EL124" s="47"/>
      <c r="EM124" s="47"/>
      <c r="EN124" s="47"/>
      <c r="EO124" s="49"/>
      <c r="EP124" s="49"/>
      <c r="EQ124" s="49"/>
      <c r="ER124" s="49"/>
      <c r="ES124" s="49"/>
      <c r="ET124" s="49"/>
      <c r="EU124" s="49"/>
      <c r="EV124" s="49"/>
      <c r="EW124" s="49"/>
      <c r="EX124" s="49"/>
      <c r="EY124" s="49"/>
      <c r="EZ124" s="49"/>
      <c r="FA124" s="49"/>
      <c r="FB124" s="49"/>
      <c r="FC124" s="49"/>
      <c r="FD124" s="49"/>
      <c r="FE124" s="49"/>
      <c r="FF124" s="47"/>
      <c r="FG124" s="47"/>
      <c r="FH124" s="47"/>
      <c r="FI124" s="47"/>
      <c r="FJ124" s="47"/>
    </row>
    <row r="125" spans="1:166">
      <c r="A125" s="47"/>
      <c r="B125" s="48"/>
      <c r="C125" s="48"/>
      <c r="D125" s="48"/>
      <c r="E125" s="49"/>
      <c r="F125" s="47"/>
      <c r="G125" s="49"/>
      <c r="H125" s="47"/>
      <c r="I125" s="47"/>
      <c r="J125" s="49"/>
      <c r="K125" s="47"/>
      <c r="L125" s="47"/>
      <c r="M125" s="49"/>
      <c r="N125" s="47"/>
      <c r="O125" s="49"/>
      <c r="P125" s="49"/>
      <c r="Q125" s="49"/>
      <c r="R125" s="47"/>
      <c r="S125" s="49"/>
      <c r="T125" s="47"/>
      <c r="U125" s="47"/>
      <c r="V125" s="49"/>
      <c r="W125" s="47"/>
      <c r="X125" s="47"/>
      <c r="Y125" s="28"/>
      <c r="Z125" s="47"/>
      <c r="AA125" s="47"/>
      <c r="AB125" s="26"/>
      <c r="AC125" s="47"/>
      <c r="AD125" s="28"/>
      <c r="AE125" s="28"/>
      <c r="AF125" s="28"/>
      <c r="AG125" s="28"/>
      <c r="AI125" s="47"/>
      <c r="AJ125" s="47"/>
      <c r="AK125" s="48"/>
      <c r="AL125" s="47"/>
      <c r="AM125" s="49"/>
      <c r="AN125" s="47"/>
      <c r="AO125" s="47"/>
      <c r="AP125" s="49"/>
      <c r="AQ125" s="47"/>
      <c r="AR125" s="47"/>
      <c r="AS125" s="49"/>
      <c r="AT125" s="47"/>
      <c r="AU125" s="47"/>
      <c r="AV125" s="49"/>
      <c r="AW125" s="47"/>
      <c r="AX125" s="47"/>
      <c r="AY125" s="49"/>
      <c r="AZ125" s="47"/>
      <c r="BA125" s="47"/>
      <c r="BB125" s="49"/>
      <c r="BC125" s="47"/>
      <c r="BD125" s="47"/>
      <c r="BE125" s="49"/>
      <c r="BF125" s="47"/>
      <c r="BG125" s="47"/>
      <c r="BH125" s="49"/>
      <c r="BI125" s="47"/>
      <c r="BK125" s="47"/>
      <c r="BL125" s="47"/>
      <c r="BM125" s="48"/>
      <c r="BN125" s="47"/>
      <c r="BO125" s="49"/>
      <c r="BP125" s="49"/>
      <c r="BQ125" s="49"/>
      <c r="BR125" s="49"/>
      <c r="BS125" s="49"/>
      <c r="BT125" s="49"/>
      <c r="BU125" s="49"/>
      <c r="BV125" s="49"/>
      <c r="BW125" s="49"/>
      <c r="BY125" s="49"/>
      <c r="CA125" s="47"/>
      <c r="CB125" s="49"/>
      <c r="CC125" s="47"/>
      <c r="CD125" s="47"/>
      <c r="CE125" s="49"/>
      <c r="CF125" s="47"/>
      <c r="CG125" s="47"/>
      <c r="CH125" s="49"/>
      <c r="CI125" s="47"/>
      <c r="CJ125" s="47"/>
      <c r="CK125" s="49"/>
      <c r="CL125" s="47"/>
      <c r="CM125" s="47"/>
      <c r="CN125" s="49"/>
      <c r="CO125" s="47"/>
      <c r="CP125" s="140"/>
      <c r="CQ125" s="384"/>
      <c r="CR125" s="140"/>
      <c r="CS125" s="49"/>
      <c r="CT125" s="49"/>
      <c r="CU125" s="49"/>
      <c r="CW125" s="47"/>
      <c r="CX125" s="47"/>
      <c r="CY125" s="48"/>
      <c r="CZ125" s="47"/>
      <c r="DA125" s="49"/>
      <c r="DB125" s="47"/>
      <c r="DC125" s="28"/>
      <c r="DD125" s="49"/>
      <c r="DE125" s="28"/>
      <c r="DF125" s="47"/>
      <c r="DG125" s="49"/>
      <c r="DH125" s="47"/>
      <c r="DI125" s="47"/>
      <c r="DJ125" s="49"/>
      <c r="DK125" s="47"/>
      <c r="DL125" s="47"/>
      <c r="DM125" s="49"/>
      <c r="DN125" s="47"/>
      <c r="DO125" s="49"/>
      <c r="DP125" s="49"/>
      <c r="DQ125" s="49"/>
      <c r="DS125" s="47"/>
      <c r="DT125" s="47"/>
      <c r="DU125" s="48"/>
      <c r="DV125" s="47"/>
      <c r="DW125" s="49"/>
      <c r="DX125" s="47"/>
      <c r="DY125" s="47"/>
      <c r="DZ125" s="49"/>
      <c r="EA125" s="47"/>
      <c r="EB125" s="47"/>
      <c r="EC125" s="49"/>
      <c r="ED125" s="47"/>
      <c r="EE125" s="49"/>
      <c r="EG125" s="49"/>
      <c r="EH125" s="47"/>
      <c r="EI125" s="49"/>
      <c r="EJ125" s="47"/>
      <c r="EK125" s="47"/>
      <c r="EL125" s="47"/>
      <c r="EM125" s="47"/>
      <c r="EN125" s="47"/>
      <c r="EO125" s="49"/>
      <c r="EP125" s="49"/>
      <c r="EQ125" s="49"/>
      <c r="ER125" s="49"/>
      <c r="ES125" s="49"/>
      <c r="ET125" s="49"/>
      <c r="EU125" s="49"/>
      <c r="EV125" s="49"/>
      <c r="EW125" s="49"/>
      <c r="EX125" s="49"/>
      <c r="EY125" s="49"/>
      <c r="EZ125" s="49"/>
      <c r="FA125" s="49"/>
      <c r="FB125" s="49"/>
      <c r="FC125" s="49"/>
      <c r="FD125" s="49"/>
      <c r="FE125" s="49"/>
      <c r="FF125" s="47"/>
      <c r="FG125" s="47"/>
      <c r="FH125" s="47"/>
      <c r="FI125" s="47"/>
      <c r="FJ125" s="47"/>
    </row>
    <row r="126" spans="1:166">
      <c r="A126" s="47"/>
      <c r="B126" s="48"/>
      <c r="C126" s="48"/>
      <c r="D126" s="48"/>
      <c r="E126" s="49"/>
      <c r="F126" s="47"/>
      <c r="G126" s="49"/>
      <c r="H126" s="47"/>
      <c r="I126" s="47"/>
      <c r="J126" s="49"/>
      <c r="K126" s="47"/>
      <c r="L126" s="47"/>
      <c r="M126" s="49"/>
      <c r="N126" s="47"/>
      <c r="O126" s="49"/>
      <c r="P126" s="49"/>
      <c r="Q126" s="49"/>
      <c r="R126" s="47"/>
      <c r="S126" s="49"/>
      <c r="T126" s="47"/>
      <c r="U126" s="47"/>
      <c r="V126" s="49"/>
      <c r="W126" s="47"/>
      <c r="X126" s="47"/>
      <c r="Y126" s="28"/>
      <c r="Z126" s="47"/>
      <c r="AA126" s="47"/>
      <c r="AB126" s="26"/>
      <c r="AC126" s="47"/>
      <c r="AD126" s="28"/>
      <c r="AE126" s="28"/>
      <c r="AF126" s="28"/>
      <c r="AG126" s="28"/>
      <c r="AI126" s="47"/>
      <c r="AJ126" s="47"/>
      <c r="AK126" s="48"/>
      <c r="AL126" s="47"/>
      <c r="AM126" s="49"/>
      <c r="AN126" s="47"/>
      <c r="AO126" s="47"/>
      <c r="AP126" s="49"/>
      <c r="AQ126" s="47"/>
      <c r="AR126" s="47"/>
      <c r="AS126" s="49"/>
      <c r="AT126" s="47"/>
      <c r="AU126" s="47"/>
      <c r="AV126" s="49"/>
      <c r="AW126" s="47"/>
      <c r="AX126" s="47"/>
      <c r="AY126" s="49"/>
      <c r="AZ126" s="47"/>
      <c r="BA126" s="47"/>
      <c r="BB126" s="49"/>
      <c r="BC126" s="47"/>
      <c r="BD126" s="47"/>
      <c r="BE126" s="49"/>
      <c r="BF126" s="47"/>
      <c r="BG126" s="47"/>
      <c r="BH126" s="49"/>
      <c r="BI126" s="47"/>
      <c r="BK126" s="47"/>
      <c r="BL126" s="47"/>
      <c r="BM126" s="48"/>
      <c r="BN126" s="47"/>
      <c r="BO126" s="49"/>
      <c r="BP126" s="49"/>
      <c r="BQ126" s="49"/>
      <c r="BR126" s="49"/>
      <c r="BS126" s="49"/>
      <c r="BT126" s="49"/>
      <c r="BU126" s="49"/>
      <c r="BV126" s="49"/>
      <c r="BW126" s="49"/>
      <c r="BY126" s="49"/>
      <c r="CA126" s="47"/>
      <c r="CB126" s="49"/>
      <c r="CC126" s="47"/>
      <c r="CD126" s="47"/>
      <c r="CE126" s="49"/>
      <c r="CF126" s="47"/>
      <c r="CG126" s="47"/>
      <c r="CH126" s="49"/>
      <c r="CI126" s="47"/>
      <c r="CJ126" s="47"/>
      <c r="CK126" s="49"/>
      <c r="CL126" s="47"/>
      <c r="CM126" s="47"/>
      <c r="CN126" s="49"/>
      <c r="CO126" s="47"/>
      <c r="CP126" s="140"/>
      <c r="CQ126" s="384"/>
      <c r="CR126" s="140"/>
      <c r="CS126" s="49"/>
      <c r="CT126" s="49"/>
      <c r="CU126" s="49"/>
      <c r="CW126" s="47"/>
      <c r="CX126" s="47"/>
      <c r="CY126" s="48"/>
      <c r="CZ126" s="47"/>
      <c r="DA126" s="49"/>
      <c r="DB126" s="47"/>
      <c r="DC126" s="28"/>
      <c r="DD126" s="49"/>
      <c r="DE126" s="28"/>
      <c r="DF126" s="47"/>
      <c r="DG126" s="49"/>
      <c r="DH126" s="47"/>
      <c r="DI126" s="47"/>
      <c r="DJ126" s="49"/>
      <c r="DK126" s="47"/>
      <c r="DL126" s="47"/>
      <c r="DM126" s="49"/>
      <c r="DN126" s="47"/>
      <c r="DO126" s="49"/>
      <c r="DP126" s="49"/>
      <c r="DQ126" s="49"/>
      <c r="DS126" s="47"/>
      <c r="DT126" s="47"/>
      <c r="DU126" s="48"/>
      <c r="DV126" s="47"/>
      <c r="DW126" s="49"/>
      <c r="DX126" s="47"/>
      <c r="DY126" s="47"/>
      <c r="DZ126" s="49"/>
      <c r="EA126" s="47"/>
      <c r="EB126" s="47"/>
      <c r="EC126" s="49"/>
      <c r="ED126" s="47"/>
      <c r="EE126" s="49"/>
      <c r="EG126" s="49"/>
      <c r="EH126" s="47"/>
      <c r="EI126" s="49"/>
      <c r="EJ126" s="47"/>
      <c r="EK126" s="47"/>
      <c r="EL126" s="47"/>
      <c r="EM126" s="47"/>
      <c r="EN126" s="47"/>
      <c r="EO126" s="49"/>
      <c r="EP126" s="49"/>
      <c r="EQ126" s="49"/>
      <c r="ER126" s="49"/>
      <c r="ES126" s="49"/>
      <c r="ET126" s="49"/>
      <c r="EU126" s="49"/>
      <c r="EV126" s="49"/>
      <c r="EW126" s="49"/>
      <c r="EX126" s="49"/>
      <c r="EY126" s="49"/>
      <c r="EZ126" s="49"/>
      <c r="FA126" s="49"/>
      <c r="FB126" s="49"/>
      <c r="FC126" s="49"/>
      <c r="FD126" s="49"/>
      <c r="FE126" s="49"/>
      <c r="FF126" s="47"/>
      <c r="FG126" s="47"/>
      <c r="FH126" s="47"/>
      <c r="FI126" s="47"/>
      <c r="FJ126" s="47"/>
    </row>
    <row r="127" spans="1:166">
      <c r="A127" s="47"/>
      <c r="B127" s="48"/>
      <c r="C127" s="48"/>
      <c r="D127" s="48"/>
      <c r="E127" s="49"/>
      <c r="F127" s="47"/>
      <c r="G127" s="49"/>
      <c r="H127" s="47"/>
      <c r="I127" s="47"/>
      <c r="J127" s="49"/>
      <c r="K127" s="47"/>
      <c r="L127" s="47"/>
      <c r="M127" s="49"/>
      <c r="N127" s="47"/>
      <c r="O127" s="49"/>
      <c r="P127" s="49"/>
      <c r="Q127" s="49"/>
      <c r="R127" s="47"/>
      <c r="S127" s="49"/>
      <c r="T127" s="47"/>
      <c r="U127" s="47"/>
      <c r="V127" s="49"/>
      <c r="W127" s="47"/>
      <c r="X127" s="47"/>
      <c r="Y127" s="28"/>
      <c r="Z127" s="47"/>
      <c r="AA127" s="47"/>
      <c r="AB127" s="26"/>
      <c r="AC127" s="47"/>
      <c r="AD127" s="28"/>
      <c r="AE127" s="28"/>
      <c r="AF127" s="28"/>
      <c r="AG127" s="28"/>
      <c r="AI127" s="47"/>
      <c r="AJ127" s="47"/>
      <c r="AK127" s="48"/>
      <c r="AL127" s="47"/>
      <c r="AM127" s="49"/>
      <c r="AN127" s="47"/>
      <c r="AO127" s="47"/>
      <c r="AP127" s="49"/>
      <c r="AQ127" s="47"/>
      <c r="AR127" s="47"/>
      <c r="AS127" s="49"/>
      <c r="AT127" s="47"/>
      <c r="AU127" s="47"/>
      <c r="AV127" s="49"/>
      <c r="AW127" s="47"/>
      <c r="AX127" s="47"/>
      <c r="AY127" s="49"/>
      <c r="AZ127" s="47"/>
      <c r="BA127" s="47"/>
      <c r="BB127" s="49"/>
      <c r="BC127" s="47"/>
      <c r="BD127" s="47"/>
      <c r="BE127" s="49"/>
      <c r="BF127" s="47"/>
      <c r="BG127" s="47"/>
      <c r="BH127" s="49"/>
      <c r="BI127" s="47"/>
      <c r="BK127" s="47"/>
      <c r="BL127" s="47"/>
      <c r="BM127" s="48"/>
      <c r="BN127" s="47"/>
      <c r="BO127" s="49"/>
      <c r="BP127" s="49"/>
      <c r="BQ127" s="49"/>
      <c r="BR127" s="49"/>
      <c r="BS127" s="49"/>
      <c r="BT127" s="49"/>
      <c r="BU127" s="49"/>
      <c r="BV127" s="49"/>
      <c r="BW127" s="49"/>
      <c r="BY127" s="49"/>
      <c r="CA127" s="47"/>
      <c r="CB127" s="49"/>
      <c r="CC127" s="47"/>
      <c r="CD127" s="47"/>
      <c r="CE127" s="49"/>
      <c r="CF127" s="47"/>
      <c r="CG127" s="47"/>
      <c r="CH127" s="49"/>
      <c r="CI127" s="47"/>
      <c r="CJ127" s="47"/>
      <c r="CK127" s="49"/>
      <c r="CL127" s="47"/>
      <c r="CM127" s="47"/>
      <c r="CN127" s="49"/>
      <c r="CO127" s="47"/>
      <c r="CP127" s="140"/>
      <c r="CQ127" s="384"/>
      <c r="CR127" s="140"/>
      <c r="CS127" s="49"/>
      <c r="CT127" s="49"/>
      <c r="CU127" s="49"/>
      <c r="CW127" s="47"/>
      <c r="CX127" s="47"/>
      <c r="CY127" s="48"/>
      <c r="CZ127" s="47"/>
      <c r="DA127" s="49"/>
      <c r="DB127" s="47"/>
      <c r="DC127" s="28"/>
      <c r="DD127" s="49"/>
      <c r="DE127" s="28"/>
      <c r="DF127" s="47"/>
      <c r="DG127" s="49"/>
      <c r="DH127" s="47"/>
      <c r="DI127" s="47"/>
      <c r="DJ127" s="49"/>
      <c r="DK127" s="47"/>
      <c r="DL127" s="47"/>
      <c r="DM127" s="49"/>
      <c r="DN127" s="47"/>
      <c r="DO127" s="49"/>
      <c r="DP127" s="49"/>
      <c r="DQ127" s="49"/>
      <c r="DS127" s="47"/>
      <c r="DT127" s="47"/>
      <c r="DU127" s="48"/>
      <c r="DV127" s="47"/>
      <c r="DW127" s="49"/>
      <c r="DX127" s="47"/>
      <c r="DY127" s="47"/>
      <c r="DZ127" s="49"/>
      <c r="EA127" s="47"/>
      <c r="EB127" s="47"/>
      <c r="EC127" s="49"/>
      <c r="ED127" s="47"/>
      <c r="EE127" s="49"/>
      <c r="EG127" s="49"/>
      <c r="EH127" s="47"/>
      <c r="EI127" s="49"/>
      <c r="EJ127" s="47"/>
      <c r="EK127" s="47"/>
      <c r="EL127" s="47"/>
      <c r="EM127" s="47"/>
      <c r="EN127" s="47"/>
      <c r="EO127" s="49"/>
      <c r="EP127" s="49"/>
      <c r="EQ127" s="49"/>
      <c r="ER127" s="49"/>
      <c r="ES127" s="49"/>
      <c r="ET127" s="49"/>
      <c r="EU127" s="49"/>
      <c r="EV127" s="49"/>
      <c r="EW127" s="49"/>
      <c r="EX127" s="49"/>
      <c r="EY127" s="49"/>
      <c r="EZ127" s="49"/>
      <c r="FA127" s="49"/>
      <c r="FB127" s="49"/>
      <c r="FC127" s="49"/>
      <c r="FD127" s="49"/>
      <c r="FE127" s="49"/>
      <c r="FF127" s="47"/>
      <c r="FG127" s="47"/>
      <c r="FH127" s="47"/>
      <c r="FI127" s="47"/>
      <c r="FJ127" s="47"/>
    </row>
    <row r="128" spans="1:166">
      <c r="A128" s="47"/>
      <c r="B128" s="48"/>
      <c r="C128" s="48"/>
      <c r="D128" s="48"/>
      <c r="E128" s="49"/>
      <c r="F128" s="47"/>
      <c r="G128" s="49"/>
      <c r="H128" s="47"/>
      <c r="I128" s="47"/>
      <c r="J128" s="49"/>
      <c r="K128" s="47"/>
      <c r="L128" s="47"/>
      <c r="M128" s="49"/>
      <c r="N128" s="47"/>
      <c r="O128" s="49"/>
      <c r="P128" s="49"/>
      <c r="Q128" s="49"/>
      <c r="R128" s="47"/>
      <c r="S128" s="49"/>
      <c r="T128" s="47"/>
      <c r="U128" s="47"/>
      <c r="V128" s="49"/>
      <c r="W128" s="47"/>
      <c r="X128" s="47"/>
      <c r="Y128" s="28"/>
      <c r="Z128" s="47"/>
      <c r="AA128" s="47"/>
      <c r="AB128" s="26"/>
      <c r="AC128" s="47"/>
      <c r="AD128" s="28"/>
      <c r="AE128" s="28"/>
      <c r="AF128" s="28"/>
      <c r="AG128" s="28"/>
      <c r="AI128" s="47"/>
      <c r="AJ128" s="47"/>
      <c r="AK128" s="48"/>
      <c r="AL128" s="47"/>
      <c r="AM128" s="49"/>
      <c r="AN128" s="47"/>
      <c r="AO128" s="47"/>
      <c r="AP128" s="49"/>
      <c r="AQ128" s="47"/>
      <c r="AR128" s="47"/>
      <c r="AS128" s="49"/>
      <c r="AT128" s="47"/>
      <c r="AU128" s="47"/>
      <c r="AV128" s="49"/>
      <c r="AW128" s="47"/>
      <c r="AX128" s="47"/>
      <c r="AY128" s="49"/>
      <c r="AZ128" s="47"/>
      <c r="BA128" s="47"/>
      <c r="BB128" s="49"/>
      <c r="BC128" s="47"/>
      <c r="BD128" s="47"/>
      <c r="BE128" s="49"/>
      <c r="BF128" s="47"/>
      <c r="BG128" s="47"/>
      <c r="BH128" s="49"/>
      <c r="BI128" s="47"/>
      <c r="BK128" s="47"/>
      <c r="BL128" s="47"/>
      <c r="BM128" s="48"/>
      <c r="BN128" s="47"/>
      <c r="BO128" s="49"/>
      <c r="BP128" s="49"/>
      <c r="BQ128" s="49"/>
      <c r="BR128" s="49"/>
      <c r="BS128" s="49"/>
      <c r="BT128" s="49"/>
      <c r="BU128" s="49"/>
      <c r="BV128" s="49"/>
      <c r="BW128" s="49"/>
      <c r="BY128" s="49"/>
      <c r="CA128" s="47"/>
      <c r="CB128" s="49"/>
      <c r="CC128" s="47"/>
      <c r="CD128" s="47"/>
      <c r="CE128" s="49"/>
      <c r="CF128" s="47"/>
      <c r="CG128" s="47"/>
      <c r="CH128" s="49"/>
      <c r="CI128" s="47"/>
      <c r="CJ128" s="47"/>
      <c r="CK128" s="49"/>
      <c r="CL128" s="47"/>
      <c r="CM128" s="47"/>
      <c r="CN128" s="49"/>
      <c r="CO128" s="47"/>
      <c r="CP128" s="140"/>
      <c r="CQ128" s="384"/>
      <c r="CR128" s="140"/>
      <c r="CS128" s="49"/>
      <c r="CT128" s="49"/>
      <c r="CU128" s="49"/>
      <c r="CW128" s="47"/>
      <c r="CX128" s="47"/>
      <c r="CY128" s="48"/>
      <c r="CZ128" s="47"/>
      <c r="DA128" s="49"/>
      <c r="DB128" s="47"/>
      <c r="DC128" s="28"/>
      <c r="DD128" s="49"/>
      <c r="DE128" s="28"/>
      <c r="DF128" s="47"/>
      <c r="DG128" s="49"/>
      <c r="DH128" s="47"/>
      <c r="DI128" s="47"/>
      <c r="DJ128" s="49"/>
      <c r="DK128" s="47"/>
      <c r="DL128" s="47"/>
      <c r="DM128" s="49"/>
      <c r="DN128" s="47"/>
      <c r="DO128" s="49"/>
      <c r="DP128" s="49"/>
      <c r="DQ128" s="49"/>
      <c r="DS128" s="47"/>
      <c r="DT128" s="47"/>
      <c r="DU128" s="48"/>
      <c r="DV128" s="47"/>
      <c r="DW128" s="49"/>
      <c r="DX128" s="47"/>
      <c r="DY128" s="47"/>
      <c r="DZ128" s="49"/>
      <c r="EA128" s="47"/>
      <c r="EB128" s="47"/>
      <c r="EC128" s="49"/>
      <c r="ED128" s="47"/>
      <c r="EE128" s="49"/>
      <c r="EG128" s="49"/>
      <c r="EH128" s="47"/>
      <c r="EI128" s="49"/>
      <c r="EJ128" s="47"/>
      <c r="EK128" s="47"/>
      <c r="EL128" s="47"/>
      <c r="EM128" s="47"/>
      <c r="EN128" s="47"/>
      <c r="EO128" s="49"/>
      <c r="EP128" s="49"/>
      <c r="EQ128" s="49"/>
      <c r="ER128" s="49"/>
      <c r="ES128" s="49"/>
      <c r="ET128" s="49"/>
      <c r="EU128" s="49"/>
      <c r="EV128" s="49"/>
      <c r="EW128" s="49"/>
      <c r="EX128" s="49"/>
      <c r="EY128" s="49"/>
      <c r="EZ128" s="49"/>
      <c r="FA128" s="49"/>
      <c r="FB128" s="49"/>
      <c r="FC128" s="49"/>
      <c r="FD128" s="49"/>
      <c r="FE128" s="49"/>
      <c r="FF128" s="47"/>
      <c r="FG128" s="47"/>
      <c r="FH128" s="47"/>
      <c r="FI128" s="47"/>
      <c r="FJ128" s="47"/>
    </row>
    <row r="129" spans="1:166">
      <c r="A129" s="47"/>
      <c r="B129" s="48"/>
      <c r="C129" s="48"/>
      <c r="D129" s="48"/>
      <c r="E129" s="49"/>
      <c r="F129" s="47"/>
      <c r="G129" s="49"/>
      <c r="H129" s="47"/>
      <c r="I129" s="47"/>
      <c r="J129" s="49"/>
      <c r="K129" s="47"/>
      <c r="L129" s="47"/>
      <c r="M129" s="49"/>
      <c r="N129" s="47"/>
      <c r="O129" s="49"/>
      <c r="P129" s="49"/>
      <c r="Q129" s="49"/>
      <c r="R129" s="47"/>
      <c r="S129" s="49"/>
      <c r="T129" s="47"/>
      <c r="U129" s="47"/>
      <c r="V129" s="49"/>
      <c r="W129" s="47"/>
      <c r="X129" s="47"/>
      <c r="Y129" s="28"/>
      <c r="Z129" s="47"/>
      <c r="AA129" s="47"/>
      <c r="AB129" s="26"/>
      <c r="AC129" s="47"/>
      <c r="AD129" s="28"/>
      <c r="AE129" s="28"/>
      <c r="AF129" s="28"/>
      <c r="AG129" s="28"/>
      <c r="AI129" s="47"/>
      <c r="AJ129" s="47"/>
      <c r="AK129" s="48"/>
      <c r="AL129" s="47"/>
      <c r="AM129" s="49"/>
      <c r="AN129" s="47"/>
      <c r="AO129" s="47"/>
      <c r="AP129" s="49"/>
      <c r="AQ129" s="47"/>
      <c r="AR129" s="47"/>
      <c r="AS129" s="49"/>
      <c r="AT129" s="47"/>
      <c r="AU129" s="47"/>
      <c r="AV129" s="49"/>
      <c r="AW129" s="47"/>
      <c r="AX129" s="47"/>
      <c r="AY129" s="49"/>
      <c r="AZ129" s="47"/>
      <c r="BA129" s="47"/>
      <c r="BB129" s="49"/>
      <c r="BC129" s="47"/>
      <c r="BD129" s="47"/>
      <c r="BE129" s="49"/>
      <c r="BF129" s="47"/>
      <c r="BG129" s="47"/>
      <c r="BH129" s="49"/>
      <c r="BI129" s="47"/>
      <c r="BK129" s="47"/>
      <c r="BL129" s="47"/>
      <c r="BM129" s="48"/>
      <c r="BN129" s="47"/>
      <c r="BO129" s="49"/>
      <c r="BP129" s="49"/>
      <c r="BQ129" s="49"/>
      <c r="BR129" s="49"/>
      <c r="BS129" s="49"/>
      <c r="BT129" s="49"/>
      <c r="BU129" s="49"/>
      <c r="BV129" s="49"/>
      <c r="BW129" s="49"/>
      <c r="BY129" s="49"/>
      <c r="CA129" s="47"/>
      <c r="CB129" s="49"/>
      <c r="CC129" s="47"/>
      <c r="CD129" s="47"/>
      <c r="CE129" s="49"/>
      <c r="CF129" s="47"/>
      <c r="CG129" s="47"/>
      <c r="CH129" s="49"/>
      <c r="CI129" s="47"/>
      <c r="CJ129" s="47"/>
      <c r="CK129" s="49"/>
      <c r="CL129" s="47"/>
      <c r="CM129" s="47"/>
      <c r="CN129" s="49"/>
      <c r="CO129" s="47"/>
      <c r="CP129" s="140"/>
      <c r="CQ129" s="384"/>
      <c r="CR129" s="140"/>
      <c r="CS129" s="49"/>
      <c r="CT129" s="49"/>
      <c r="CU129" s="49"/>
      <c r="CW129" s="47"/>
      <c r="CX129" s="47"/>
      <c r="CY129" s="48"/>
      <c r="CZ129" s="47"/>
      <c r="DA129" s="49"/>
      <c r="DB129" s="47"/>
      <c r="DC129" s="28"/>
      <c r="DD129" s="49"/>
      <c r="DE129" s="28"/>
      <c r="DF129" s="47"/>
      <c r="DG129" s="49"/>
      <c r="DH129" s="47"/>
      <c r="DI129" s="47"/>
      <c r="DJ129" s="49"/>
      <c r="DK129" s="47"/>
      <c r="DL129" s="47"/>
      <c r="DM129" s="49"/>
      <c r="DN129" s="47"/>
      <c r="DO129" s="49"/>
      <c r="DP129" s="49"/>
      <c r="DQ129" s="49"/>
      <c r="DS129" s="47"/>
      <c r="DT129" s="47"/>
      <c r="DU129" s="48"/>
      <c r="DV129" s="47"/>
      <c r="DW129" s="49"/>
      <c r="DX129" s="47"/>
      <c r="DY129" s="47"/>
      <c r="DZ129" s="49"/>
      <c r="EA129" s="47"/>
      <c r="EB129" s="47"/>
      <c r="EC129" s="49"/>
      <c r="ED129" s="47"/>
      <c r="EE129" s="49"/>
      <c r="EG129" s="49"/>
      <c r="EH129" s="47"/>
      <c r="EI129" s="49"/>
      <c r="EJ129" s="47"/>
      <c r="EK129" s="47"/>
      <c r="EL129" s="47"/>
      <c r="EM129" s="47"/>
      <c r="EN129" s="47"/>
      <c r="EO129" s="49"/>
      <c r="EP129" s="49"/>
      <c r="EQ129" s="49"/>
      <c r="ER129" s="49"/>
      <c r="ES129" s="49"/>
      <c r="ET129" s="49"/>
      <c r="EU129" s="49"/>
      <c r="EV129" s="49"/>
      <c r="EW129" s="49"/>
      <c r="EX129" s="49"/>
      <c r="EY129" s="49"/>
      <c r="EZ129" s="49"/>
      <c r="FA129" s="49"/>
      <c r="FB129" s="49"/>
      <c r="FC129" s="49"/>
      <c r="FD129" s="49"/>
      <c r="FE129" s="49"/>
      <c r="FF129" s="47"/>
      <c r="FG129" s="47"/>
      <c r="FH129" s="47"/>
      <c r="FI129" s="47"/>
      <c r="FJ129" s="47"/>
    </row>
    <row r="130" spans="1:166">
      <c r="A130" s="47"/>
      <c r="B130" s="48"/>
      <c r="C130" s="48"/>
      <c r="D130" s="48"/>
      <c r="E130" s="49"/>
      <c r="F130" s="47"/>
      <c r="G130" s="49"/>
      <c r="H130" s="47"/>
      <c r="I130" s="47"/>
      <c r="J130" s="49"/>
      <c r="K130" s="47"/>
      <c r="L130" s="47"/>
      <c r="M130" s="49"/>
      <c r="N130" s="47"/>
      <c r="O130" s="49"/>
      <c r="P130" s="49"/>
      <c r="Q130" s="49"/>
      <c r="R130" s="47"/>
      <c r="S130" s="49"/>
      <c r="T130" s="47"/>
      <c r="U130" s="47"/>
      <c r="V130" s="49"/>
      <c r="W130" s="47"/>
      <c r="X130" s="47"/>
      <c r="Y130" s="28"/>
      <c r="Z130" s="47"/>
      <c r="AA130" s="47"/>
      <c r="AB130" s="26"/>
      <c r="AC130" s="47"/>
      <c r="AD130" s="28"/>
      <c r="AE130" s="28"/>
      <c r="AF130" s="28"/>
      <c r="AG130" s="28"/>
      <c r="AI130" s="47"/>
      <c r="AJ130" s="47"/>
      <c r="AK130" s="48"/>
      <c r="AL130" s="47"/>
      <c r="AM130" s="49"/>
      <c r="AN130" s="47"/>
      <c r="AO130" s="47"/>
      <c r="AP130" s="49"/>
      <c r="AQ130" s="47"/>
      <c r="AR130" s="47"/>
      <c r="AS130" s="49"/>
      <c r="AT130" s="47"/>
      <c r="AU130" s="47"/>
      <c r="AV130" s="49"/>
      <c r="AW130" s="47"/>
      <c r="AX130" s="47"/>
      <c r="AY130" s="49"/>
      <c r="AZ130" s="47"/>
      <c r="BA130" s="47"/>
      <c r="BB130" s="49"/>
      <c r="BC130" s="47"/>
      <c r="BD130" s="47"/>
      <c r="BE130" s="49"/>
      <c r="BF130" s="47"/>
      <c r="BG130" s="47"/>
      <c r="BH130" s="49"/>
      <c r="BI130" s="47"/>
      <c r="BK130" s="47"/>
      <c r="BL130" s="47"/>
      <c r="BM130" s="48"/>
      <c r="BN130" s="47"/>
      <c r="BO130" s="49"/>
      <c r="BP130" s="49"/>
      <c r="BQ130" s="49"/>
      <c r="BR130" s="49"/>
      <c r="BS130" s="49"/>
      <c r="BT130" s="49"/>
      <c r="BU130" s="49"/>
      <c r="BV130" s="49"/>
      <c r="BW130" s="49"/>
      <c r="BY130" s="49"/>
      <c r="CA130" s="47"/>
      <c r="CB130" s="49"/>
      <c r="CC130" s="47"/>
      <c r="CD130" s="47"/>
      <c r="CE130" s="49"/>
      <c r="CF130" s="47"/>
      <c r="CG130" s="47"/>
      <c r="CH130" s="49"/>
      <c r="CI130" s="47"/>
      <c r="CJ130" s="47"/>
      <c r="CK130" s="49"/>
      <c r="CL130" s="47"/>
      <c r="CM130" s="47"/>
      <c r="CN130" s="49"/>
      <c r="CO130" s="47"/>
      <c r="CP130" s="140"/>
      <c r="CQ130" s="384"/>
      <c r="CR130" s="140"/>
      <c r="CS130" s="49"/>
      <c r="CT130" s="49"/>
      <c r="CU130" s="49"/>
      <c r="CW130" s="47"/>
      <c r="CX130" s="47"/>
      <c r="CY130" s="48"/>
      <c r="CZ130" s="47"/>
      <c r="DA130" s="49"/>
      <c r="DB130" s="47"/>
      <c r="DC130" s="28"/>
      <c r="DD130" s="49"/>
      <c r="DE130" s="28"/>
      <c r="DF130" s="47"/>
      <c r="DG130" s="49"/>
      <c r="DH130" s="47"/>
      <c r="DI130" s="47"/>
      <c r="DJ130" s="49"/>
      <c r="DK130" s="47"/>
      <c r="DL130" s="47"/>
      <c r="DM130" s="49"/>
      <c r="DN130" s="47"/>
      <c r="DO130" s="49"/>
      <c r="DP130" s="49"/>
      <c r="DQ130" s="49"/>
      <c r="DS130" s="47"/>
      <c r="DT130" s="47"/>
      <c r="DU130" s="48"/>
      <c r="DV130" s="47"/>
      <c r="DW130" s="49"/>
      <c r="DX130" s="47"/>
      <c r="DY130" s="47"/>
      <c r="DZ130" s="49"/>
      <c r="EA130" s="47"/>
      <c r="EB130" s="47"/>
      <c r="EC130" s="49"/>
      <c r="ED130" s="47"/>
      <c r="EE130" s="49"/>
      <c r="EG130" s="49"/>
      <c r="EH130" s="47"/>
      <c r="EI130" s="49"/>
      <c r="EJ130" s="47"/>
      <c r="EK130" s="47"/>
      <c r="EL130" s="47"/>
      <c r="EM130" s="47"/>
      <c r="EN130" s="47"/>
      <c r="EO130" s="49"/>
      <c r="EP130" s="49"/>
      <c r="EQ130" s="49"/>
      <c r="ER130" s="49"/>
      <c r="ES130" s="49"/>
      <c r="ET130" s="49"/>
      <c r="EU130" s="49"/>
      <c r="EV130" s="49"/>
      <c r="EW130" s="49"/>
      <c r="EX130" s="49"/>
      <c r="EY130" s="49"/>
      <c r="EZ130" s="49"/>
      <c r="FA130" s="49"/>
      <c r="FB130" s="49"/>
      <c r="FC130" s="49"/>
      <c r="FD130" s="49"/>
      <c r="FE130" s="49"/>
      <c r="FF130" s="47"/>
      <c r="FG130" s="47"/>
      <c r="FH130" s="47"/>
      <c r="FI130" s="47"/>
      <c r="FJ130" s="47"/>
    </row>
    <row r="131" spans="1:166">
      <c r="A131" s="47"/>
      <c r="B131" s="48"/>
      <c r="C131" s="48"/>
      <c r="D131" s="48"/>
      <c r="E131" s="49"/>
      <c r="F131" s="47"/>
      <c r="G131" s="49"/>
      <c r="H131" s="47"/>
      <c r="I131" s="47"/>
      <c r="J131" s="49"/>
      <c r="K131" s="47"/>
      <c r="L131" s="47"/>
      <c r="M131" s="49"/>
      <c r="N131" s="47"/>
      <c r="O131" s="49"/>
      <c r="P131" s="49"/>
      <c r="Q131" s="49"/>
      <c r="R131" s="47"/>
      <c r="S131" s="49"/>
      <c r="T131" s="47"/>
      <c r="U131" s="47"/>
      <c r="V131" s="49"/>
      <c r="W131" s="47"/>
      <c r="X131" s="47"/>
      <c r="Y131" s="28"/>
      <c r="Z131" s="47"/>
      <c r="AA131" s="47"/>
      <c r="AB131" s="26"/>
      <c r="AC131" s="47"/>
      <c r="AD131" s="28"/>
      <c r="AE131" s="28"/>
      <c r="AF131" s="28"/>
      <c r="AG131" s="28"/>
      <c r="AI131" s="47"/>
      <c r="AJ131" s="47"/>
      <c r="AK131" s="48"/>
      <c r="AL131" s="47"/>
      <c r="AM131" s="49"/>
      <c r="AN131" s="47"/>
      <c r="AO131" s="47"/>
      <c r="AP131" s="49"/>
      <c r="AQ131" s="47"/>
      <c r="AR131" s="47"/>
      <c r="AS131" s="49"/>
      <c r="AT131" s="47"/>
      <c r="AU131" s="47"/>
      <c r="AV131" s="49"/>
      <c r="AW131" s="47"/>
      <c r="AX131" s="47"/>
      <c r="AY131" s="49"/>
      <c r="AZ131" s="47"/>
      <c r="BA131" s="47"/>
      <c r="BB131" s="49"/>
      <c r="BC131" s="47"/>
      <c r="BD131" s="47"/>
      <c r="BE131" s="49"/>
      <c r="BF131" s="47"/>
      <c r="BG131" s="47"/>
      <c r="BH131" s="49"/>
      <c r="BI131" s="47"/>
      <c r="BK131" s="47"/>
      <c r="BL131" s="47"/>
      <c r="BM131" s="48"/>
      <c r="BN131" s="47"/>
      <c r="BO131" s="49"/>
      <c r="BP131" s="49"/>
      <c r="BQ131" s="49"/>
      <c r="BR131" s="49"/>
      <c r="BS131" s="49"/>
      <c r="BT131" s="49"/>
      <c r="BU131" s="49"/>
      <c r="BV131" s="49"/>
      <c r="BW131" s="49"/>
      <c r="BY131" s="49"/>
      <c r="CA131" s="47"/>
      <c r="CB131" s="49"/>
      <c r="CC131" s="47"/>
      <c r="CD131" s="47"/>
      <c r="CE131" s="49"/>
      <c r="CF131" s="47"/>
      <c r="CG131" s="47"/>
      <c r="CH131" s="49"/>
      <c r="CI131" s="47"/>
      <c r="CJ131" s="47"/>
      <c r="CK131" s="49"/>
      <c r="CL131" s="47"/>
      <c r="CM131" s="47"/>
      <c r="CN131" s="49"/>
      <c r="CO131" s="47"/>
      <c r="CP131" s="140"/>
      <c r="CQ131" s="384"/>
      <c r="CR131" s="140"/>
      <c r="CS131" s="49"/>
      <c r="CT131" s="49"/>
      <c r="CU131" s="49"/>
      <c r="CW131" s="47"/>
      <c r="CX131" s="47"/>
      <c r="CY131" s="48"/>
      <c r="CZ131" s="47"/>
      <c r="DA131" s="49"/>
      <c r="DB131" s="47"/>
      <c r="DC131" s="28"/>
      <c r="DD131" s="49"/>
      <c r="DE131" s="28"/>
      <c r="DF131" s="47"/>
      <c r="DG131" s="49"/>
      <c r="DH131" s="47"/>
      <c r="DI131" s="47"/>
      <c r="DJ131" s="49"/>
      <c r="DK131" s="47"/>
      <c r="DL131" s="47"/>
      <c r="DM131" s="49"/>
      <c r="DN131" s="47"/>
      <c r="DO131" s="49"/>
      <c r="DP131" s="49"/>
      <c r="DQ131" s="49"/>
      <c r="DS131" s="47"/>
      <c r="DT131" s="47"/>
      <c r="DU131" s="48"/>
      <c r="DV131" s="47"/>
      <c r="DW131" s="49"/>
      <c r="DX131" s="47"/>
      <c r="DY131" s="47"/>
      <c r="DZ131" s="49"/>
      <c r="EA131" s="47"/>
      <c r="EB131" s="47"/>
      <c r="EC131" s="49"/>
      <c r="ED131" s="47"/>
      <c r="EE131" s="49"/>
      <c r="EG131" s="49"/>
      <c r="EH131" s="47"/>
      <c r="EI131" s="49"/>
      <c r="EJ131" s="47"/>
      <c r="EK131" s="47"/>
      <c r="EL131" s="47"/>
      <c r="EM131" s="47"/>
      <c r="EN131" s="47"/>
      <c r="EO131" s="49"/>
      <c r="EP131" s="49"/>
      <c r="EQ131" s="49"/>
      <c r="ER131" s="49"/>
      <c r="ES131" s="49"/>
      <c r="ET131" s="49"/>
      <c r="EU131" s="49"/>
      <c r="EV131" s="49"/>
      <c r="EW131" s="49"/>
      <c r="EX131" s="49"/>
      <c r="EY131" s="49"/>
      <c r="EZ131" s="49"/>
      <c r="FA131" s="49"/>
      <c r="FB131" s="49"/>
      <c r="FC131" s="49"/>
      <c r="FD131" s="49"/>
      <c r="FE131" s="49"/>
      <c r="FF131" s="47"/>
      <c r="FG131" s="47"/>
      <c r="FH131" s="47"/>
      <c r="FI131" s="47"/>
      <c r="FJ131" s="47"/>
    </row>
    <row r="132" spans="1:166">
      <c r="A132" s="47"/>
      <c r="B132" s="48"/>
      <c r="C132" s="48"/>
      <c r="D132" s="48"/>
      <c r="E132" s="49"/>
      <c r="F132" s="47"/>
      <c r="G132" s="49"/>
      <c r="H132" s="47"/>
      <c r="I132" s="47"/>
      <c r="J132" s="49"/>
      <c r="K132" s="47"/>
      <c r="L132" s="47"/>
      <c r="M132" s="49"/>
      <c r="N132" s="47"/>
      <c r="O132" s="49"/>
      <c r="P132" s="49"/>
      <c r="Q132" s="49"/>
      <c r="R132" s="47"/>
      <c r="S132" s="49"/>
      <c r="T132" s="47"/>
      <c r="U132" s="47"/>
      <c r="V132" s="49"/>
      <c r="W132" s="47"/>
      <c r="X132" s="47"/>
      <c r="Y132" s="28"/>
      <c r="Z132" s="47"/>
      <c r="AA132" s="47"/>
      <c r="AB132" s="26"/>
      <c r="AC132" s="47"/>
      <c r="AD132" s="28"/>
      <c r="AE132" s="28"/>
      <c r="AF132" s="28"/>
      <c r="AG132" s="28"/>
      <c r="AI132" s="47"/>
      <c r="AJ132" s="47"/>
      <c r="AK132" s="48"/>
      <c r="AL132" s="47"/>
      <c r="AM132" s="49"/>
      <c r="AN132" s="47"/>
      <c r="AO132" s="47"/>
      <c r="AP132" s="49"/>
      <c r="AQ132" s="47"/>
      <c r="AR132" s="47"/>
      <c r="AS132" s="49"/>
      <c r="AT132" s="47"/>
      <c r="AU132" s="47"/>
      <c r="AV132" s="49"/>
      <c r="AW132" s="47"/>
      <c r="AX132" s="47"/>
      <c r="AY132" s="49"/>
      <c r="AZ132" s="47"/>
      <c r="BA132" s="47"/>
      <c r="BB132" s="49"/>
      <c r="BC132" s="47"/>
      <c r="BD132" s="47"/>
      <c r="BE132" s="49"/>
      <c r="BF132" s="47"/>
      <c r="BG132" s="47"/>
      <c r="BH132" s="49"/>
      <c r="BI132" s="47"/>
      <c r="BK132" s="47"/>
      <c r="BL132" s="47"/>
      <c r="BM132" s="48"/>
      <c r="BN132" s="47"/>
      <c r="BO132" s="49"/>
      <c r="BP132" s="49"/>
      <c r="BQ132" s="49"/>
      <c r="BR132" s="49"/>
      <c r="BS132" s="49"/>
      <c r="BT132" s="49"/>
      <c r="BU132" s="49"/>
      <c r="BV132" s="49"/>
      <c r="BW132" s="49"/>
      <c r="BY132" s="49"/>
      <c r="CA132" s="47"/>
      <c r="CB132" s="49"/>
      <c r="CC132" s="47"/>
      <c r="CD132" s="47"/>
      <c r="CE132" s="49"/>
      <c r="CF132" s="47"/>
      <c r="CG132" s="47"/>
      <c r="CH132" s="49"/>
      <c r="CI132" s="47"/>
      <c r="CJ132" s="47"/>
      <c r="CK132" s="49"/>
      <c r="CL132" s="47"/>
      <c r="CM132" s="47"/>
      <c r="CN132" s="49"/>
      <c r="CO132" s="47"/>
      <c r="CP132" s="140"/>
      <c r="CQ132" s="384"/>
      <c r="CR132" s="140"/>
      <c r="CS132" s="49"/>
      <c r="CT132" s="49"/>
      <c r="CU132" s="49"/>
      <c r="CW132" s="47"/>
      <c r="CX132" s="47"/>
      <c r="CY132" s="48"/>
      <c r="CZ132" s="47"/>
      <c r="DA132" s="49"/>
      <c r="DB132" s="47"/>
      <c r="DC132" s="28"/>
      <c r="DD132" s="49"/>
      <c r="DE132" s="28"/>
      <c r="DF132" s="47"/>
      <c r="DG132" s="49"/>
      <c r="DH132" s="47"/>
      <c r="DI132" s="47"/>
      <c r="DJ132" s="49"/>
      <c r="DK132" s="47"/>
      <c r="DL132" s="47"/>
      <c r="DM132" s="49"/>
      <c r="DN132" s="47"/>
      <c r="DO132" s="49"/>
      <c r="DP132" s="49"/>
      <c r="DQ132" s="49"/>
      <c r="DS132" s="47"/>
      <c r="DT132" s="47"/>
      <c r="DU132" s="48"/>
      <c r="DV132" s="47"/>
      <c r="DW132" s="49"/>
      <c r="DX132" s="47"/>
      <c r="DY132" s="47"/>
      <c r="DZ132" s="49"/>
      <c r="EA132" s="47"/>
      <c r="EB132" s="47"/>
      <c r="EC132" s="49"/>
      <c r="ED132" s="47"/>
      <c r="EE132" s="49"/>
      <c r="EG132" s="49"/>
      <c r="EH132" s="47"/>
      <c r="EI132" s="49"/>
      <c r="EJ132" s="47"/>
      <c r="EK132" s="47"/>
      <c r="EL132" s="47"/>
      <c r="EM132" s="47"/>
      <c r="EN132" s="47"/>
      <c r="EO132" s="49"/>
      <c r="EP132" s="49"/>
      <c r="EQ132" s="49"/>
      <c r="ER132" s="49"/>
      <c r="ES132" s="49"/>
      <c r="ET132" s="49"/>
      <c r="EU132" s="49"/>
      <c r="EV132" s="49"/>
      <c r="EW132" s="49"/>
      <c r="EX132" s="49"/>
      <c r="EY132" s="49"/>
      <c r="EZ132" s="49"/>
      <c r="FA132" s="49"/>
      <c r="FB132" s="49"/>
      <c r="FC132" s="49"/>
      <c r="FD132" s="49"/>
      <c r="FE132" s="49"/>
      <c r="FF132" s="47"/>
      <c r="FG132" s="47"/>
      <c r="FH132" s="47"/>
      <c r="FI132" s="47"/>
      <c r="FJ132" s="47"/>
    </row>
    <row r="133" spans="1:166">
      <c r="A133" s="47"/>
      <c r="B133" s="48"/>
      <c r="C133" s="48"/>
      <c r="D133" s="48"/>
      <c r="E133" s="49"/>
      <c r="F133" s="47"/>
      <c r="G133" s="49"/>
      <c r="H133" s="47"/>
      <c r="I133" s="47"/>
      <c r="J133" s="49"/>
      <c r="K133" s="47"/>
      <c r="L133" s="47"/>
      <c r="M133" s="49"/>
      <c r="N133" s="47"/>
      <c r="O133" s="49"/>
      <c r="P133" s="49"/>
      <c r="Q133" s="49"/>
      <c r="R133" s="47"/>
      <c r="S133" s="49"/>
      <c r="T133" s="47"/>
      <c r="U133" s="47"/>
      <c r="V133" s="49"/>
      <c r="W133" s="47"/>
      <c r="X133" s="47"/>
      <c r="Y133" s="28"/>
      <c r="Z133" s="47"/>
      <c r="AA133" s="47"/>
      <c r="AB133" s="26"/>
      <c r="AC133" s="47"/>
      <c r="AD133" s="28"/>
      <c r="AE133" s="28"/>
      <c r="AF133" s="28"/>
      <c r="AG133" s="28"/>
      <c r="AI133" s="47"/>
      <c r="AJ133" s="47"/>
      <c r="AK133" s="48"/>
      <c r="AL133" s="47"/>
      <c r="AM133" s="49"/>
      <c r="AN133" s="47"/>
      <c r="AO133" s="47"/>
      <c r="AP133" s="49"/>
      <c r="AQ133" s="47"/>
      <c r="AR133" s="47"/>
      <c r="AS133" s="49"/>
      <c r="AT133" s="47"/>
      <c r="AU133" s="47"/>
      <c r="AV133" s="49"/>
      <c r="AW133" s="47"/>
      <c r="AX133" s="47"/>
      <c r="AY133" s="49"/>
      <c r="AZ133" s="47"/>
      <c r="BA133" s="47"/>
      <c r="BB133" s="49"/>
      <c r="BC133" s="47"/>
      <c r="BD133" s="47"/>
      <c r="BE133" s="49"/>
      <c r="BF133" s="47"/>
      <c r="BG133" s="47"/>
      <c r="BH133" s="49"/>
      <c r="BI133" s="47"/>
      <c r="BK133" s="47"/>
      <c r="BL133" s="47"/>
      <c r="BM133" s="48"/>
      <c r="BN133" s="47"/>
      <c r="BO133" s="49"/>
      <c r="BP133" s="49"/>
      <c r="BQ133" s="49"/>
      <c r="BR133" s="49"/>
      <c r="BS133" s="49"/>
      <c r="BT133" s="49"/>
      <c r="BU133" s="49"/>
      <c r="BV133" s="49"/>
      <c r="BW133" s="49"/>
      <c r="BY133" s="49"/>
      <c r="CA133" s="47"/>
      <c r="CB133" s="49"/>
      <c r="CC133" s="47"/>
      <c r="CD133" s="47"/>
      <c r="CE133" s="49"/>
      <c r="CF133" s="47"/>
      <c r="CG133" s="47"/>
      <c r="CH133" s="49"/>
      <c r="CI133" s="47"/>
      <c r="CJ133" s="47"/>
      <c r="CK133" s="49"/>
      <c r="CL133" s="47"/>
      <c r="CM133" s="47"/>
      <c r="CN133" s="49"/>
      <c r="CO133" s="47"/>
      <c r="CP133" s="140"/>
      <c r="CQ133" s="384"/>
      <c r="CR133" s="140"/>
      <c r="CS133" s="49"/>
      <c r="CT133" s="49"/>
      <c r="CU133" s="49"/>
      <c r="CW133" s="47"/>
      <c r="CX133" s="47"/>
      <c r="CY133" s="48"/>
      <c r="CZ133" s="47"/>
      <c r="DA133" s="49"/>
      <c r="DB133" s="47"/>
      <c r="DC133" s="28"/>
      <c r="DD133" s="49"/>
      <c r="DE133" s="28"/>
      <c r="DF133" s="47"/>
      <c r="DG133" s="49"/>
      <c r="DH133" s="47"/>
      <c r="DI133" s="47"/>
      <c r="DJ133" s="49"/>
      <c r="DK133" s="47"/>
      <c r="DL133" s="47"/>
      <c r="DM133" s="49"/>
      <c r="DN133" s="47"/>
      <c r="DO133" s="49"/>
      <c r="DP133" s="49"/>
      <c r="DQ133" s="49"/>
      <c r="DS133" s="47"/>
      <c r="DT133" s="47"/>
      <c r="DU133" s="48"/>
      <c r="DV133" s="47"/>
      <c r="DW133" s="49"/>
      <c r="DX133" s="47"/>
      <c r="DY133" s="47"/>
      <c r="DZ133" s="49"/>
      <c r="EA133" s="47"/>
      <c r="EB133" s="47"/>
      <c r="EC133" s="49"/>
      <c r="ED133" s="47"/>
      <c r="EE133" s="49"/>
      <c r="EG133" s="49"/>
      <c r="EH133" s="47"/>
      <c r="EI133" s="49"/>
      <c r="EJ133" s="47"/>
      <c r="EK133" s="47"/>
      <c r="EL133" s="47"/>
      <c r="EM133" s="47"/>
      <c r="EN133" s="47"/>
      <c r="EO133" s="49"/>
      <c r="EP133" s="49"/>
      <c r="EQ133" s="49"/>
      <c r="ER133" s="49"/>
      <c r="ES133" s="49"/>
      <c r="ET133" s="49"/>
      <c r="EU133" s="49"/>
      <c r="EV133" s="49"/>
      <c r="EW133" s="49"/>
      <c r="EX133" s="49"/>
      <c r="EY133" s="49"/>
      <c r="EZ133" s="49"/>
      <c r="FA133" s="49"/>
      <c r="FB133" s="49"/>
      <c r="FC133" s="49"/>
      <c r="FD133" s="49"/>
      <c r="FE133" s="49"/>
      <c r="FF133" s="47"/>
      <c r="FG133" s="47"/>
      <c r="FH133" s="47"/>
      <c r="FI133" s="47"/>
      <c r="FJ133" s="47"/>
    </row>
    <row r="134" spans="1:166">
      <c r="A134" s="47"/>
      <c r="B134" s="48"/>
      <c r="C134" s="48"/>
      <c r="D134" s="48"/>
      <c r="E134" s="49"/>
      <c r="F134" s="47"/>
      <c r="G134" s="49"/>
      <c r="H134" s="47"/>
      <c r="I134" s="47"/>
      <c r="J134" s="49"/>
      <c r="K134" s="47"/>
      <c r="L134" s="47"/>
      <c r="M134" s="49"/>
      <c r="N134" s="47"/>
      <c r="O134" s="49"/>
      <c r="P134" s="49"/>
      <c r="Q134" s="49"/>
      <c r="R134" s="47"/>
      <c r="S134" s="49"/>
      <c r="T134" s="47"/>
      <c r="U134" s="47"/>
      <c r="V134" s="49"/>
      <c r="W134" s="47"/>
      <c r="X134" s="47"/>
      <c r="Y134" s="28"/>
      <c r="Z134" s="47"/>
      <c r="AA134" s="47"/>
      <c r="AB134" s="26"/>
      <c r="AC134" s="47"/>
      <c r="AD134" s="28"/>
      <c r="AE134" s="28"/>
      <c r="AF134" s="28"/>
      <c r="AG134" s="28"/>
      <c r="AI134" s="47"/>
      <c r="AJ134" s="47"/>
      <c r="AK134" s="48"/>
      <c r="AL134" s="47"/>
      <c r="AM134" s="49"/>
      <c r="AN134" s="47"/>
      <c r="AO134" s="47"/>
      <c r="AP134" s="49"/>
      <c r="AQ134" s="47"/>
      <c r="AR134" s="47"/>
      <c r="AS134" s="49"/>
      <c r="AT134" s="47"/>
      <c r="AU134" s="47"/>
      <c r="AV134" s="49"/>
      <c r="AW134" s="47"/>
      <c r="AX134" s="47"/>
      <c r="AY134" s="49"/>
      <c r="AZ134" s="47"/>
      <c r="BA134" s="47"/>
      <c r="BB134" s="49"/>
      <c r="BC134" s="47"/>
      <c r="BD134" s="47"/>
      <c r="BE134" s="49"/>
      <c r="BF134" s="47"/>
      <c r="BG134" s="47"/>
      <c r="BH134" s="49"/>
      <c r="BI134" s="47"/>
      <c r="BK134" s="47"/>
      <c r="BL134" s="47"/>
      <c r="BM134" s="48"/>
      <c r="BN134" s="47"/>
      <c r="BO134" s="49"/>
      <c r="BP134" s="49"/>
      <c r="BQ134" s="49"/>
      <c r="BR134" s="49"/>
      <c r="BS134" s="49"/>
      <c r="BT134" s="49"/>
      <c r="BU134" s="49"/>
      <c r="BV134" s="49"/>
      <c r="BW134" s="49"/>
      <c r="BY134" s="49"/>
      <c r="CA134" s="47"/>
      <c r="CB134" s="49"/>
      <c r="CC134" s="47"/>
      <c r="CD134" s="47"/>
      <c r="CE134" s="49"/>
      <c r="CF134" s="47"/>
      <c r="CG134" s="47"/>
      <c r="CH134" s="49"/>
      <c r="CI134" s="47"/>
      <c r="CJ134" s="47"/>
      <c r="CK134" s="49"/>
      <c r="CL134" s="47"/>
      <c r="CM134" s="47"/>
      <c r="CN134" s="49"/>
      <c r="CO134" s="47"/>
      <c r="CP134" s="140"/>
      <c r="CQ134" s="384"/>
      <c r="CR134" s="140"/>
      <c r="CS134" s="49"/>
      <c r="CT134" s="49"/>
      <c r="CU134" s="49"/>
      <c r="CW134" s="47"/>
      <c r="CX134" s="47"/>
      <c r="CY134" s="48"/>
      <c r="CZ134" s="47"/>
      <c r="DA134" s="49"/>
      <c r="DB134" s="47"/>
      <c r="DC134" s="28"/>
      <c r="DD134" s="49"/>
      <c r="DE134" s="28"/>
      <c r="DF134" s="47"/>
      <c r="DG134" s="49"/>
      <c r="DH134" s="47"/>
      <c r="DI134" s="47"/>
      <c r="DJ134" s="49"/>
      <c r="DK134" s="47"/>
      <c r="DL134" s="47"/>
      <c r="DM134" s="49"/>
      <c r="DN134" s="47"/>
      <c r="DO134" s="49"/>
      <c r="DP134" s="49"/>
      <c r="DQ134" s="49"/>
      <c r="DS134" s="47"/>
      <c r="DT134" s="47"/>
      <c r="DU134" s="48"/>
      <c r="DV134" s="47"/>
      <c r="DW134" s="49"/>
      <c r="DX134" s="47"/>
      <c r="DY134" s="47"/>
      <c r="DZ134" s="49"/>
      <c r="EA134" s="47"/>
      <c r="EB134" s="47"/>
      <c r="EC134" s="49"/>
      <c r="ED134" s="47"/>
      <c r="EE134" s="49"/>
      <c r="EG134" s="49"/>
      <c r="EH134" s="47"/>
      <c r="EI134" s="49"/>
      <c r="EJ134" s="47"/>
      <c r="EK134" s="47"/>
      <c r="EL134" s="47"/>
      <c r="EM134" s="47"/>
      <c r="EN134" s="47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49"/>
      <c r="FF134" s="47"/>
      <c r="FG134" s="47"/>
      <c r="FH134" s="47"/>
      <c r="FI134" s="47"/>
      <c r="FJ134" s="47"/>
    </row>
    <row r="135" spans="1:166">
      <c r="A135" s="47"/>
      <c r="B135" s="48"/>
      <c r="C135" s="48"/>
      <c r="D135" s="48"/>
      <c r="E135" s="49"/>
      <c r="F135" s="47"/>
      <c r="G135" s="49"/>
      <c r="H135" s="47"/>
      <c r="I135" s="47"/>
      <c r="J135" s="49"/>
      <c r="K135" s="47"/>
      <c r="L135" s="47"/>
      <c r="M135" s="49"/>
      <c r="N135" s="47"/>
      <c r="O135" s="49"/>
      <c r="P135" s="49"/>
      <c r="Q135" s="49"/>
      <c r="R135" s="47"/>
      <c r="S135" s="49"/>
      <c r="T135" s="47"/>
      <c r="U135" s="47"/>
      <c r="V135" s="49"/>
      <c r="W135" s="47"/>
      <c r="X135" s="47"/>
      <c r="Y135" s="28"/>
      <c r="Z135" s="47"/>
      <c r="AA135" s="47"/>
      <c r="AB135" s="26"/>
      <c r="AC135" s="47"/>
      <c r="AD135" s="28"/>
      <c r="AE135" s="28"/>
      <c r="AF135" s="28"/>
      <c r="AG135" s="28"/>
      <c r="AI135" s="47"/>
      <c r="AJ135" s="47"/>
      <c r="AK135" s="48"/>
      <c r="AL135" s="47"/>
      <c r="AM135" s="49"/>
      <c r="AN135" s="47"/>
      <c r="AO135" s="47"/>
      <c r="AP135" s="49"/>
      <c r="AQ135" s="47"/>
      <c r="AR135" s="47"/>
      <c r="AS135" s="49"/>
      <c r="AT135" s="47"/>
      <c r="AU135" s="47"/>
      <c r="AV135" s="49"/>
      <c r="AW135" s="47"/>
      <c r="AX135" s="47"/>
      <c r="AY135" s="49"/>
      <c r="AZ135" s="47"/>
      <c r="BA135" s="47"/>
      <c r="BB135" s="49"/>
      <c r="BC135" s="47"/>
      <c r="BD135" s="47"/>
      <c r="BE135" s="49"/>
      <c r="BF135" s="47"/>
      <c r="BG135" s="47"/>
      <c r="BH135" s="49"/>
      <c r="BI135" s="47"/>
      <c r="BK135" s="47"/>
      <c r="BL135" s="47"/>
      <c r="BM135" s="48"/>
      <c r="BN135" s="47"/>
      <c r="BO135" s="49"/>
      <c r="BP135" s="49"/>
      <c r="BQ135" s="49"/>
      <c r="BR135" s="49"/>
      <c r="BS135" s="49"/>
      <c r="BT135" s="49"/>
      <c r="BU135" s="49"/>
      <c r="BV135" s="49"/>
      <c r="BW135" s="49"/>
      <c r="BY135" s="49"/>
      <c r="CA135" s="47"/>
      <c r="CB135" s="49"/>
      <c r="CC135" s="47"/>
      <c r="CD135" s="47"/>
      <c r="CE135" s="49"/>
      <c r="CF135" s="47"/>
      <c r="CG135" s="47"/>
      <c r="CH135" s="49"/>
      <c r="CI135" s="47"/>
      <c r="CJ135" s="47"/>
      <c r="CK135" s="49"/>
      <c r="CL135" s="47"/>
      <c r="CM135" s="47"/>
      <c r="CN135" s="49"/>
      <c r="CO135" s="47"/>
      <c r="CP135" s="140"/>
      <c r="CQ135" s="384"/>
      <c r="CR135" s="140"/>
      <c r="CS135" s="49"/>
      <c r="CT135" s="49"/>
      <c r="CU135" s="49"/>
      <c r="CW135" s="47"/>
      <c r="CX135" s="47"/>
      <c r="CY135" s="48"/>
      <c r="CZ135" s="47"/>
      <c r="DA135" s="49"/>
      <c r="DB135" s="47"/>
      <c r="DC135" s="28"/>
      <c r="DD135" s="49"/>
      <c r="DE135" s="28"/>
      <c r="DF135" s="47"/>
      <c r="DG135" s="49"/>
      <c r="DH135" s="47"/>
      <c r="DI135" s="47"/>
      <c r="DJ135" s="49"/>
      <c r="DK135" s="47"/>
      <c r="DL135" s="47"/>
      <c r="DM135" s="49"/>
      <c r="DN135" s="47"/>
      <c r="DO135" s="49"/>
      <c r="DP135" s="49"/>
      <c r="DQ135" s="49"/>
      <c r="DS135" s="47"/>
      <c r="DT135" s="47"/>
      <c r="DU135" s="48"/>
      <c r="DV135" s="47"/>
      <c r="DW135" s="49"/>
      <c r="DX135" s="47"/>
      <c r="DY135" s="47"/>
      <c r="DZ135" s="49"/>
      <c r="EA135" s="47"/>
      <c r="EB135" s="47"/>
      <c r="EC135" s="49"/>
      <c r="ED135" s="47"/>
      <c r="EE135" s="49"/>
      <c r="EG135" s="49"/>
      <c r="EH135" s="47"/>
      <c r="EI135" s="49"/>
      <c r="EJ135" s="47"/>
      <c r="EK135" s="47"/>
      <c r="EL135" s="47"/>
      <c r="EM135" s="47"/>
      <c r="EN135" s="47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49"/>
      <c r="FF135" s="47"/>
      <c r="FG135" s="47"/>
      <c r="FH135" s="47"/>
      <c r="FI135" s="47"/>
      <c r="FJ135" s="47"/>
    </row>
    <row r="136" spans="1:166">
      <c r="A136" s="47"/>
      <c r="B136" s="48"/>
      <c r="C136" s="48"/>
      <c r="D136" s="48"/>
      <c r="E136" s="49"/>
      <c r="F136" s="47"/>
      <c r="G136" s="49"/>
      <c r="H136" s="47"/>
      <c r="I136" s="47"/>
      <c r="J136" s="49"/>
      <c r="K136" s="47"/>
      <c r="L136" s="47"/>
      <c r="M136" s="49"/>
      <c r="N136" s="47"/>
      <c r="O136" s="49"/>
      <c r="P136" s="49"/>
      <c r="Q136" s="49"/>
      <c r="R136" s="47"/>
      <c r="S136" s="49"/>
      <c r="T136" s="47"/>
      <c r="U136" s="47"/>
      <c r="V136" s="49"/>
      <c r="W136" s="47"/>
      <c r="X136" s="47"/>
      <c r="Y136" s="28"/>
      <c r="Z136" s="47"/>
      <c r="AA136" s="47"/>
      <c r="AB136" s="26"/>
      <c r="AC136" s="47"/>
      <c r="AD136" s="28"/>
      <c r="AE136" s="28"/>
      <c r="AF136" s="28"/>
      <c r="AG136" s="28"/>
      <c r="AI136" s="47"/>
      <c r="AJ136" s="47"/>
      <c r="AK136" s="48"/>
      <c r="AL136" s="47"/>
      <c r="AM136" s="49"/>
      <c r="AN136" s="47"/>
      <c r="AO136" s="47"/>
      <c r="AP136" s="49"/>
      <c r="AQ136" s="47"/>
      <c r="AR136" s="47"/>
      <c r="AS136" s="49"/>
      <c r="AT136" s="47"/>
      <c r="AU136" s="47"/>
      <c r="AV136" s="49"/>
      <c r="AW136" s="47"/>
      <c r="AX136" s="47"/>
      <c r="AY136" s="49"/>
      <c r="AZ136" s="47"/>
      <c r="BA136" s="47"/>
      <c r="BB136" s="49"/>
      <c r="BC136" s="47"/>
      <c r="BD136" s="47"/>
      <c r="BE136" s="49"/>
      <c r="BF136" s="47"/>
      <c r="BG136" s="47"/>
      <c r="BH136" s="49"/>
      <c r="BI136" s="47"/>
      <c r="BK136" s="47"/>
      <c r="BL136" s="47"/>
      <c r="BM136" s="48"/>
      <c r="BN136" s="47"/>
      <c r="BO136" s="49"/>
      <c r="BP136" s="49"/>
      <c r="BQ136" s="49"/>
      <c r="BR136" s="49"/>
      <c r="BS136" s="49"/>
      <c r="BT136" s="49"/>
      <c r="BU136" s="49"/>
      <c r="BV136" s="49"/>
      <c r="BW136" s="49"/>
      <c r="BY136" s="49"/>
      <c r="CA136" s="47"/>
      <c r="CB136" s="49"/>
      <c r="CC136" s="47"/>
      <c r="CD136" s="47"/>
      <c r="CE136" s="49"/>
      <c r="CF136" s="47"/>
      <c r="CG136" s="47"/>
      <c r="CH136" s="49"/>
      <c r="CI136" s="47"/>
      <c r="CJ136" s="47"/>
      <c r="CK136" s="49"/>
      <c r="CL136" s="47"/>
      <c r="CM136" s="47"/>
      <c r="CN136" s="49"/>
      <c r="CO136" s="47"/>
      <c r="CP136" s="140"/>
      <c r="CQ136" s="384"/>
      <c r="CR136" s="140"/>
      <c r="CS136" s="49"/>
      <c r="CT136" s="49"/>
      <c r="CU136" s="49"/>
      <c r="CW136" s="47"/>
      <c r="CX136" s="47"/>
      <c r="CY136" s="48"/>
      <c r="CZ136" s="47"/>
      <c r="DA136" s="49"/>
      <c r="DB136" s="47"/>
      <c r="DC136" s="28"/>
      <c r="DD136" s="49"/>
      <c r="DE136" s="28"/>
      <c r="DF136" s="47"/>
      <c r="DG136" s="49"/>
      <c r="DH136" s="47"/>
      <c r="DI136" s="47"/>
      <c r="DJ136" s="49"/>
      <c r="DK136" s="47"/>
      <c r="DL136" s="47"/>
      <c r="DM136" s="49"/>
      <c r="DN136" s="47"/>
      <c r="DO136" s="49"/>
      <c r="DP136" s="49"/>
      <c r="DQ136" s="49"/>
      <c r="DS136" s="47"/>
      <c r="DT136" s="47"/>
      <c r="DU136" s="48"/>
      <c r="DV136" s="47"/>
      <c r="DW136" s="49"/>
      <c r="DX136" s="47"/>
      <c r="DY136" s="47"/>
      <c r="DZ136" s="49"/>
      <c r="EA136" s="47"/>
      <c r="EB136" s="47"/>
      <c r="EC136" s="49"/>
      <c r="ED136" s="47"/>
      <c r="EE136" s="49"/>
      <c r="EG136" s="49"/>
      <c r="EH136" s="47"/>
      <c r="EI136" s="49"/>
      <c r="EJ136" s="47"/>
      <c r="EK136" s="47"/>
      <c r="EL136" s="47"/>
      <c r="EM136" s="47"/>
      <c r="EN136" s="47"/>
      <c r="EO136" s="49"/>
      <c r="EP136" s="49"/>
      <c r="EQ136" s="49"/>
      <c r="ER136" s="49"/>
      <c r="ES136" s="49"/>
      <c r="ET136" s="49"/>
      <c r="EU136" s="49"/>
      <c r="EV136" s="49"/>
      <c r="EW136" s="49"/>
      <c r="EX136" s="49"/>
      <c r="EY136" s="49"/>
      <c r="EZ136" s="49"/>
      <c r="FA136" s="49"/>
      <c r="FB136" s="49"/>
      <c r="FC136" s="49"/>
      <c r="FD136" s="49"/>
      <c r="FE136" s="49"/>
      <c r="FF136" s="47"/>
      <c r="FG136" s="47"/>
      <c r="FH136" s="47"/>
      <c r="FI136" s="47"/>
      <c r="FJ136" s="47"/>
    </row>
    <row r="137" spans="1:166">
      <c r="A137" s="47"/>
      <c r="B137" s="48"/>
      <c r="C137" s="48"/>
      <c r="D137" s="48"/>
      <c r="E137" s="49"/>
      <c r="F137" s="47"/>
      <c r="G137" s="49"/>
      <c r="H137" s="47"/>
      <c r="I137" s="47"/>
      <c r="J137" s="49"/>
      <c r="K137" s="47"/>
      <c r="L137" s="47"/>
      <c r="M137" s="49"/>
      <c r="N137" s="47"/>
      <c r="O137" s="49"/>
      <c r="P137" s="49"/>
      <c r="Q137" s="49"/>
      <c r="R137" s="47"/>
      <c r="S137" s="49"/>
      <c r="T137" s="47"/>
      <c r="U137" s="47"/>
      <c r="V137" s="49"/>
      <c r="W137" s="47"/>
      <c r="X137" s="47"/>
      <c r="Y137" s="28"/>
      <c r="Z137" s="47"/>
      <c r="AA137" s="47"/>
      <c r="AB137" s="26"/>
      <c r="AC137" s="47"/>
      <c r="AD137" s="28"/>
      <c r="AE137" s="28"/>
      <c r="AF137" s="28"/>
      <c r="AG137" s="28"/>
      <c r="AI137" s="47"/>
      <c r="AJ137" s="47"/>
      <c r="AK137" s="48"/>
      <c r="AL137" s="47"/>
      <c r="AM137" s="49"/>
      <c r="AN137" s="47"/>
      <c r="AO137" s="47"/>
      <c r="AP137" s="49"/>
      <c r="AQ137" s="47"/>
      <c r="AR137" s="47"/>
      <c r="AS137" s="49"/>
      <c r="AT137" s="47"/>
      <c r="AU137" s="47"/>
      <c r="AV137" s="49"/>
      <c r="AW137" s="47"/>
      <c r="AX137" s="47"/>
      <c r="AY137" s="49"/>
      <c r="AZ137" s="47"/>
      <c r="BA137" s="47"/>
      <c r="BB137" s="49"/>
      <c r="BC137" s="47"/>
      <c r="BD137" s="47"/>
      <c r="BE137" s="49"/>
      <c r="BF137" s="47"/>
      <c r="BG137" s="47"/>
      <c r="BH137" s="49"/>
      <c r="BI137" s="47"/>
      <c r="BK137" s="47"/>
      <c r="BL137" s="47"/>
      <c r="BM137" s="48"/>
      <c r="BN137" s="47"/>
      <c r="BO137" s="49"/>
      <c r="BP137" s="49"/>
      <c r="BQ137" s="49"/>
      <c r="BR137" s="49"/>
      <c r="BS137" s="49"/>
      <c r="BT137" s="49"/>
      <c r="BU137" s="49"/>
      <c r="BV137" s="49"/>
      <c r="BW137" s="49"/>
      <c r="BY137" s="49"/>
      <c r="CA137" s="47"/>
      <c r="CB137" s="49"/>
      <c r="CC137" s="47"/>
      <c r="CD137" s="47"/>
      <c r="CE137" s="49"/>
      <c r="CF137" s="47"/>
      <c r="CG137" s="47"/>
      <c r="CH137" s="49"/>
      <c r="CI137" s="47"/>
      <c r="CJ137" s="47"/>
      <c r="CK137" s="49"/>
      <c r="CL137" s="47"/>
      <c r="CM137" s="47"/>
      <c r="CN137" s="49"/>
      <c r="CO137" s="47"/>
      <c r="CP137" s="140"/>
      <c r="CQ137" s="384"/>
      <c r="CR137" s="140"/>
      <c r="CS137" s="49"/>
      <c r="CT137" s="49"/>
      <c r="CU137" s="49"/>
      <c r="CW137" s="47"/>
      <c r="CX137" s="47"/>
      <c r="CY137" s="48"/>
      <c r="CZ137" s="47"/>
      <c r="DA137" s="49"/>
      <c r="DB137" s="47"/>
      <c r="DC137" s="28"/>
      <c r="DD137" s="49"/>
      <c r="DE137" s="28"/>
      <c r="DF137" s="47"/>
      <c r="DG137" s="49"/>
      <c r="DH137" s="47"/>
      <c r="DI137" s="47"/>
      <c r="DJ137" s="49"/>
      <c r="DK137" s="47"/>
      <c r="DL137" s="47"/>
      <c r="DM137" s="49"/>
      <c r="DN137" s="47"/>
      <c r="DO137" s="49"/>
      <c r="DP137" s="49"/>
      <c r="DQ137" s="49"/>
      <c r="DS137" s="47"/>
      <c r="DT137" s="47"/>
      <c r="DU137" s="48"/>
      <c r="DV137" s="47"/>
      <c r="DW137" s="49"/>
      <c r="DX137" s="47"/>
      <c r="DY137" s="47"/>
      <c r="DZ137" s="49"/>
      <c r="EA137" s="47"/>
      <c r="EB137" s="47"/>
      <c r="EC137" s="49"/>
      <c r="ED137" s="47"/>
      <c r="EE137" s="49"/>
      <c r="EG137" s="49"/>
      <c r="EH137" s="47"/>
      <c r="EI137" s="49"/>
      <c r="EJ137" s="47"/>
      <c r="EK137" s="47"/>
      <c r="EL137" s="47"/>
      <c r="EM137" s="47"/>
      <c r="EN137" s="47"/>
      <c r="EO137" s="49"/>
      <c r="EP137" s="49"/>
      <c r="EQ137" s="49"/>
      <c r="ER137" s="49"/>
      <c r="ES137" s="49"/>
      <c r="ET137" s="49"/>
      <c r="EU137" s="49"/>
      <c r="EV137" s="49"/>
      <c r="EW137" s="49"/>
      <c r="EX137" s="49"/>
      <c r="EY137" s="49"/>
      <c r="EZ137" s="49"/>
      <c r="FA137" s="49"/>
      <c r="FB137" s="49"/>
      <c r="FC137" s="49"/>
      <c r="FD137" s="49"/>
      <c r="FE137" s="49"/>
      <c r="FF137" s="47"/>
      <c r="FG137" s="47"/>
      <c r="FH137" s="47"/>
      <c r="FI137" s="47"/>
      <c r="FJ137" s="47"/>
    </row>
    <row r="138" spans="1:166">
      <c r="A138" s="47"/>
      <c r="B138" s="48"/>
      <c r="C138" s="48"/>
      <c r="D138" s="48"/>
      <c r="E138" s="49"/>
      <c r="F138" s="47"/>
      <c r="G138" s="49"/>
      <c r="H138" s="47"/>
      <c r="I138" s="47"/>
      <c r="J138" s="49"/>
      <c r="K138" s="47"/>
      <c r="L138" s="47"/>
      <c r="M138" s="49"/>
      <c r="N138" s="47"/>
      <c r="O138" s="49"/>
      <c r="P138" s="49"/>
      <c r="Q138" s="49"/>
      <c r="R138" s="47"/>
      <c r="S138" s="49"/>
      <c r="T138" s="47"/>
      <c r="U138" s="47"/>
      <c r="V138" s="49"/>
      <c r="W138" s="47"/>
      <c r="X138" s="47"/>
      <c r="Y138" s="28"/>
      <c r="Z138" s="47"/>
      <c r="AA138" s="47"/>
      <c r="AB138" s="26"/>
      <c r="AC138" s="47"/>
      <c r="AD138" s="28"/>
      <c r="AE138" s="28"/>
      <c r="AF138" s="28"/>
      <c r="AG138" s="28"/>
      <c r="AI138" s="47"/>
      <c r="AJ138" s="47"/>
      <c r="AK138" s="48"/>
      <c r="AL138" s="47"/>
      <c r="AM138" s="49"/>
      <c r="AN138" s="47"/>
      <c r="AO138" s="47"/>
      <c r="AP138" s="49"/>
      <c r="AQ138" s="47"/>
      <c r="AR138" s="47"/>
      <c r="AS138" s="49"/>
      <c r="AT138" s="47"/>
      <c r="AU138" s="47"/>
      <c r="AV138" s="49"/>
      <c r="AW138" s="47"/>
      <c r="AX138" s="47"/>
      <c r="AY138" s="49"/>
      <c r="AZ138" s="47"/>
      <c r="BA138" s="47"/>
      <c r="BB138" s="49"/>
      <c r="BC138" s="47"/>
      <c r="BD138" s="47"/>
      <c r="BE138" s="49"/>
      <c r="BF138" s="47"/>
      <c r="BG138" s="47"/>
      <c r="BH138" s="49"/>
      <c r="BI138" s="47"/>
      <c r="BK138" s="47"/>
      <c r="BL138" s="47"/>
      <c r="BM138" s="48"/>
      <c r="BN138" s="47"/>
      <c r="BO138" s="49"/>
      <c r="BP138" s="49"/>
      <c r="BQ138" s="49"/>
      <c r="BR138" s="49"/>
      <c r="BS138" s="49"/>
      <c r="BT138" s="49"/>
      <c r="BU138" s="49"/>
      <c r="BV138" s="49"/>
      <c r="BW138" s="49"/>
      <c r="BY138" s="49"/>
      <c r="CA138" s="47"/>
      <c r="CB138" s="49"/>
      <c r="CC138" s="47"/>
      <c r="CD138" s="47"/>
      <c r="CE138" s="49"/>
      <c r="CF138" s="47"/>
      <c r="CG138" s="47"/>
      <c r="CH138" s="49"/>
      <c r="CI138" s="47"/>
      <c r="CJ138" s="47"/>
      <c r="CK138" s="49"/>
      <c r="CL138" s="47"/>
      <c r="CM138" s="47"/>
      <c r="CN138" s="49"/>
      <c r="CO138" s="47"/>
      <c r="CP138" s="140"/>
      <c r="CQ138" s="384"/>
      <c r="CR138" s="140"/>
      <c r="CS138" s="49"/>
      <c r="CT138" s="49"/>
      <c r="CU138" s="49"/>
      <c r="CW138" s="47"/>
      <c r="CX138" s="47"/>
      <c r="CY138" s="48"/>
      <c r="CZ138" s="47"/>
      <c r="DA138" s="49"/>
      <c r="DB138" s="47"/>
      <c r="DC138" s="28"/>
      <c r="DD138" s="49"/>
      <c r="DE138" s="28"/>
      <c r="DF138" s="47"/>
      <c r="DG138" s="49"/>
      <c r="DH138" s="47"/>
      <c r="DI138" s="47"/>
      <c r="DJ138" s="49"/>
      <c r="DK138" s="47"/>
      <c r="DL138" s="47"/>
      <c r="DM138" s="49"/>
      <c r="DN138" s="47"/>
      <c r="DO138" s="49"/>
      <c r="DP138" s="49"/>
      <c r="DQ138" s="49"/>
      <c r="DS138" s="47"/>
      <c r="DT138" s="47"/>
      <c r="DU138" s="48"/>
      <c r="DV138" s="47"/>
      <c r="DW138" s="49"/>
      <c r="DX138" s="47"/>
      <c r="DY138" s="47"/>
      <c r="DZ138" s="49"/>
      <c r="EA138" s="47"/>
      <c r="EB138" s="47"/>
      <c r="EC138" s="49"/>
      <c r="ED138" s="47"/>
      <c r="EE138" s="49"/>
      <c r="EG138" s="49"/>
      <c r="EH138" s="47"/>
      <c r="EI138" s="49"/>
      <c r="EJ138" s="47"/>
      <c r="EK138" s="47"/>
      <c r="EL138" s="47"/>
      <c r="EM138" s="47"/>
      <c r="EN138" s="47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49"/>
      <c r="FF138" s="47"/>
      <c r="FG138" s="47"/>
      <c r="FH138" s="47"/>
      <c r="FI138" s="47"/>
      <c r="FJ138" s="47"/>
    </row>
    <row r="139" spans="1:166">
      <c r="A139" s="47"/>
      <c r="B139" s="48"/>
      <c r="C139" s="48"/>
      <c r="D139" s="48"/>
      <c r="E139" s="49"/>
      <c r="F139" s="47"/>
      <c r="G139" s="49"/>
      <c r="H139" s="47"/>
      <c r="I139" s="47"/>
      <c r="J139" s="49"/>
      <c r="K139" s="47"/>
      <c r="L139" s="47"/>
      <c r="M139" s="49"/>
      <c r="N139" s="47"/>
      <c r="O139" s="49"/>
      <c r="P139" s="49"/>
      <c r="Q139" s="49"/>
      <c r="R139" s="47"/>
      <c r="S139" s="49"/>
      <c r="T139" s="47"/>
      <c r="U139" s="47"/>
      <c r="V139" s="49"/>
      <c r="W139" s="47"/>
      <c r="X139" s="47"/>
      <c r="Y139" s="28"/>
      <c r="Z139" s="47"/>
      <c r="AA139" s="47"/>
      <c r="AB139" s="26"/>
      <c r="AC139" s="47"/>
      <c r="AD139" s="28"/>
      <c r="AE139" s="28"/>
      <c r="AF139" s="28"/>
      <c r="AG139" s="28"/>
      <c r="AI139" s="47"/>
      <c r="AJ139" s="47"/>
      <c r="AK139" s="48"/>
      <c r="AL139" s="47"/>
      <c r="AM139" s="49"/>
      <c r="AN139" s="47"/>
      <c r="AO139" s="47"/>
      <c r="AP139" s="49"/>
      <c r="AQ139" s="47"/>
      <c r="AR139" s="47"/>
      <c r="AS139" s="49"/>
      <c r="AT139" s="47"/>
      <c r="AU139" s="47"/>
      <c r="AV139" s="49"/>
      <c r="AW139" s="47"/>
      <c r="AX139" s="47"/>
      <c r="AY139" s="49"/>
      <c r="AZ139" s="47"/>
      <c r="BA139" s="47"/>
      <c r="BB139" s="49"/>
      <c r="BC139" s="47"/>
      <c r="BD139" s="47"/>
      <c r="BE139" s="49"/>
      <c r="BF139" s="47"/>
      <c r="BG139" s="47"/>
      <c r="BH139" s="49"/>
      <c r="BI139" s="47"/>
      <c r="BK139" s="47"/>
      <c r="BL139" s="47"/>
      <c r="BM139" s="48"/>
      <c r="BN139" s="47"/>
      <c r="BO139" s="49"/>
      <c r="BP139" s="49"/>
      <c r="BQ139" s="49"/>
      <c r="BR139" s="49"/>
      <c r="BS139" s="49"/>
      <c r="BT139" s="49"/>
      <c r="BU139" s="49"/>
      <c r="BV139" s="49"/>
      <c r="BW139" s="49"/>
      <c r="BY139" s="49"/>
      <c r="CA139" s="47"/>
      <c r="CB139" s="49"/>
      <c r="CC139" s="47"/>
      <c r="CD139" s="47"/>
      <c r="CE139" s="49"/>
      <c r="CF139" s="47"/>
      <c r="CG139" s="47"/>
      <c r="CH139" s="49"/>
      <c r="CI139" s="47"/>
      <c r="CJ139" s="47"/>
      <c r="CK139" s="49"/>
      <c r="CL139" s="47"/>
      <c r="CM139" s="47"/>
      <c r="CN139" s="49"/>
      <c r="CO139" s="47"/>
      <c r="CP139" s="140"/>
      <c r="CQ139" s="384"/>
      <c r="CR139" s="140"/>
      <c r="CS139" s="49"/>
      <c r="CT139" s="49"/>
      <c r="CU139" s="49"/>
      <c r="CW139" s="47"/>
      <c r="CX139" s="47"/>
      <c r="CY139" s="48"/>
      <c r="CZ139" s="47"/>
      <c r="DA139" s="49"/>
      <c r="DB139" s="47"/>
      <c r="DC139" s="28"/>
      <c r="DD139" s="49"/>
      <c r="DE139" s="28"/>
      <c r="DF139" s="47"/>
      <c r="DG139" s="49"/>
      <c r="DH139" s="47"/>
      <c r="DI139" s="47"/>
      <c r="DJ139" s="49"/>
      <c r="DK139" s="47"/>
      <c r="DL139" s="47"/>
      <c r="DM139" s="49"/>
      <c r="DN139" s="47"/>
      <c r="DO139" s="49"/>
      <c r="DP139" s="49"/>
      <c r="DQ139" s="49"/>
      <c r="DS139" s="47"/>
      <c r="DT139" s="47"/>
      <c r="DU139" s="48"/>
      <c r="DV139" s="47"/>
      <c r="DW139" s="49"/>
      <c r="DX139" s="47"/>
      <c r="DY139" s="47"/>
      <c r="DZ139" s="49"/>
      <c r="EA139" s="47"/>
      <c r="EB139" s="47"/>
      <c r="EC139" s="49"/>
      <c r="ED139" s="47"/>
      <c r="EE139" s="49"/>
      <c r="EG139" s="49"/>
      <c r="EH139" s="47"/>
      <c r="EI139" s="49"/>
      <c r="EJ139" s="47"/>
      <c r="EK139" s="47"/>
      <c r="EL139" s="47"/>
      <c r="EM139" s="47"/>
      <c r="EN139" s="47"/>
      <c r="EO139" s="49"/>
      <c r="EP139" s="49"/>
      <c r="EQ139" s="49"/>
      <c r="ER139" s="49"/>
      <c r="ES139" s="49"/>
      <c r="ET139" s="49"/>
      <c r="EU139" s="49"/>
      <c r="EV139" s="49"/>
      <c r="EW139" s="49"/>
      <c r="EX139" s="49"/>
      <c r="EY139" s="49"/>
      <c r="EZ139" s="49"/>
      <c r="FA139" s="49"/>
      <c r="FB139" s="49"/>
      <c r="FC139" s="49"/>
      <c r="FD139" s="49"/>
      <c r="FE139" s="49"/>
      <c r="FF139" s="47"/>
      <c r="FG139" s="47"/>
      <c r="FH139" s="47"/>
      <c r="FI139" s="47"/>
      <c r="FJ139" s="47"/>
    </row>
    <row r="140" spans="1:166">
      <c r="A140" s="47"/>
      <c r="B140" s="48"/>
      <c r="C140" s="48"/>
      <c r="D140" s="48"/>
      <c r="E140" s="49"/>
      <c r="F140" s="47"/>
      <c r="G140" s="49"/>
      <c r="H140" s="47"/>
      <c r="I140" s="47"/>
      <c r="J140" s="49"/>
      <c r="K140" s="47"/>
      <c r="L140" s="47"/>
      <c r="M140" s="49"/>
      <c r="N140" s="47"/>
      <c r="O140" s="49"/>
      <c r="P140" s="49"/>
      <c r="Q140" s="49"/>
      <c r="R140" s="47"/>
      <c r="S140" s="49"/>
      <c r="T140" s="47"/>
      <c r="U140" s="47"/>
      <c r="V140" s="49"/>
      <c r="W140" s="47"/>
      <c r="X140" s="47"/>
      <c r="Y140" s="28"/>
      <c r="Z140" s="47"/>
      <c r="AA140" s="47"/>
      <c r="AB140" s="26"/>
      <c r="AC140" s="47"/>
      <c r="AD140" s="28"/>
      <c r="AE140" s="28"/>
      <c r="AF140" s="28"/>
      <c r="AG140" s="28"/>
      <c r="AI140" s="47"/>
      <c r="AJ140" s="47"/>
      <c r="AK140" s="48"/>
      <c r="AL140" s="47"/>
      <c r="AM140" s="49"/>
      <c r="AN140" s="47"/>
      <c r="AO140" s="47"/>
      <c r="AP140" s="49"/>
      <c r="AQ140" s="47"/>
      <c r="AR140" s="47"/>
      <c r="AS140" s="49"/>
      <c r="AT140" s="47"/>
      <c r="AU140" s="47"/>
      <c r="AV140" s="49"/>
      <c r="AW140" s="47"/>
      <c r="AX140" s="47"/>
      <c r="AY140" s="49"/>
      <c r="AZ140" s="47"/>
      <c r="BA140" s="47"/>
      <c r="BB140" s="49"/>
      <c r="BC140" s="47"/>
      <c r="BD140" s="47"/>
      <c r="BE140" s="49"/>
      <c r="BF140" s="47"/>
      <c r="BG140" s="47"/>
      <c r="BH140" s="49"/>
      <c r="BI140" s="47"/>
      <c r="BK140" s="47"/>
      <c r="BL140" s="47"/>
      <c r="BM140" s="48"/>
      <c r="BN140" s="47"/>
      <c r="BO140" s="49"/>
      <c r="BP140" s="49"/>
      <c r="BQ140" s="49"/>
      <c r="BR140" s="49"/>
      <c r="BS140" s="49"/>
      <c r="BT140" s="49"/>
      <c r="BU140" s="49"/>
      <c r="BV140" s="49"/>
      <c r="BW140" s="49"/>
      <c r="BY140" s="49"/>
      <c r="CA140" s="47"/>
      <c r="CB140" s="49"/>
      <c r="CC140" s="47"/>
      <c r="CD140" s="47"/>
      <c r="CE140" s="49"/>
      <c r="CF140" s="47"/>
      <c r="CG140" s="47"/>
      <c r="CH140" s="49"/>
      <c r="CI140" s="47"/>
      <c r="CJ140" s="47"/>
      <c r="CK140" s="49"/>
      <c r="CL140" s="47"/>
      <c r="CM140" s="47"/>
      <c r="CN140" s="49"/>
      <c r="CO140" s="47"/>
      <c r="CP140" s="140"/>
      <c r="CQ140" s="384"/>
      <c r="CR140" s="140"/>
      <c r="CS140" s="49"/>
      <c r="CT140" s="49"/>
      <c r="CU140" s="49"/>
      <c r="CW140" s="47"/>
      <c r="CX140" s="47"/>
      <c r="CY140" s="48"/>
      <c r="CZ140" s="47"/>
      <c r="DA140" s="49"/>
      <c r="DB140" s="47"/>
      <c r="DC140" s="28"/>
      <c r="DD140" s="49"/>
      <c r="DE140" s="28"/>
      <c r="DF140" s="47"/>
      <c r="DG140" s="49"/>
      <c r="DH140" s="47"/>
      <c r="DI140" s="47"/>
      <c r="DJ140" s="49"/>
      <c r="DK140" s="47"/>
      <c r="DL140" s="47"/>
      <c r="DM140" s="49"/>
      <c r="DN140" s="47"/>
      <c r="DO140" s="49"/>
      <c r="DP140" s="49"/>
      <c r="DQ140" s="49"/>
      <c r="DS140" s="47"/>
      <c r="DT140" s="47"/>
      <c r="DU140" s="48"/>
      <c r="DV140" s="47"/>
      <c r="DW140" s="49"/>
      <c r="DX140" s="47"/>
      <c r="DY140" s="47"/>
      <c r="DZ140" s="49"/>
      <c r="EA140" s="47"/>
      <c r="EB140" s="47"/>
      <c r="EC140" s="49"/>
      <c r="ED140" s="47"/>
      <c r="EE140" s="49"/>
      <c r="EG140" s="49"/>
      <c r="EH140" s="47"/>
      <c r="EI140" s="49"/>
      <c r="EJ140" s="47"/>
      <c r="EK140" s="47"/>
      <c r="EL140" s="47"/>
      <c r="EM140" s="47"/>
      <c r="EN140" s="47"/>
      <c r="EO140" s="49"/>
      <c r="EP140" s="49"/>
      <c r="EQ140" s="49"/>
      <c r="ER140" s="49"/>
      <c r="ES140" s="49"/>
      <c r="ET140" s="49"/>
      <c r="EU140" s="49"/>
      <c r="EV140" s="49"/>
      <c r="EW140" s="49"/>
      <c r="EX140" s="49"/>
      <c r="EY140" s="49"/>
      <c r="EZ140" s="49"/>
      <c r="FA140" s="49"/>
      <c r="FB140" s="49"/>
      <c r="FC140" s="49"/>
      <c r="FD140" s="49"/>
      <c r="FE140" s="49"/>
      <c r="FF140" s="47"/>
      <c r="FG140" s="47"/>
      <c r="FH140" s="47"/>
      <c r="FI140" s="47"/>
      <c r="FJ140" s="47"/>
    </row>
    <row r="141" spans="1:166">
      <c r="B141" s="56"/>
      <c r="C141" s="56"/>
      <c r="D141" s="56"/>
      <c r="AK141" s="56"/>
      <c r="BM141" s="56"/>
      <c r="CY141" s="56"/>
      <c r="DU141" s="56"/>
    </row>
    <row r="142" spans="1:166">
      <c r="B142" s="56"/>
      <c r="C142" s="56"/>
      <c r="D142" s="56"/>
      <c r="AK142" s="56"/>
      <c r="BM142" s="56"/>
      <c r="CY142" s="56"/>
      <c r="DU142" s="56"/>
    </row>
    <row r="143" spans="1:166">
      <c r="B143" s="56"/>
      <c r="C143" s="56"/>
      <c r="D143" s="56"/>
      <c r="AK143" s="56"/>
      <c r="BM143" s="56"/>
      <c r="CY143" s="56"/>
      <c r="DU143" s="56"/>
    </row>
    <row r="144" spans="1:166">
      <c r="B144" s="56"/>
      <c r="C144" s="56"/>
      <c r="D144" s="56"/>
      <c r="AK144" s="56"/>
      <c r="BM144" s="56"/>
      <c r="CY144" s="56"/>
      <c r="DU144" s="56"/>
    </row>
    <row r="145" spans="2:125">
      <c r="B145" s="56"/>
      <c r="C145" s="56"/>
      <c r="D145" s="56"/>
      <c r="AK145" s="56"/>
      <c r="BM145" s="56"/>
      <c r="CY145" s="56"/>
      <c r="DU145" s="56"/>
    </row>
    <row r="146" spans="2:125">
      <c r="B146" s="56"/>
      <c r="C146" s="56"/>
      <c r="D146" s="56"/>
      <c r="AK146" s="56"/>
      <c r="BM146" s="56"/>
      <c r="CY146" s="56"/>
      <c r="DU146" s="56"/>
    </row>
    <row r="147" spans="2:125">
      <c r="B147" s="56"/>
      <c r="C147" s="56"/>
      <c r="D147" s="56"/>
      <c r="AK147" s="56"/>
      <c r="BM147" s="56"/>
      <c r="CY147" s="56"/>
      <c r="DU147" s="56"/>
    </row>
    <row r="148" spans="2:125">
      <c r="B148" s="56"/>
      <c r="C148" s="56"/>
      <c r="D148" s="56"/>
      <c r="AK148" s="56"/>
      <c r="BM148" s="56"/>
      <c r="CY148" s="56"/>
      <c r="DU148" s="56"/>
    </row>
    <row r="149" spans="2:125">
      <c r="B149" s="56"/>
      <c r="C149" s="56"/>
      <c r="D149" s="56"/>
      <c r="AK149" s="56"/>
      <c r="BM149" s="56"/>
      <c r="CY149" s="56"/>
      <c r="DU149" s="56"/>
    </row>
    <row r="150" spans="2:125">
      <c r="B150" s="56"/>
      <c r="C150" s="56"/>
      <c r="D150" s="56"/>
      <c r="AK150" s="56"/>
      <c r="BM150" s="56"/>
      <c r="CY150" s="56"/>
      <c r="DU150" s="56"/>
    </row>
    <row r="151" spans="2:125">
      <c r="B151" s="56"/>
      <c r="C151" s="56"/>
      <c r="D151" s="56"/>
      <c r="AK151" s="56"/>
      <c r="BM151" s="56"/>
      <c r="CY151" s="56"/>
      <c r="DU151" s="56"/>
    </row>
    <row r="152" spans="2:125">
      <c r="B152" s="56"/>
      <c r="C152" s="56"/>
      <c r="D152" s="56"/>
      <c r="AK152" s="56"/>
      <c r="BM152" s="56"/>
      <c r="CY152" s="56"/>
      <c r="DU152" s="56"/>
    </row>
    <row r="153" spans="2:125">
      <c r="B153" s="56"/>
      <c r="C153" s="56"/>
      <c r="D153" s="56"/>
      <c r="AK153" s="56"/>
      <c r="BM153" s="56"/>
      <c r="CY153" s="56"/>
      <c r="DU153" s="56"/>
    </row>
    <row r="154" spans="2:125">
      <c r="B154" s="56"/>
      <c r="C154" s="56"/>
      <c r="D154" s="56"/>
      <c r="AK154" s="56"/>
      <c r="BM154" s="56"/>
      <c r="CY154" s="56"/>
      <c r="DU154" s="56"/>
    </row>
    <row r="155" spans="2:125">
      <c r="B155" s="56"/>
      <c r="C155" s="56"/>
      <c r="D155" s="56"/>
      <c r="AK155" s="56"/>
      <c r="BM155" s="56"/>
      <c r="CY155" s="56"/>
      <c r="DU155" s="56"/>
    </row>
    <row r="156" spans="2:125">
      <c r="B156" s="56"/>
      <c r="C156" s="56"/>
      <c r="D156" s="56"/>
      <c r="AK156" s="56"/>
      <c r="BM156" s="56"/>
      <c r="CY156" s="56"/>
      <c r="DU156" s="56"/>
    </row>
    <row r="157" spans="2:125">
      <c r="B157" s="56"/>
      <c r="C157" s="56"/>
      <c r="D157" s="56"/>
      <c r="AK157" s="56"/>
      <c r="BM157" s="56"/>
      <c r="CY157" s="56"/>
      <c r="DU157" s="56"/>
    </row>
    <row r="158" spans="2:125">
      <c r="B158" s="56"/>
      <c r="C158" s="56"/>
      <c r="D158" s="56"/>
      <c r="AK158" s="56"/>
      <c r="BM158" s="56"/>
      <c r="CY158" s="56"/>
      <c r="DU158" s="56"/>
    </row>
    <row r="159" spans="2:125">
      <c r="B159" s="56"/>
      <c r="C159" s="56"/>
      <c r="D159" s="56"/>
      <c r="AK159" s="56"/>
      <c r="BM159" s="56"/>
      <c r="CY159" s="56"/>
      <c r="DU159" s="56"/>
    </row>
    <row r="160" spans="2:125">
      <c r="B160" s="56"/>
      <c r="C160" s="56"/>
      <c r="D160" s="56"/>
      <c r="AK160" s="56"/>
      <c r="BM160" s="56"/>
      <c r="CY160" s="56"/>
      <c r="DU160" s="56"/>
    </row>
    <row r="161" spans="2:125">
      <c r="B161" s="56"/>
      <c r="C161" s="56"/>
      <c r="D161" s="56"/>
      <c r="AK161" s="56"/>
      <c r="BM161" s="56"/>
      <c r="CY161" s="56"/>
      <c r="DU161" s="56"/>
    </row>
    <row r="162" spans="2:125">
      <c r="B162" s="56"/>
      <c r="C162" s="56"/>
      <c r="D162" s="56"/>
      <c r="AK162" s="56"/>
      <c r="BM162" s="56"/>
      <c r="CY162" s="56"/>
      <c r="DU162" s="56"/>
    </row>
    <row r="163" spans="2:125">
      <c r="B163" s="56"/>
      <c r="C163" s="56"/>
      <c r="D163" s="56"/>
      <c r="AK163" s="56"/>
      <c r="BM163" s="56"/>
      <c r="CY163" s="56"/>
      <c r="DU163" s="56"/>
    </row>
    <row r="164" spans="2:125">
      <c r="B164" s="56"/>
      <c r="C164" s="56"/>
      <c r="D164" s="56"/>
      <c r="AK164" s="56"/>
      <c r="BM164" s="56"/>
      <c r="CY164" s="56"/>
      <c r="DU164" s="56"/>
    </row>
    <row r="165" spans="2:125">
      <c r="B165" s="56"/>
      <c r="C165" s="56"/>
      <c r="D165" s="56"/>
      <c r="AK165" s="56"/>
      <c r="BM165" s="56"/>
      <c r="CY165" s="56"/>
      <c r="DU165" s="56"/>
    </row>
    <row r="166" spans="2:125">
      <c r="B166" s="56"/>
      <c r="C166" s="56"/>
      <c r="D166" s="56"/>
      <c r="AK166" s="56"/>
      <c r="BM166" s="56"/>
      <c r="CY166" s="56"/>
      <c r="DU166" s="56"/>
    </row>
    <row r="167" spans="2:125">
      <c r="B167" s="56"/>
      <c r="C167" s="56"/>
      <c r="D167" s="56"/>
      <c r="AK167" s="56"/>
      <c r="BM167" s="56"/>
      <c r="CY167" s="56"/>
      <c r="DU167" s="56"/>
    </row>
    <row r="168" spans="2:125">
      <c r="B168" s="56"/>
      <c r="C168" s="56"/>
      <c r="D168" s="56"/>
      <c r="AK168" s="56"/>
      <c r="BM168" s="56"/>
      <c r="CY168" s="56"/>
      <c r="DU168" s="56"/>
    </row>
    <row r="169" spans="2:125">
      <c r="B169" s="56"/>
      <c r="C169" s="56"/>
      <c r="D169" s="56"/>
      <c r="AK169" s="56"/>
      <c r="BM169" s="56"/>
      <c r="CY169" s="56"/>
      <c r="DU169" s="56"/>
    </row>
    <row r="170" spans="2:125">
      <c r="B170" s="56"/>
      <c r="C170" s="56"/>
      <c r="D170" s="56"/>
      <c r="AK170" s="56"/>
      <c r="BM170" s="56"/>
      <c r="CY170" s="56"/>
      <c r="DU170" s="56"/>
    </row>
    <row r="171" spans="2:125">
      <c r="B171" s="56"/>
      <c r="C171" s="56"/>
      <c r="D171" s="56"/>
      <c r="AK171" s="56"/>
      <c r="BM171" s="56"/>
      <c r="CY171" s="56"/>
      <c r="DU171" s="56"/>
    </row>
  </sheetData>
  <sheetProtection formatCells="0" formatColumns="0" formatRows="0" insertColumns="0" insertRows="0" deleteColumns="0" deleteRows="0"/>
  <mergeCells count="97">
    <mergeCell ref="EL9:EL10"/>
    <mergeCell ref="EM9:EM10"/>
    <mergeCell ref="EN9:EN10"/>
    <mergeCell ref="EL16:EL17"/>
    <mergeCell ref="EM16:EM17"/>
    <mergeCell ref="EN16:EN17"/>
    <mergeCell ref="FD3:FD6"/>
    <mergeCell ref="FE3:FE6"/>
    <mergeCell ref="ES4:ES6"/>
    <mergeCell ref="ET4:ET6"/>
    <mergeCell ref="AD5:AE5"/>
    <mergeCell ref="AF5:AG5"/>
    <mergeCell ref="EX3:EX6"/>
    <mergeCell ref="EW3:EW6"/>
    <mergeCell ref="EN2:EN6"/>
    <mergeCell ref="EO2:EO6"/>
    <mergeCell ref="EP2:EU2"/>
    <mergeCell ref="EV2:EV6"/>
    <mergeCell ref="EW2:FE2"/>
    <mergeCell ref="EP3:EP6"/>
    <mergeCell ref="EQ3:EQ6"/>
    <mergeCell ref="ER3:ER6"/>
    <mergeCell ref="ES3:ET3"/>
    <mergeCell ref="EU3:EU6"/>
    <mergeCell ref="EY3:EY6"/>
    <mergeCell ref="EZ3:EZ6"/>
    <mergeCell ref="FA3:FA6"/>
    <mergeCell ref="EH2:EJ5"/>
    <mergeCell ref="FB3:FB6"/>
    <mergeCell ref="FC3:FC6"/>
    <mergeCell ref="I3:K5"/>
    <mergeCell ref="L3:N5"/>
    <mergeCell ref="U3:W5"/>
    <mergeCell ref="X3:Z5"/>
    <mergeCell ref="AA3:AC5"/>
    <mergeCell ref="DC2:DE5"/>
    <mergeCell ref="EM2:EM6"/>
    <mergeCell ref="ED3:EE5"/>
    <mergeCell ref="EF3:EG5"/>
    <mergeCell ref="DL2:DN5"/>
    <mergeCell ref="DO2:DQ5"/>
    <mergeCell ref="DS2:DS6"/>
    <mergeCell ref="DT2:DT6"/>
    <mergeCell ref="CY2:CY6"/>
    <mergeCell ref="DV2:DX5"/>
    <mergeCell ref="DY2:EA5"/>
    <mergeCell ref="EB2:EC5"/>
    <mergeCell ref="ED2:EG2"/>
    <mergeCell ref="DU2:DU6"/>
    <mergeCell ref="BM2:BM6"/>
    <mergeCell ref="EL2:EL6"/>
    <mergeCell ref="BQ2:BV2"/>
    <mergeCell ref="BW2:BY5"/>
    <mergeCell ref="BZ2:BZ6"/>
    <mergeCell ref="DF2:DK2"/>
    <mergeCell ref="DF3:DH5"/>
    <mergeCell ref="DI3:DK5"/>
    <mergeCell ref="CD2:CF5"/>
    <mergeCell ref="CG2:CI5"/>
    <mergeCell ref="CJ2:CL5"/>
    <mergeCell ref="CM2:CO5"/>
    <mergeCell ref="CP2:CR5"/>
    <mergeCell ref="CS2:CU5"/>
    <mergeCell ref="CW2:CW6"/>
    <mergeCell ref="CX2:CX6"/>
    <mergeCell ref="BK2:BK6"/>
    <mergeCell ref="BL2:BL6"/>
    <mergeCell ref="AR3:AT5"/>
    <mergeCell ref="AU3:AW5"/>
    <mergeCell ref="BA3:BC5"/>
    <mergeCell ref="BD3:BF5"/>
    <mergeCell ref="BN2:BP5"/>
    <mergeCell ref="AO2:AQ5"/>
    <mergeCell ref="AD3:AG4"/>
    <mergeCell ref="X1:AG1"/>
    <mergeCell ref="CW1:DC1"/>
    <mergeCell ref="AJ2:AJ6"/>
    <mergeCell ref="AK2:AK6"/>
    <mergeCell ref="CZ2:DB5"/>
    <mergeCell ref="AL2:AN5"/>
    <mergeCell ref="CA2:CC5"/>
    <mergeCell ref="BQ3:BS5"/>
    <mergeCell ref="BT3:BV5"/>
    <mergeCell ref="AR2:AW2"/>
    <mergeCell ref="AX2:AZ5"/>
    <mergeCell ref="BA2:BF2"/>
    <mergeCell ref="BG2:BI5"/>
    <mergeCell ref="A2:A6"/>
    <mergeCell ref="B2:B6"/>
    <mergeCell ref="C2:C6"/>
    <mergeCell ref="D2:E5"/>
    <mergeCell ref="F2:H5"/>
    <mergeCell ref="I2:N2"/>
    <mergeCell ref="O2:Q5"/>
    <mergeCell ref="R2:T5"/>
    <mergeCell ref="U2:AG2"/>
    <mergeCell ref="AI2:AI6"/>
  </mergeCells>
  <pageMargins left="0.15748031496062992" right="0.15748031496062992" top="0.19685039370078741" bottom="0.19685039370078741" header="0.15748031496062992" footer="0.19685039370078741"/>
  <pageSetup paperSize="9" scale="80" orientation="landscape" horizontalDpi="120" verticalDpi="144" r:id="rId1"/>
  <headerFooter alignWithMargins="0"/>
  <colBreaks count="4" manualBreakCount="4">
    <brk id="34" max="1048575" man="1"/>
    <brk id="62" max="1048575" man="1"/>
    <brk id="122" max="1048575" man="1"/>
    <brk id="14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79998168889431442"/>
  </sheetPr>
  <dimension ref="A1:CE20"/>
  <sheetViews>
    <sheetView zoomScale="80" zoomScaleNormal="80" zoomScaleSheetLayoutView="100" workbookViewId="0">
      <pane xSplit="3" ySplit="8" topLeftCell="D9" activePane="bottomRight" state="frozen"/>
      <selection activeCell="I22" sqref="I22"/>
      <selection pane="topRight" activeCell="I22" sqref="I22"/>
      <selection pane="bottomLeft" activeCell="I22" sqref="I22"/>
      <selection pane="bottomRight" activeCell="AX3" sqref="AX3:AZ7"/>
    </sheetView>
  </sheetViews>
  <sheetFormatPr defaultRowHeight="12.75"/>
  <cols>
    <col min="1" max="1" width="3.42578125" style="20" customWidth="1"/>
    <col min="2" max="2" width="16.42578125" style="20" customWidth="1"/>
    <col min="3" max="3" width="4" style="20" customWidth="1"/>
    <col min="4" max="4" width="5.140625" style="20" customWidth="1"/>
    <col min="5" max="5" width="5.140625" style="31" customWidth="1"/>
    <col min="6" max="6" width="5.140625" style="20" customWidth="1"/>
    <col min="7" max="7" width="5.140625" style="31" customWidth="1"/>
    <col min="8" max="8" width="5.140625" style="20" customWidth="1"/>
    <col min="9" max="9" width="5.140625" style="31" customWidth="1"/>
    <col min="10" max="10" width="5.140625" style="20" customWidth="1"/>
    <col min="11" max="11" width="5.140625" style="31" customWidth="1"/>
    <col min="12" max="12" width="5.140625" style="20" customWidth="1"/>
    <col min="13" max="13" width="5.140625" style="31" customWidth="1"/>
    <col min="14" max="20" width="5.140625" style="20" customWidth="1"/>
    <col min="21" max="21" width="5.140625" style="28" customWidth="1"/>
    <col min="22" max="22" width="1.5703125" style="20" customWidth="1"/>
    <col min="23" max="23" width="2.42578125" style="20" customWidth="1"/>
    <col min="24" max="24" width="15.42578125" style="20" customWidth="1"/>
    <col min="25" max="25" width="3.28515625" style="20" customWidth="1"/>
    <col min="26" max="26" width="5.140625" style="20" customWidth="1"/>
    <col min="27" max="27" width="5.140625" style="31" customWidth="1"/>
    <col min="28" max="29" width="5.140625" style="20" customWidth="1"/>
    <col min="30" max="30" width="5.140625" style="31" customWidth="1"/>
    <col min="31" max="32" width="5.140625" style="20" customWidth="1"/>
    <col min="33" max="33" width="5.140625" style="31" customWidth="1"/>
    <col min="34" max="35" width="5.140625" style="20" customWidth="1"/>
    <col min="36" max="36" width="5.140625" style="31" customWidth="1"/>
    <col min="37" max="38" width="5.140625" style="20" customWidth="1"/>
    <col min="39" max="42" width="5.140625" style="31" customWidth="1"/>
    <col min="43" max="44" width="5.140625" style="20" customWidth="1"/>
    <col min="45" max="45" width="5.140625" style="31" customWidth="1"/>
    <col min="46" max="46" width="5.140625" style="20" customWidth="1"/>
    <col min="47" max="47" width="5.140625" style="99" customWidth="1"/>
    <col min="48" max="48" width="5.140625" style="31" customWidth="1"/>
    <col min="49" max="49" width="5.140625" style="99" customWidth="1"/>
    <col min="50" max="52" width="5.140625" style="31" customWidth="1"/>
    <col min="53" max="54" width="6" style="31" customWidth="1"/>
    <col min="55" max="55" width="5.5703125" style="31" customWidth="1"/>
    <col min="56" max="56" width="5.140625" style="20" customWidth="1"/>
    <col min="57" max="57" width="5.7109375" style="31" customWidth="1"/>
    <col min="58" max="60" width="5.140625" style="31" customWidth="1"/>
    <col min="61" max="62" width="5.140625" style="20" customWidth="1"/>
    <col min="63" max="63" width="6" style="31" customWidth="1"/>
    <col min="64" max="64" width="5.140625" style="20" customWidth="1"/>
    <col min="65" max="65" width="2.42578125" style="20" customWidth="1"/>
    <col min="66" max="66" width="2.42578125" style="31" customWidth="1"/>
    <col min="67" max="67" width="15.5703125" style="20" customWidth="1"/>
    <col min="68" max="68" width="3.7109375" style="20" customWidth="1"/>
    <col min="69" max="69" width="8.42578125" style="31" customWidth="1"/>
    <col min="70" max="70" width="9" style="24" customWidth="1"/>
    <col min="71" max="71" width="8.85546875" style="31" customWidth="1"/>
    <col min="72" max="72" width="8" style="31" customWidth="1"/>
    <col min="73" max="73" width="9.7109375" style="31" customWidth="1"/>
    <col min="74" max="74" width="7.42578125" style="122" customWidth="1"/>
    <col min="75" max="75" width="7.140625" style="31" customWidth="1"/>
    <col min="76" max="76" width="5.85546875" style="31" customWidth="1"/>
    <col min="77" max="77" width="5.7109375" style="31" customWidth="1"/>
    <col min="78" max="78" width="9.140625" style="24" customWidth="1"/>
    <col min="79" max="79" width="9.140625" style="31" customWidth="1"/>
    <col min="80" max="80" width="5.5703125" style="31" customWidth="1"/>
    <col min="81" max="81" width="8" style="31" customWidth="1"/>
    <col min="82" max="82" width="8.42578125" style="31" customWidth="1"/>
    <col min="83" max="83" width="8" style="31" customWidth="1"/>
    <col min="84" max="16384" width="9.140625" style="20"/>
  </cols>
  <sheetData>
    <row r="1" spans="1:83" s="26" customFormat="1">
      <c r="A1" s="26" t="s">
        <v>482</v>
      </c>
      <c r="W1" s="26" t="s">
        <v>483</v>
      </c>
      <c r="BJ1" s="28"/>
      <c r="BK1" s="28"/>
      <c r="BL1" s="28"/>
      <c r="BN1" s="26" t="s">
        <v>510</v>
      </c>
      <c r="BQ1" s="28"/>
      <c r="BV1" s="318"/>
    </row>
    <row r="2" spans="1:83" s="28" customFormat="1" ht="12.75" customHeight="1">
      <c r="BR2" s="26"/>
      <c r="BV2" s="123"/>
      <c r="BZ2" s="26"/>
    </row>
    <row r="3" spans="1:83" s="29" customFormat="1" ht="12.75" customHeight="1">
      <c r="A3" s="629" t="s">
        <v>18</v>
      </c>
      <c r="B3" s="629" t="s">
        <v>105</v>
      </c>
      <c r="C3" s="629" t="s">
        <v>20</v>
      </c>
      <c r="D3" s="632" t="s">
        <v>87</v>
      </c>
      <c r="E3" s="639"/>
      <c r="F3" s="632" t="s">
        <v>484</v>
      </c>
      <c r="G3" s="701"/>
      <c r="H3" s="701"/>
      <c r="I3" s="702"/>
      <c r="J3" s="632" t="s">
        <v>485</v>
      </c>
      <c r="K3" s="638"/>
      <c r="L3" s="632" t="s">
        <v>486</v>
      </c>
      <c r="M3" s="639"/>
      <c r="N3" s="629" t="s">
        <v>487</v>
      </c>
      <c r="O3" s="629"/>
      <c r="P3" s="629"/>
      <c r="Q3" s="629"/>
      <c r="R3" s="629"/>
      <c r="S3" s="629"/>
      <c r="T3" s="629" t="s">
        <v>237</v>
      </c>
      <c r="U3" s="629"/>
      <c r="W3" s="629" t="s">
        <v>18</v>
      </c>
      <c r="X3" s="629" t="s">
        <v>105</v>
      </c>
      <c r="Y3" s="629" t="s">
        <v>20</v>
      </c>
      <c r="Z3" s="632" t="s">
        <v>524</v>
      </c>
      <c r="AA3" s="638"/>
      <c r="AB3" s="639"/>
      <c r="AC3" s="631" t="s">
        <v>52</v>
      </c>
      <c r="AD3" s="644"/>
      <c r="AE3" s="644"/>
      <c r="AF3" s="644"/>
      <c r="AG3" s="644"/>
      <c r="AH3" s="644"/>
      <c r="AI3" s="644"/>
      <c r="AJ3" s="644"/>
      <c r="AK3" s="644"/>
      <c r="AL3" s="644"/>
      <c r="AM3" s="644"/>
      <c r="AN3" s="644"/>
      <c r="AO3" s="644"/>
      <c r="AP3" s="644"/>
      <c r="AQ3" s="644"/>
      <c r="AR3" s="644"/>
      <c r="AS3" s="644"/>
      <c r="AT3" s="630"/>
      <c r="AU3" s="629" t="s">
        <v>526</v>
      </c>
      <c r="AV3" s="629"/>
      <c r="AW3" s="629"/>
      <c r="AX3" s="632" t="s">
        <v>409</v>
      </c>
      <c r="AY3" s="638"/>
      <c r="AZ3" s="639"/>
      <c r="BA3" s="632" t="s">
        <v>539</v>
      </c>
      <c r="BB3" s="638"/>
      <c r="BC3" s="639"/>
      <c r="BD3" s="632" t="s">
        <v>525</v>
      </c>
      <c r="BE3" s="638"/>
      <c r="BF3" s="638"/>
      <c r="BG3" s="638"/>
      <c r="BH3" s="638"/>
      <c r="BI3" s="639"/>
      <c r="BJ3" s="629" t="s">
        <v>540</v>
      </c>
      <c r="BK3" s="629"/>
      <c r="BL3" s="629"/>
      <c r="BN3" s="629" t="s">
        <v>18</v>
      </c>
      <c r="BO3" s="629" t="s">
        <v>105</v>
      </c>
      <c r="BP3" s="629" t="s">
        <v>20</v>
      </c>
      <c r="BQ3" s="635" t="s">
        <v>437</v>
      </c>
      <c r="BR3" s="626" t="s">
        <v>488</v>
      </c>
      <c r="BS3" s="631" t="s">
        <v>106</v>
      </c>
      <c r="BT3" s="644"/>
      <c r="BU3" s="644"/>
      <c r="BV3" s="644"/>
      <c r="BW3" s="644"/>
      <c r="BX3" s="644"/>
      <c r="BY3" s="630"/>
      <c r="BZ3" s="626" t="s">
        <v>107</v>
      </c>
      <c r="CA3" s="631" t="s">
        <v>418</v>
      </c>
      <c r="CB3" s="644"/>
      <c r="CC3" s="644"/>
      <c r="CD3" s="644"/>
      <c r="CE3" s="630"/>
    </row>
    <row r="4" spans="1:83" s="29" customFormat="1" ht="15.75" customHeight="1">
      <c r="A4" s="629"/>
      <c r="B4" s="629"/>
      <c r="C4" s="629"/>
      <c r="D4" s="633"/>
      <c r="E4" s="641"/>
      <c r="F4" s="703"/>
      <c r="G4" s="704"/>
      <c r="H4" s="704"/>
      <c r="I4" s="705"/>
      <c r="J4" s="633"/>
      <c r="K4" s="640"/>
      <c r="L4" s="633"/>
      <c r="M4" s="641"/>
      <c r="N4" s="629"/>
      <c r="O4" s="629"/>
      <c r="P4" s="629"/>
      <c r="Q4" s="629"/>
      <c r="R4" s="629"/>
      <c r="S4" s="629"/>
      <c r="T4" s="629"/>
      <c r="U4" s="629"/>
      <c r="W4" s="629"/>
      <c r="X4" s="629"/>
      <c r="Y4" s="629"/>
      <c r="Z4" s="633"/>
      <c r="AA4" s="640"/>
      <c r="AB4" s="641"/>
      <c r="AC4" s="629" t="s">
        <v>536</v>
      </c>
      <c r="AD4" s="629"/>
      <c r="AE4" s="629"/>
      <c r="AF4" s="629" t="s">
        <v>70</v>
      </c>
      <c r="AG4" s="629"/>
      <c r="AH4" s="629"/>
      <c r="AI4" s="629"/>
      <c r="AJ4" s="629"/>
      <c r="AK4" s="629"/>
      <c r="AL4" s="629"/>
      <c r="AM4" s="629"/>
      <c r="AN4" s="629"/>
      <c r="AO4" s="629"/>
      <c r="AP4" s="629"/>
      <c r="AQ4" s="629"/>
      <c r="AR4" s="632" t="s">
        <v>406</v>
      </c>
      <c r="AS4" s="638"/>
      <c r="AT4" s="639"/>
      <c r="AU4" s="629"/>
      <c r="AV4" s="629"/>
      <c r="AW4" s="629"/>
      <c r="AX4" s="633"/>
      <c r="AY4" s="640"/>
      <c r="AZ4" s="641"/>
      <c r="BA4" s="633"/>
      <c r="BB4" s="640"/>
      <c r="BC4" s="641"/>
      <c r="BD4" s="633"/>
      <c r="BE4" s="640"/>
      <c r="BF4" s="640"/>
      <c r="BG4" s="640"/>
      <c r="BH4" s="640"/>
      <c r="BI4" s="641"/>
      <c r="BJ4" s="629"/>
      <c r="BK4" s="629"/>
      <c r="BL4" s="629"/>
      <c r="BN4" s="629"/>
      <c r="BO4" s="629"/>
      <c r="BP4" s="629"/>
      <c r="BQ4" s="636"/>
      <c r="BR4" s="627"/>
      <c r="BS4" s="697" t="s">
        <v>489</v>
      </c>
      <c r="BT4" s="697" t="s">
        <v>490</v>
      </c>
      <c r="BU4" s="697" t="s">
        <v>408</v>
      </c>
      <c r="BV4" s="631" t="s">
        <v>70</v>
      </c>
      <c r="BW4" s="630"/>
      <c r="BX4" s="635" t="s">
        <v>366</v>
      </c>
      <c r="BY4" s="635" t="s">
        <v>386</v>
      </c>
      <c r="BZ4" s="627"/>
      <c r="CA4" s="635" t="s">
        <v>419</v>
      </c>
      <c r="CB4" s="635" t="s">
        <v>432</v>
      </c>
      <c r="CC4" s="629" t="s">
        <v>421</v>
      </c>
      <c r="CD4" s="629" t="s">
        <v>339</v>
      </c>
      <c r="CE4" s="635" t="s">
        <v>491</v>
      </c>
    </row>
    <row r="5" spans="1:83" s="29" customFormat="1" ht="30" customHeight="1">
      <c r="A5" s="629"/>
      <c r="B5" s="629"/>
      <c r="C5" s="629"/>
      <c r="D5" s="633"/>
      <c r="E5" s="641"/>
      <c r="F5" s="703"/>
      <c r="G5" s="704"/>
      <c r="H5" s="704"/>
      <c r="I5" s="705"/>
      <c r="J5" s="633"/>
      <c r="K5" s="640"/>
      <c r="L5" s="633"/>
      <c r="M5" s="641"/>
      <c r="N5" s="629"/>
      <c r="O5" s="629"/>
      <c r="P5" s="629"/>
      <c r="Q5" s="629"/>
      <c r="R5" s="629"/>
      <c r="S5" s="629"/>
      <c r="T5" s="629"/>
      <c r="U5" s="629"/>
      <c r="W5" s="629"/>
      <c r="X5" s="629"/>
      <c r="Y5" s="629"/>
      <c r="Z5" s="633"/>
      <c r="AA5" s="640"/>
      <c r="AB5" s="641"/>
      <c r="AC5" s="629"/>
      <c r="AD5" s="629"/>
      <c r="AE5" s="629"/>
      <c r="AF5" s="629" t="s">
        <v>537</v>
      </c>
      <c r="AG5" s="629"/>
      <c r="AH5" s="629"/>
      <c r="AI5" s="629" t="s">
        <v>179</v>
      </c>
      <c r="AJ5" s="629"/>
      <c r="AK5" s="629"/>
      <c r="AL5" s="629" t="s">
        <v>365</v>
      </c>
      <c r="AM5" s="629"/>
      <c r="AN5" s="629"/>
      <c r="AO5" s="629" t="s">
        <v>538</v>
      </c>
      <c r="AP5" s="629"/>
      <c r="AQ5" s="629"/>
      <c r="AR5" s="633"/>
      <c r="AS5" s="640"/>
      <c r="AT5" s="641"/>
      <c r="AU5" s="629"/>
      <c r="AV5" s="629"/>
      <c r="AW5" s="629"/>
      <c r="AX5" s="633"/>
      <c r="AY5" s="640"/>
      <c r="AZ5" s="641"/>
      <c r="BA5" s="633"/>
      <c r="BB5" s="640"/>
      <c r="BC5" s="641"/>
      <c r="BD5" s="633"/>
      <c r="BE5" s="640"/>
      <c r="BF5" s="640"/>
      <c r="BG5" s="640"/>
      <c r="BH5" s="640"/>
      <c r="BI5" s="641"/>
      <c r="BJ5" s="629"/>
      <c r="BK5" s="629"/>
      <c r="BL5" s="629"/>
      <c r="BN5" s="629"/>
      <c r="BO5" s="629"/>
      <c r="BP5" s="629"/>
      <c r="BQ5" s="636"/>
      <c r="BR5" s="627"/>
      <c r="BS5" s="698"/>
      <c r="BT5" s="698"/>
      <c r="BU5" s="698"/>
      <c r="BV5" s="635" t="s">
        <v>493</v>
      </c>
      <c r="BW5" s="635" t="s">
        <v>221</v>
      </c>
      <c r="BX5" s="636"/>
      <c r="BY5" s="636"/>
      <c r="BZ5" s="627"/>
      <c r="CA5" s="636"/>
      <c r="CB5" s="636"/>
      <c r="CC5" s="629"/>
      <c r="CD5" s="629"/>
      <c r="CE5" s="636"/>
    </row>
    <row r="6" spans="1:83" s="29" customFormat="1" ht="19.5" customHeight="1">
      <c r="A6" s="629"/>
      <c r="B6" s="629"/>
      <c r="C6" s="629"/>
      <c r="D6" s="633"/>
      <c r="E6" s="641"/>
      <c r="F6" s="706"/>
      <c r="G6" s="707"/>
      <c r="H6" s="707"/>
      <c r="I6" s="708"/>
      <c r="J6" s="633"/>
      <c r="K6" s="640"/>
      <c r="L6" s="633"/>
      <c r="M6" s="641"/>
      <c r="N6" s="629" t="s">
        <v>88</v>
      </c>
      <c r="O6" s="629"/>
      <c r="P6" s="629" t="s">
        <v>230</v>
      </c>
      <c r="Q6" s="629"/>
      <c r="R6" s="629"/>
      <c r="S6" s="629"/>
      <c r="T6" s="629"/>
      <c r="U6" s="629"/>
      <c r="W6" s="629"/>
      <c r="X6" s="629"/>
      <c r="Y6" s="629"/>
      <c r="Z6" s="633"/>
      <c r="AA6" s="640"/>
      <c r="AB6" s="641"/>
      <c r="AC6" s="629"/>
      <c r="AD6" s="629"/>
      <c r="AE6" s="629"/>
      <c r="AF6" s="629"/>
      <c r="AG6" s="629"/>
      <c r="AH6" s="629"/>
      <c r="AI6" s="629"/>
      <c r="AJ6" s="629"/>
      <c r="AK6" s="629"/>
      <c r="AL6" s="629"/>
      <c r="AM6" s="629"/>
      <c r="AN6" s="629"/>
      <c r="AO6" s="629"/>
      <c r="AP6" s="629"/>
      <c r="AQ6" s="629"/>
      <c r="AR6" s="633"/>
      <c r="AS6" s="640"/>
      <c r="AT6" s="641"/>
      <c r="AU6" s="629"/>
      <c r="AV6" s="629"/>
      <c r="AW6" s="629"/>
      <c r="AX6" s="633"/>
      <c r="AY6" s="640"/>
      <c r="AZ6" s="641"/>
      <c r="BA6" s="633"/>
      <c r="BB6" s="640"/>
      <c r="BC6" s="641"/>
      <c r="BD6" s="634"/>
      <c r="BE6" s="642"/>
      <c r="BF6" s="642"/>
      <c r="BG6" s="642"/>
      <c r="BH6" s="642"/>
      <c r="BI6" s="643"/>
      <c r="BJ6" s="629"/>
      <c r="BK6" s="629"/>
      <c r="BL6" s="629"/>
      <c r="BN6" s="629"/>
      <c r="BO6" s="629"/>
      <c r="BP6" s="629"/>
      <c r="BQ6" s="636"/>
      <c r="BR6" s="627"/>
      <c r="BS6" s="698"/>
      <c r="BT6" s="698"/>
      <c r="BU6" s="698"/>
      <c r="BV6" s="636"/>
      <c r="BW6" s="636"/>
      <c r="BX6" s="636"/>
      <c r="BY6" s="636"/>
      <c r="BZ6" s="627"/>
      <c r="CA6" s="636"/>
      <c r="CB6" s="636"/>
      <c r="CC6" s="629"/>
      <c r="CD6" s="629"/>
      <c r="CE6" s="636"/>
    </row>
    <row r="7" spans="1:83" s="29" customFormat="1" ht="70.5" customHeight="1">
      <c r="A7" s="629"/>
      <c r="B7" s="629"/>
      <c r="C7" s="629"/>
      <c r="D7" s="634"/>
      <c r="E7" s="643"/>
      <c r="F7" s="631" t="s">
        <v>494</v>
      </c>
      <c r="G7" s="700"/>
      <c r="H7" s="631" t="s">
        <v>495</v>
      </c>
      <c r="I7" s="630"/>
      <c r="J7" s="634"/>
      <c r="K7" s="642"/>
      <c r="L7" s="634"/>
      <c r="M7" s="643"/>
      <c r="N7" s="629"/>
      <c r="O7" s="629"/>
      <c r="P7" s="629" t="s">
        <v>402</v>
      </c>
      <c r="Q7" s="629"/>
      <c r="R7" s="629" t="s">
        <v>403</v>
      </c>
      <c r="S7" s="629"/>
      <c r="T7" s="629"/>
      <c r="U7" s="629"/>
      <c r="W7" s="629"/>
      <c r="X7" s="629"/>
      <c r="Y7" s="629"/>
      <c r="Z7" s="634"/>
      <c r="AA7" s="642"/>
      <c r="AB7" s="643"/>
      <c r="AC7" s="629"/>
      <c r="AD7" s="629"/>
      <c r="AE7" s="629"/>
      <c r="AF7" s="629"/>
      <c r="AG7" s="629"/>
      <c r="AH7" s="629"/>
      <c r="AI7" s="629"/>
      <c r="AJ7" s="629"/>
      <c r="AK7" s="629"/>
      <c r="AL7" s="629"/>
      <c r="AM7" s="629"/>
      <c r="AN7" s="629"/>
      <c r="AO7" s="629"/>
      <c r="AP7" s="629"/>
      <c r="AQ7" s="629"/>
      <c r="AR7" s="634"/>
      <c r="AS7" s="642"/>
      <c r="AT7" s="643"/>
      <c r="AU7" s="629"/>
      <c r="AV7" s="629"/>
      <c r="AW7" s="629"/>
      <c r="AX7" s="634"/>
      <c r="AY7" s="642"/>
      <c r="AZ7" s="643"/>
      <c r="BA7" s="634"/>
      <c r="BB7" s="642"/>
      <c r="BC7" s="643"/>
      <c r="BD7" s="634" t="s">
        <v>88</v>
      </c>
      <c r="BE7" s="642"/>
      <c r="BF7" s="643"/>
      <c r="BG7" s="634" t="s">
        <v>77</v>
      </c>
      <c r="BH7" s="642"/>
      <c r="BI7" s="643"/>
      <c r="BJ7" s="629"/>
      <c r="BK7" s="629"/>
      <c r="BL7" s="629"/>
      <c r="BN7" s="629"/>
      <c r="BO7" s="629"/>
      <c r="BP7" s="629"/>
      <c r="BQ7" s="636"/>
      <c r="BR7" s="627"/>
      <c r="BS7" s="698"/>
      <c r="BT7" s="698"/>
      <c r="BU7" s="698"/>
      <c r="BV7" s="636"/>
      <c r="BW7" s="636"/>
      <c r="BX7" s="636"/>
      <c r="BY7" s="636"/>
      <c r="BZ7" s="627"/>
      <c r="CA7" s="636"/>
      <c r="CB7" s="636"/>
      <c r="CC7" s="629"/>
      <c r="CD7" s="629"/>
      <c r="CE7" s="636"/>
    </row>
    <row r="8" spans="1:83" s="29" customFormat="1" ht="18" customHeight="1">
      <c r="A8" s="629"/>
      <c r="B8" s="629"/>
      <c r="C8" s="629"/>
      <c r="D8" s="421">
        <v>2020</v>
      </c>
      <c r="E8" s="421">
        <v>2021</v>
      </c>
      <c r="F8" s="421">
        <v>2020</v>
      </c>
      <c r="G8" s="421">
        <v>2021</v>
      </c>
      <c r="H8" s="421">
        <v>2020</v>
      </c>
      <c r="I8" s="421">
        <v>2021</v>
      </c>
      <c r="J8" s="421">
        <v>2020</v>
      </c>
      <c r="K8" s="421">
        <v>2021</v>
      </c>
      <c r="L8" s="421">
        <v>2020</v>
      </c>
      <c r="M8" s="421">
        <v>2021</v>
      </c>
      <c r="N8" s="421">
        <v>2020</v>
      </c>
      <c r="O8" s="421">
        <v>2021</v>
      </c>
      <c r="P8" s="421">
        <v>2020</v>
      </c>
      <c r="Q8" s="421">
        <v>2021</v>
      </c>
      <c r="R8" s="421">
        <v>2020</v>
      </c>
      <c r="S8" s="421">
        <v>2021</v>
      </c>
      <c r="T8" s="421">
        <v>2020</v>
      </c>
      <c r="U8" s="421">
        <v>2021</v>
      </c>
      <c r="W8" s="629"/>
      <c r="X8" s="629"/>
      <c r="Y8" s="629"/>
      <c r="Z8" s="421">
        <v>2020</v>
      </c>
      <c r="AA8" s="421">
        <v>2021</v>
      </c>
      <c r="AB8" s="421" t="s">
        <v>48</v>
      </c>
      <c r="AC8" s="421">
        <v>2020</v>
      </c>
      <c r="AD8" s="421">
        <v>2021</v>
      </c>
      <c r="AE8" s="421" t="s">
        <v>48</v>
      </c>
      <c r="AF8" s="421">
        <v>2020</v>
      </c>
      <c r="AG8" s="421">
        <v>2021</v>
      </c>
      <c r="AH8" s="421" t="s">
        <v>48</v>
      </c>
      <c r="AI8" s="421">
        <v>2020</v>
      </c>
      <c r="AJ8" s="421">
        <v>2021</v>
      </c>
      <c r="AK8" s="421" t="s">
        <v>48</v>
      </c>
      <c r="AL8" s="421">
        <v>2020</v>
      </c>
      <c r="AM8" s="421">
        <v>2021</v>
      </c>
      <c r="AN8" s="421" t="s">
        <v>48</v>
      </c>
      <c r="AO8" s="421">
        <v>2020</v>
      </c>
      <c r="AP8" s="421">
        <v>2021</v>
      </c>
      <c r="AQ8" s="421" t="s">
        <v>48</v>
      </c>
      <c r="AR8" s="421">
        <v>2020</v>
      </c>
      <c r="AS8" s="421">
        <v>2021</v>
      </c>
      <c r="AT8" s="421" t="s">
        <v>48</v>
      </c>
      <c r="AU8" s="421">
        <v>2020</v>
      </c>
      <c r="AV8" s="421">
        <v>2021</v>
      </c>
      <c r="AW8" s="421" t="s">
        <v>48</v>
      </c>
      <c r="AX8" s="421">
        <v>2020</v>
      </c>
      <c r="AY8" s="421">
        <v>2021</v>
      </c>
      <c r="AZ8" s="421" t="s">
        <v>48</v>
      </c>
      <c r="BA8" s="421">
        <v>2020</v>
      </c>
      <c r="BB8" s="421">
        <v>2021</v>
      </c>
      <c r="BC8" s="421" t="s">
        <v>48</v>
      </c>
      <c r="BD8" s="421">
        <v>2020</v>
      </c>
      <c r="BE8" s="421">
        <v>2021</v>
      </c>
      <c r="BF8" s="421" t="s">
        <v>48</v>
      </c>
      <c r="BG8" s="421">
        <v>2020</v>
      </c>
      <c r="BH8" s="421">
        <v>2021</v>
      </c>
      <c r="BI8" s="421" t="s">
        <v>48</v>
      </c>
      <c r="BJ8" s="421">
        <v>2020</v>
      </c>
      <c r="BK8" s="421">
        <v>2021</v>
      </c>
      <c r="BL8" s="421" t="s">
        <v>48</v>
      </c>
      <c r="BN8" s="629"/>
      <c r="BO8" s="629"/>
      <c r="BP8" s="629"/>
      <c r="BQ8" s="637"/>
      <c r="BR8" s="628"/>
      <c r="BS8" s="699"/>
      <c r="BT8" s="699"/>
      <c r="BU8" s="699"/>
      <c r="BV8" s="637"/>
      <c r="BW8" s="637"/>
      <c r="BX8" s="637"/>
      <c r="BY8" s="637"/>
      <c r="BZ8" s="628"/>
      <c r="CA8" s="637"/>
      <c r="CB8" s="637"/>
      <c r="CC8" s="629"/>
      <c r="CD8" s="629"/>
      <c r="CE8" s="637"/>
    </row>
    <row r="9" spans="1:83" s="34" customFormat="1" ht="13.5" customHeight="1">
      <c r="A9" s="204"/>
      <c r="B9" s="204"/>
      <c r="C9" s="204">
        <v>1</v>
      </c>
      <c r="D9" s="204">
        <v>2</v>
      </c>
      <c r="E9" s="204">
        <v>3</v>
      </c>
      <c r="F9" s="204">
        <v>4</v>
      </c>
      <c r="G9" s="204">
        <v>5</v>
      </c>
      <c r="H9" s="204">
        <v>6</v>
      </c>
      <c r="I9" s="204">
        <v>7</v>
      </c>
      <c r="J9" s="204">
        <v>8</v>
      </c>
      <c r="K9" s="204">
        <v>9</v>
      </c>
      <c r="L9" s="204">
        <v>10</v>
      </c>
      <c r="M9" s="204">
        <v>11</v>
      </c>
      <c r="N9" s="204">
        <v>12</v>
      </c>
      <c r="O9" s="204">
        <v>13</v>
      </c>
      <c r="P9" s="204">
        <v>14</v>
      </c>
      <c r="Q9" s="204">
        <v>15</v>
      </c>
      <c r="R9" s="204">
        <v>16</v>
      </c>
      <c r="S9" s="204">
        <v>17</v>
      </c>
      <c r="T9" s="204">
        <v>18</v>
      </c>
      <c r="U9" s="204">
        <v>19</v>
      </c>
      <c r="W9" s="204"/>
      <c r="X9" s="204"/>
      <c r="Y9" s="204">
        <v>1</v>
      </c>
      <c r="Z9" s="204">
        <v>2</v>
      </c>
      <c r="AA9" s="204">
        <v>3</v>
      </c>
      <c r="AB9" s="204">
        <v>4</v>
      </c>
      <c r="AC9" s="204">
        <v>5</v>
      </c>
      <c r="AD9" s="204">
        <v>6</v>
      </c>
      <c r="AE9" s="204">
        <v>7</v>
      </c>
      <c r="AF9" s="204">
        <v>8</v>
      </c>
      <c r="AG9" s="204">
        <v>9</v>
      </c>
      <c r="AH9" s="204">
        <v>10</v>
      </c>
      <c r="AI9" s="204">
        <v>11</v>
      </c>
      <c r="AJ9" s="204">
        <v>12</v>
      </c>
      <c r="AK9" s="204">
        <v>13</v>
      </c>
      <c r="AL9" s="204">
        <v>14</v>
      </c>
      <c r="AM9" s="204">
        <v>15</v>
      </c>
      <c r="AN9" s="204">
        <v>16</v>
      </c>
      <c r="AO9" s="204">
        <v>17</v>
      </c>
      <c r="AP9" s="204">
        <v>18</v>
      </c>
      <c r="AQ9" s="204">
        <v>19</v>
      </c>
      <c r="AR9" s="204">
        <v>20</v>
      </c>
      <c r="AS9" s="204">
        <v>21</v>
      </c>
      <c r="AT9" s="204">
        <v>22</v>
      </c>
      <c r="AU9" s="204">
        <v>23</v>
      </c>
      <c r="AV9" s="204">
        <v>24</v>
      </c>
      <c r="AW9" s="204">
        <v>25</v>
      </c>
      <c r="AX9" s="204">
        <v>26</v>
      </c>
      <c r="AY9" s="204">
        <v>27</v>
      </c>
      <c r="AZ9" s="204">
        <v>28</v>
      </c>
      <c r="BA9" s="204">
        <v>29</v>
      </c>
      <c r="BB9" s="204">
        <v>30</v>
      </c>
      <c r="BC9" s="204">
        <v>31</v>
      </c>
      <c r="BD9" s="204">
        <v>32</v>
      </c>
      <c r="BE9" s="204">
        <v>33</v>
      </c>
      <c r="BF9" s="204">
        <v>34</v>
      </c>
      <c r="BG9" s="204">
        <v>35</v>
      </c>
      <c r="BH9" s="204">
        <v>36</v>
      </c>
      <c r="BI9" s="204">
        <v>37</v>
      </c>
      <c r="BJ9" s="204">
        <v>38</v>
      </c>
      <c r="BK9" s="204">
        <v>39</v>
      </c>
      <c r="BL9" s="204">
        <v>40</v>
      </c>
      <c r="BN9" s="204"/>
      <c r="BO9" s="204"/>
      <c r="BP9" s="204">
        <v>1</v>
      </c>
      <c r="BQ9" s="204">
        <v>2</v>
      </c>
      <c r="BR9" s="204">
        <v>3</v>
      </c>
      <c r="BS9" s="204">
        <v>4</v>
      </c>
      <c r="BT9" s="204">
        <v>5</v>
      </c>
      <c r="BU9" s="204">
        <v>6</v>
      </c>
      <c r="BV9" s="204">
        <v>7</v>
      </c>
      <c r="BW9" s="204">
        <v>8</v>
      </c>
      <c r="BX9" s="204">
        <v>9</v>
      </c>
      <c r="BY9" s="204">
        <v>10</v>
      </c>
      <c r="BZ9" s="204">
        <v>11</v>
      </c>
      <c r="CA9" s="204">
        <v>12</v>
      </c>
      <c r="CB9" s="204">
        <v>13</v>
      </c>
      <c r="CC9" s="204">
        <v>14</v>
      </c>
      <c r="CD9" s="204">
        <v>15</v>
      </c>
      <c r="CE9" s="204">
        <v>16</v>
      </c>
    </row>
    <row r="10" spans="1:83" s="28" customFormat="1" ht="26.25" customHeight="1">
      <c r="A10" s="81">
        <v>1</v>
      </c>
      <c r="B10" s="82" t="s">
        <v>74</v>
      </c>
      <c r="C10" s="94" t="s">
        <v>21</v>
      </c>
      <c r="D10" s="35">
        <v>1</v>
      </c>
      <c r="E10" s="35">
        <v>1</v>
      </c>
      <c r="F10" s="35">
        <v>750</v>
      </c>
      <c r="G10" s="35">
        <v>750</v>
      </c>
      <c r="H10" s="35">
        <v>100</v>
      </c>
      <c r="I10" s="35">
        <v>100</v>
      </c>
      <c r="J10" s="35">
        <v>3</v>
      </c>
      <c r="K10" s="35">
        <v>6</v>
      </c>
      <c r="L10" s="35"/>
      <c r="M10" s="35"/>
      <c r="N10" s="35">
        <v>144</v>
      </c>
      <c r="O10" s="35">
        <v>142</v>
      </c>
      <c r="P10" s="35">
        <v>34</v>
      </c>
      <c r="Q10" s="35">
        <v>33</v>
      </c>
      <c r="R10" s="35">
        <v>8</v>
      </c>
      <c r="S10" s="35">
        <v>7</v>
      </c>
      <c r="T10" s="83">
        <v>1</v>
      </c>
      <c r="U10" s="83">
        <v>1</v>
      </c>
      <c r="W10" s="81">
        <v>1</v>
      </c>
      <c r="X10" s="82" t="s">
        <v>74</v>
      </c>
      <c r="Y10" s="94" t="s">
        <v>21</v>
      </c>
      <c r="Z10" s="83">
        <f>AR10+AC10</f>
        <v>205</v>
      </c>
      <c r="AA10" s="83">
        <f>AS10+AD10</f>
        <v>450</v>
      </c>
      <c r="AB10" s="352">
        <f>AA10-Z10</f>
        <v>245</v>
      </c>
      <c r="AC10" s="352">
        <f>AF10+AI10+AL10+AO10</f>
        <v>196</v>
      </c>
      <c r="AD10" s="352">
        <f>AG10+AJ10+AM10+AP10</f>
        <v>397</v>
      </c>
      <c r="AE10" s="352">
        <f>AD10-AC10</f>
        <v>201</v>
      </c>
      <c r="AF10" s="35">
        <v>196</v>
      </c>
      <c r="AG10" s="35">
        <v>377</v>
      </c>
      <c r="AH10" s="352">
        <f>AG10-AF10</f>
        <v>181</v>
      </c>
      <c r="AI10" s="83"/>
      <c r="AJ10" s="83">
        <v>13</v>
      </c>
      <c r="AK10" s="352">
        <f>AJ10-AI10</f>
        <v>13</v>
      </c>
      <c r="AL10" s="83"/>
      <c r="AM10" s="83"/>
      <c r="AN10" s="352">
        <f>AM10-AL10</f>
        <v>0</v>
      </c>
      <c r="AO10" s="83"/>
      <c r="AP10" s="83">
        <v>7</v>
      </c>
      <c r="AQ10" s="352">
        <f>AP10-AO10</f>
        <v>7</v>
      </c>
      <c r="AR10" s="352">
        <v>9</v>
      </c>
      <c r="AS10" s="352">
        <v>53</v>
      </c>
      <c r="AT10" s="352">
        <f>AS10-AR10</f>
        <v>44</v>
      </c>
      <c r="AU10" s="83">
        <v>107</v>
      </c>
      <c r="AV10" s="83">
        <v>146</v>
      </c>
      <c r="AW10" s="352">
        <f>AV10-AU10</f>
        <v>39</v>
      </c>
      <c r="AX10" s="83"/>
      <c r="AY10" s="83"/>
      <c r="AZ10" s="352">
        <f>AY10-AX10</f>
        <v>0</v>
      </c>
      <c r="BA10" s="353">
        <v>86.9</v>
      </c>
      <c r="BB10" s="353">
        <v>69.2</v>
      </c>
      <c r="BC10" s="353">
        <f>BB10-BA10</f>
        <v>-17.700000000000003</v>
      </c>
      <c r="BD10" s="84">
        <v>36.299999999999997</v>
      </c>
      <c r="BE10" s="84">
        <v>66</v>
      </c>
      <c r="BF10" s="353">
        <f>BE10-BD10</f>
        <v>29.700000000000003</v>
      </c>
      <c r="BG10" s="84">
        <v>22.6</v>
      </c>
      <c r="BH10" s="84">
        <v>17.3</v>
      </c>
      <c r="BI10" s="353">
        <f>BH10-BG10</f>
        <v>-5.3000000000000007</v>
      </c>
      <c r="BJ10" s="84">
        <v>36.299999999999997</v>
      </c>
      <c r="BK10" s="84">
        <v>46.4</v>
      </c>
      <c r="BL10" s="353">
        <f>BK10-BJ10</f>
        <v>10.100000000000001</v>
      </c>
      <c r="BN10" s="81">
        <v>1</v>
      </c>
      <c r="BO10" s="82" t="s">
        <v>74</v>
      </c>
      <c r="BP10" s="94" t="s">
        <v>21</v>
      </c>
      <c r="BQ10" s="370">
        <v>25140.2</v>
      </c>
      <c r="BR10" s="513">
        <f>BS10+BT10+BU10+BX10</f>
        <v>140631.70000000001</v>
      </c>
      <c r="BS10" s="370">
        <v>112492.9</v>
      </c>
      <c r="BT10" s="370">
        <v>867.3</v>
      </c>
      <c r="BU10" s="370">
        <v>27271.5</v>
      </c>
      <c r="BV10" s="370">
        <v>75.7</v>
      </c>
      <c r="BW10" s="370">
        <v>553.29999999999995</v>
      </c>
      <c r="BX10" s="370"/>
      <c r="BY10" s="176">
        <f>ROUND((BS10+BT10)/BR10*100,1)</f>
        <v>80.599999999999994</v>
      </c>
      <c r="BZ10" s="394">
        <v>131248</v>
      </c>
      <c r="CA10" s="370">
        <v>94918.9</v>
      </c>
      <c r="CB10" s="370"/>
      <c r="CC10" s="370">
        <v>1165</v>
      </c>
      <c r="CD10" s="370"/>
      <c r="CE10" s="370">
        <v>4230.1000000000004</v>
      </c>
    </row>
    <row r="11" spans="1:83" s="28" customFormat="1" ht="39" customHeight="1">
      <c r="A11" s="81">
        <v>2</v>
      </c>
      <c r="B11" s="82" t="s">
        <v>75</v>
      </c>
      <c r="C11" s="94" t="s">
        <v>22</v>
      </c>
      <c r="D11" s="35">
        <v>1</v>
      </c>
      <c r="E11" s="35">
        <v>1</v>
      </c>
      <c r="F11" s="35">
        <v>339</v>
      </c>
      <c r="G11" s="35">
        <v>339</v>
      </c>
      <c r="H11" s="35">
        <v>60</v>
      </c>
      <c r="I11" s="35">
        <v>60</v>
      </c>
      <c r="J11" s="35">
        <v>6</v>
      </c>
      <c r="K11" s="35">
        <v>9</v>
      </c>
      <c r="L11" s="35"/>
      <c r="M11" s="35"/>
      <c r="N11" s="35">
        <v>111</v>
      </c>
      <c r="O11" s="35">
        <v>100</v>
      </c>
      <c r="P11" s="35">
        <v>30</v>
      </c>
      <c r="Q11" s="35">
        <v>32</v>
      </c>
      <c r="R11" s="35">
        <v>5</v>
      </c>
      <c r="S11" s="35">
        <v>5</v>
      </c>
      <c r="T11" s="83">
        <v>1</v>
      </c>
      <c r="U11" s="83">
        <v>1</v>
      </c>
      <c r="W11" s="81">
        <v>2</v>
      </c>
      <c r="X11" s="82" t="s">
        <v>75</v>
      </c>
      <c r="Y11" s="94" t="s">
        <v>22</v>
      </c>
      <c r="Z11" s="83">
        <f t="shared" ref="Z11:AA12" si="0">AR11+AC11</f>
        <v>165</v>
      </c>
      <c r="AA11" s="83">
        <f t="shared" si="0"/>
        <v>353</v>
      </c>
      <c r="AB11" s="352">
        <f t="shared" ref="AB11:AB17" si="1">AA11-Z11</f>
        <v>188</v>
      </c>
      <c r="AC11" s="352">
        <f t="shared" ref="AC11:AD12" si="2">AF11+AI11+AL11+AO11</f>
        <v>159</v>
      </c>
      <c r="AD11" s="352">
        <f t="shared" si="2"/>
        <v>326</v>
      </c>
      <c r="AE11" s="352">
        <f t="shared" ref="AE11:AE17" si="3">AD11-AC11</f>
        <v>167</v>
      </c>
      <c r="AF11" s="35">
        <v>156</v>
      </c>
      <c r="AG11" s="35">
        <v>276</v>
      </c>
      <c r="AH11" s="352">
        <f t="shared" ref="AH11:AH17" si="4">AG11-AF11</f>
        <v>120</v>
      </c>
      <c r="AI11" s="83">
        <v>3</v>
      </c>
      <c r="AJ11" s="83">
        <v>45</v>
      </c>
      <c r="AK11" s="352">
        <f t="shared" ref="AK11:AK17" si="5">AJ11-AI11</f>
        <v>42</v>
      </c>
      <c r="AL11" s="83"/>
      <c r="AM11" s="83"/>
      <c r="AN11" s="352">
        <f t="shared" ref="AN11:AN17" si="6">AM11-AL11</f>
        <v>0</v>
      </c>
      <c r="AO11" s="83"/>
      <c r="AP11" s="83">
        <v>5</v>
      </c>
      <c r="AQ11" s="352">
        <f t="shared" ref="AQ11:AQ17" si="7">AP11-AO11</f>
        <v>5</v>
      </c>
      <c r="AR11" s="352">
        <v>6</v>
      </c>
      <c r="AS11" s="352">
        <v>27</v>
      </c>
      <c r="AT11" s="352">
        <f t="shared" ref="AT11:AT17" si="8">AS11-AR11</f>
        <v>21</v>
      </c>
      <c r="AU11" s="83">
        <v>103</v>
      </c>
      <c r="AV11" s="83">
        <v>235</v>
      </c>
      <c r="AW11" s="352">
        <f t="shared" ref="AW11:AW17" si="9">AV11-AU11</f>
        <v>132</v>
      </c>
      <c r="AX11" s="83"/>
      <c r="AY11" s="83"/>
      <c r="AZ11" s="352">
        <f t="shared" ref="AZ11:AZ17" si="10">AY11-AX11</f>
        <v>0</v>
      </c>
      <c r="BA11" s="353">
        <v>18.100000000000001</v>
      </c>
      <c r="BB11" s="353">
        <v>30.3</v>
      </c>
      <c r="BC11" s="353">
        <f t="shared" ref="BC11:BC17" si="11">BB11-BA11</f>
        <v>12.2</v>
      </c>
      <c r="BD11" s="84">
        <v>18</v>
      </c>
      <c r="BE11" s="84">
        <v>30.3</v>
      </c>
      <c r="BF11" s="353">
        <f t="shared" ref="BF11:BF17" si="12">BE11-BD11</f>
        <v>12.3</v>
      </c>
      <c r="BG11" s="84">
        <v>10.499999999999998</v>
      </c>
      <c r="BH11" s="84">
        <v>18.100000000000001</v>
      </c>
      <c r="BI11" s="353">
        <f t="shared" ref="BI11:BI17" si="13">BH11-BG11</f>
        <v>7.6000000000000032</v>
      </c>
      <c r="BJ11" s="84">
        <v>17</v>
      </c>
      <c r="BK11" s="84">
        <v>27.400000000000002</v>
      </c>
      <c r="BL11" s="353">
        <f t="shared" ref="BL11:BL17" si="14">BK11-BJ11</f>
        <v>10.400000000000002</v>
      </c>
      <c r="BN11" s="81">
        <v>2</v>
      </c>
      <c r="BO11" s="82" t="s">
        <v>75</v>
      </c>
      <c r="BP11" s="94" t="s">
        <v>22</v>
      </c>
      <c r="BQ11" s="370">
        <v>11921</v>
      </c>
      <c r="BR11" s="513">
        <f t="shared" ref="BR11:BR15" si="15">BS11+BT11+BU11+BX11</f>
        <v>109444.1</v>
      </c>
      <c r="BS11" s="370">
        <v>94609.600000000006</v>
      </c>
      <c r="BT11" s="370"/>
      <c r="BU11" s="370">
        <v>14721.699999999999</v>
      </c>
      <c r="BV11" s="370">
        <v>1449</v>
      </c>
      <c r="BW11" s="370">
        <v>483.3</v>
      </c>
      <c r="BX11" s="370">
        <v>112.8</v>
      </c>
      <c r="BY11" s="176">
        <f t="shared" ref="BY11:BY16" si="16">ROUND((BS11+BT11)/BR11*100,1)</f>
        <v>86.4</v>
      </c>
      <c r="BZ11" s="394">
        <v>109728.9</v>
      </c>
      <c r="CA11" s="370">
        <v>62996.800000000003</v>
      </c>
      <c r="CB11" s="370"/>
      <c r="CC11" s="370">
        <v>23660</v>
      </c>
      <c r="CD11" s="370"/>
      <c r="CE11" s="370">
        <v>4447</v>
      </c>
    </row>
    <row r="12" spans="1:83" s="28" customFormat="1" ht="54" customHeight="1">
      <c r="A12" s="81">
        <v>3</v>
      </c>
      <c r="B12" s="82" t="s">
        <v>181</v>
      </c>
      <c r="C12" s="94" t="s">
        <v>23</v>
      </c>
      <c r="D12" s="35">
        <v>1</v>
      </c>
      <c r="E12" s="35">
        <v>1</v>
      </c>
      <c r="F12" s="35">
        <v>150</v>
      </c>
      <c r="G12" s="35">
        <v>150</v>
      </c>
      <c r="H12" s="35">
        <v>140</v>
      </c>
      <c r="I12" s="35">
        <v>140</v>
      </c>
      <c r="J12" s="35">
        <v>5</v>
      </c>
      <c r="K12" s="35">
        <v>9</v>
      </c>
      <c r="L12" s="35"/>
      <c r="M12" s="35"/>
      <c r="N12" s="35">
        <v>64</v>
      </c>
      <c r="O12" s="35">
        <v>65</v>
      </c>
      <c r="P12" s="35">
        <v>20</v>
      </c>
      <c r="Q12" s="35">
        <v>19</v>
      </c>
      <c r="R12" s="35">
        <v>14</v>
      </c>
      <c r="S12" s="35">
        <v>14</v>
      </c>
      <c r="T12" s="83">
        <v>1</v>
      </c>
      <c r="U12" s="83">
        <v>1</v>
      </c>
      <c r="W12" s="81">
        <v>3</v>
      </c>
      <c r="X12" s="82" t="s">
        <v>181</v>
      </c>
      <c r="Y12" s="94" t="s">
        <v>23</v>
      </c>
      <c r="Z12" s="83">
        <f t="shared" si="0"/>
        <v>172</v>
      </c>
      <c r="AA12" s="83">
        <f t="shared" si="0"/>
        <v>360</v>
      </c>
      <c r="AB12" s="352">
        <f t="shared" si="1"/>
        <v>188</v>
      </c>
      <c r="AC12" s="352">
        <f t="shared" si="2"/>
        <v>171</v>
      </c>
      <c r="AD12" s="352">
        <f t="shared" si="2"/>
        <v>354</v>
      </c>
      <c r="AE12" s="352">
        <f t="shared" si="3"/>
        <v>183</v>
      </c>
      <c r="AF12" s="35">
        <v>169</v>
      </c>
      <c r="AG12" s="35">
        <v>347</v>
      </c>
      <c r="AH12" s="352">
        <f t="shared" si="4"/>
        <v>178</v>
      </c>
      <c r="AI12" s="83">
        <v>2</v>
      </c>
      <c r="AJ12" s="83">
        <v>7</v>
      </c>
      <c r="AK12" s="352">
        <f t="shared" si="5"/>
        <v>5</v>
      </c>
      <c r="AL12" s="83"/>
      <c r="AM12" s="83"/>
      <c r="AN12" s="352">
        <f t="shared" si="6"/>
        <v>0</v>
      </c>
      <c r="AO12" s="83"/>
      <c r="AP12" s="83"/>
      <c r="AQ12" s="352">
        <f t="shared" si="7"/>
        <v>0</v>
      </c>
      <c r="AR12" s="352">
        <v>1</v>
      </c>
      <c r="AS12" s="352">
        <v>6</v>
      </c>
      <c r="AT12" s="352">
        <f t="shared" si="8"/>
        <v>5</v>
      </c>
      <c r="AU12" s="83">
        <v>155</v>
      </c>
      <c r="AV12" s="83">
        <v>314</v>
      </c>
      <c r="AW12" s="352">
        <f t="shared" si="9"/>
        <v>159</v>
      </c>
      <c r="AX12" s="83"/>
      <c r="AY12" s="83"/>
      <c r="AZ12" s="352">
        <f t="shared" si="10"/>
        <v>0</v>
      </c>
      <c r="BA12" s="353">
        <v>10.200000000000001</v>
      </c>
      <c r="BB12" s="353">
        <v>17.899999999999999</v>
      </c>
      <c r="BC12" s="353">
        <f t="shared" si="11"/>
        <v>7.6999999999999975</v>
      </c>
      <c r="BD12" s="84">
        <v>10.3</v>
      </c>
      <c r="BE12" s="84">
        <v>17.899999999999999</v>
      </c>
      <c r="BF12" s="353">
        <f t="shared" si="12"/>
        <v>7.5999999999999979</v>
      </c>
      <c r="BG12" s="84">
        <v>8.4</v>
      </c>
      <c r="BH12" s="84">
        <v>16.099999999999998</v>
      </c>
      <c r="BI12" s="353">
        <f t="shared" si="13"/>
        <v>7.6999999999999975</v>
      </c>
      <c r="BJ12" s="84">
        <v>10.200000000000001</v>
      </c>
      <c r="BK12" s="84">
        <v>17.899999999999999</v>
      </c>
      <c r="BL12" s="353">
        <f t="shared" si="14"/>
        <v>7.6999999999999975</v>
      </c>
      <c r="BN12" s="81">
        <v>3</v>
      </c>
      <c r="BO12" s="82" t="s">
        <v>181</v>
      </c>
      <c r="BP12" s="94" t="s">
        <v>23</v>
      </c>
      <c r="BQ12" s="370">
        <v>4451.9000000000005</v>
      </c>
      <c r="BR12" s="513">
        <f t="shared" si="15"/>
        <v>61299.1</v>
      </c>
      <c r="BS12" s="370">
        <v>55225.1</v>
      </c>
      <c r="BT12" s="370"/>
      <c r="BU12" s="370">
        <v>6005.1</v>
      </c>
      <c r="BV12" s="370"/>
      <c r="BW12" s="370"/>
      <c r="BX12" s="370">
        <v>68.900000000000006</v>
      </c>
      <c r="BY12" s="176">
        <f t="shared" si="16"/>
        <v>90.1</v>
      </c>
      <c r="BZ12" s="394">
        <v>61486.3</v>
      </c>
      <c r="CA12" s="370">
        <v>37758.9</v>
      </c>
      <c r="CB12" s="370"/>
      <c r="CC12" s="370">
        <v>13330.3</v>
      </c>
      <c r="CD12" s="370"/>
      <c r="CE12" s="370">
        <v>1407.2</v>
      </c>
    </row>
    <row r="13" spans="1:83" s="26" customFormat="1" ht="24" customHeight="1">
      <c r="A13" s="146"/>
      <c r="B13" s="434" t="s">
        <v>0</v>
      </c>
      <c r="C13" s="141" t="s">
        <v>24</v>
      </c>
      <c r="D13" s="159">
        <f>SUM(D10:D12)</f>
        <v>3</v>
      </c>
      <c r="E13" s="159">
        <f t="shared" ref="E13:U13" si="17">SUM(E10:E12)</f>
        <v>3</v>
      </c>
      <c r="F13" s="159">
        <f t="shared" si="17"/>
        <v>1239</v>
      </c>
      <c r="G13" s="159">
        <f t="shared" si="17"/>
        <v>1239</v>
      </c>
      <c r="H13" s="159">
        <f t="shared" si="17"/>
        <v>300</v>
      </c>
      <c r="I13" s="159">
        <f t="shared" si="17"/>
        <v>300</v>
      </c>
      <c r="J13" s="159">
        <f t="shared" si="17"/>
        <v>14</v>
      </c>
      <c r="K13" s="159">
        <f t="shared" si="17"/>
        <v>24</v>
      </c>
      <c r="L13" s="159">
        <f t="shared" si="17"/>
        <v>0</v>
      </c>
      <c r="M13" s="159">
        <f t="shared" si="17"/>
        <v>0</v>
      </c>
      <c r="N13" s="159">
        <f t="shared" si="17"/>
        <v>319</v>
      </c>
      <c r="O13" s="159">
        <f t="shared" si="17"/>
        <v>307</v>
      </c>
      <c r="P13" s="159">
        <f t="shared" si="17"/>
        <v>84</v>
      </c>
      <c r="Q13" s="159">
        <f t="shared" si="17"/>
        <v>84</v>
      </c>
      <c r="R13" s="159">
        <f t="shared" si="17"/>
        <v>27</v>
      </c>
      <c r="S13" s="159">
        <f t="shared" si="17"/>
        <v>26</v>
      </c>
      <c r="T13" s="159">
        <f t="shared" si="17"/>
        <v>3</v>
      </c>
      <c r="U13" s="159">
        <f t="shared" si="17"/>
        <v>3</v>
      </c>
      <c r="W13" s="146"/>
      <c r="X13" s="434" t="s">
        <v>0</v>
      </c>
      <c r="Y13" s="141" t="s">
        <v>24</v>
      </c>
      <c r="Z13" s="472">
        <f>SUM(Z10:Z12)</f>
        <v>542</v>
      </c>
      <c r="AA13" s="472">
        <f>SUM(AA10:AA12)</f>
        <v>1163</v>
      </c>
      <c r="AB13" s="514">
        <f t="shared" si="1"/>
        <v>621</v>
      </c>
      <c r="AC13" s="472">
        <f>SUM(AC10:AC12)</f>
        <v>526</v>
      </c>
      <c r="AD13" s="472">
        <f>SUM(AD10:AD12)</f>
        <v>1077</v>
      </c>
      <c r="AE13" s="514">
        <f t="shared" si="3"/>
        <v>551</v>
      </c>
      <c r="AF13" s="472">
        <f>SUM(AF10:AF12)</f>
        <v>521</v>
      </c>
      <c r="AG13" s="472">
        <f>SUM(AG10:AG12)</f>
        <v>1000</v>
      </c>
      <c r="AH13" s="514">
        <f t="shared" si="4"/>
        <v>479</v>
      </c>
      <c r="AI13" s="472">
        <f>SUM(AI10:AI12)</f>
        <v>5</v>
      </c>
      <c r="AJ13" s="472">
        <f>SUM(AJ10:AJ12)</f>
        <v>65</v>
      </c>
      <c r="AK13" s="514">
        <f t="shared" si="5"/>
        <v>60</v>
      </c>
      <c r="AL13" s="472">
        <f>SUM(AL10:AL12)</f>
        <v>0</v>
      </c>
      <c r="AM13" s="472">
        <f>SUM(AM10:AM12)</f>
        <v>0</v>
      </c>
      <c r="AN13" s="514">
        <f t="shared" si="6"/>
        <v>0</v>
      </c>
      <c r="AO13" s="472">
        <f>SUM(AO10:AO12)</f>
        <v>0</v>
      </c>
      <c r="AP13" s="472">
        <f>SUM(AP10:AP12)</f>
        <v>12</v>
      </c>
      <c r="AQ13" s="514">
        <f t="shared" si="7"/>
        <v>12</v>
      </c>
      <c r="AR13" s="472">
        <f>SUM(AR10:AR12)</f>
        <v>16</v>
      </c>
      <c r="AS13" s="472">
        <f>SUM(AS10:AS12)</f>
        <v>86</v>
      </c>
      <c r="AT13" s="514">
        <f t="shared" si="8"/>
        <v>70</v>
      </c>
      <c r="AU13" s="472">
        <f>SUM(AU10:AU12)</f>
        <v>365</v>
      </c>
      <c r="AV13" s="472">
        <f>SUM(AV10:AV12)</f>
        <v>695</v>
      </c>
      <c r="AW13" s="514">
        <f t="shared" si="9"/>
        <v>330</v>
      </c>
      <c r="AX13" s="472">
        <f>SUM(AX10:AX12)</f>
        <v>0</v>
      </c>
      <c r="AY13" s="472">
        <f>SUM(AY10:AY12)</f>
        <v>0</v>
      </c>
      <c r="AZ13" s="514">
        <f t="shared" si="10"/>
        <v>0</v>
      </c>
      <c r="BA13" s="467">
        <f>SUM(BA10:BA12)</f>
        <v>115.2</v>
      </c>
      <c r="BB13" s="467">
        <f>SUM(BB10:BB12)</f>
        <v>117.4</v>
      </c>
      <c r="BC13" s="487">
        <f t="shared" si="11"/>
        <v>2.2000000000000028</v>
      </c>
      <c r="BD13" s="467">
        <f>SUM(BD10:BD12)</f>
        <v>64.599999999999994</v>
      </c>
      <c r="BE13" s="467">
        <f>SUM(BE10:BE12)</f>
        <v>114.19999999999999</v>
      </c>
      <c r="BF13" s="487">
        <f t="shared" si="12"/>
        <v>49.599999999999994</v>
      </c>
      <c r="BG13" s="467">
        <f>SUM(BG10:BG12)</f>
        <v>41.5</v>
      </c>
      <c r="BH13" s="467">
        <f>SUM(BH10:BH12)</f>
        <v>51.5</v>
      </c>
      <c r="BI13" s="487">
        <f t="shared" si="13"/>
        <v>10</v>
      </c>
      <c r="BJ13" s="467">
        <f>SUM(BJ10:BJ12)</f>
        <v>63.5</v>
      </c>
      <c r="BK13" s="467">
        <f>SUM(BK10:BK12)</f>
        <v>91.699999999999989</v>
      </c>
      <c r="BL13" s="487">
        <f t="shared" si="14"/>
        <v>28.199999999999989</v>
      </c>
      <c r="BN13" s="146"/>
      <c r="BO13" s="434" t="s">
        <v>0</v>
      </c>
      <c r="BP13" s="141" t="s">
        <v>24</v>
      </c>
      <c r="BQ13" s="467">
        <f>SUM(BQ10:BQ12)</f>
        <v>41513.1</v>
      </c>
      <c r="BR13" s="467">
        <f>SUM(BR10:BR12)</f>
        <v>311374.90000000002</v>
      </c>
      <c r="BS13" s="467">
        <f t="shared" ref="BS13:BX13" si="18">SUM(BS10:BS12)</f>
        <v>262327.59999999998</v>
      </c>
      <c r="BT13" s="467">
        <f t="shared" si="18"/>
        <v>867.3</v>
      </c>
      <c r="BU13" s="467">
        <f t="shared" si="18"/>
        <v>47998.299999999996</v>
      </c>
      <c r="BV13" s="467">
        <f t="shared" si="18"/>
        <v>1524.7</v>
      </c>
      <c r="BW13" s="467">
        <f t="shared" si="18"/>
        <v>1036.5999999999999</v>
      </c>
      <c r="BX13" s="467">
        <f t="shared" si="18"/>
        <v>181.7</v>
      </c>
      <c r="BY13" s="467">
        <f t="shared" si="16"/>
        <v>84.5</v>
      </c>
      <c r="BZ13" s="467">
        <f t="shared" ref="BZ13:CE13" si="19">SUM(BZ10:BZ12)</f>
        <v>302463.2</v>
      </c>
      <c r="CA13" s="467">
        <f t="shared" si="19"/>
        <v>195674.6</v>
      </c>
      <c r="CB13" s="467">
        <f t="shared" si="19"/>
        <v>0</v>
      </c>
      <c r="CC13" s="467">
        <f t="shared" si="19"/>
        <v>38155.300000000003</v>
      </c>
      <c r="CD13" s="467">
        <f t="shared" si="19"/>
        <v>0</v>
      </c>
      <c r="CE13" s="467">
        <f t="shared" si="19"/>
        <v>10084.300000000001</v>
      </c>
    </row>
    <row r="14" spans="1:83" s="28" customFormat="1" ht="37.5" customHeight="1">
      <c r="A14" s="81">
        <v>4</v>
      </c>
      <c r="B14" s="85" t="s">
        <v>496</v>
      </c>
      <c r="C14" s="94" t="s">
        <v>25</v>
      </c>
      <c r="D14" s="35">
        <v>5</v>
      </c>
      <c r="E14" s="35">
        <v>5</v>
      </c>
      <c r="F14" s="35">
        <v>860</v>
      </c>
      <c r="G14" s="35">
        <v>860</v>
      </c>
      <c r="H14" s="35"/>
      <c r="I14" s="35">
        <v>1</v>
      </c>
      <c r="J14" s="35">
        <v>1</v>
      </c>
      <c r="K14" s="35">
        <v>3</v>
      </c>
      <c r="L14" s="35"/>
      <c r="M14" s="35"/>
      <c r="N14" s="35">
        <v>208</v>
      </c>
      <c r="O14" s="35">
        <v>208</v>
      </c>
      <c r="P14" s="35">
        <v>85</v>
      </c>
      <c r="Q14" s="35">
        <v>85</v>
      </c>
      <c r="R14" s="35">
        <v>15</v>
      </c>
      <c r="S14" s="35">
        <v>15</v>
      </c>
      <c r="T14" s="35">
        <v>1</v>
      </c>
      <c r="U14" s="35">
        <v>1</v>
      </c>
      <c r="W14" s="81">
        <v>4</v>
      </c>
      <c r="X14" s="85" t="s">
        <v>496</v>
      </c>
      <c r="Y14" s="94" t="s">
        <v>25</v>
      </c>
      <c r="Z14" s="83">
        <f t="shared" ref="Z14:AA15" si="20">AR14+AC14</f>
        <v>183</v>
      </c>
      <c r="AA14" s="83">
        <f t="shared" si="20"/>
        <v>278</v>
      </c>
      <c r="AB14" s="352">
        <f t="shared" si="1"/>
        <v>95</v>
      </c>
      <c r="AC14" s="352">
        <f t="shared" ref="AC14:AD15" si="21">AF14+AI14+AL14+AO14</f>
        <v>182</v>
      </c>
      <c r="AD14" s="352">
        <f t="shared" si="21"/>
        <v>275</v>
      </c>
      <c r="AE14" s="352">
        <f t="shared" si="3"/>
        <v>93</v>
      </c>
      <c r="AF14" s="35">
        <v>171</v>
      </c>
      <c r="AG14" s="35">
        <v>258</v>
      </c>
      <c r="AH14" s="352">
        <f t="shared" si="4"/>
        <v>87</v>
      </c>
      <c r="AI14" s="35">
        <v>11</v>
      </c>
      <c r="AJ14" s="35">
        <v>17</v>
      </c>
      <c r="AK14" s="352">
        <f t="shared" si="5"/>
        <v>6</v>
      </c>
      <c r="AL14" s="35"/>
      <c r="AM14" s="35"/>
      <c r="AN14" s="352">
        <f t="shared" si="6"/>
        <v>0</v>
      </c>
      <c r="AO14" s="35"/>
      <c r="AP14" s="35"/>
      <c r="AQ14" s="352">
        <f t="shared" si="7"/>
        <v>0</v>
      </c>
      <c r="AR14" s="352">
        <v>1</v>
      </c>
      <c r="AS14" s="352">
        <v>3</v>
      </c>
      <c r="AT14" s="352">
        <f t="shared" si="8"/>
        <v>2</v>
      </c>
      <c r="AU14" s="35">
        <v>110</v>
      </c>
      <c r="AV14" s="35">
        <v>154</v>
      </c>
      <c r="AW14" s="352">
        <f t="shared" si="9"/>
        <v>44</v>
      </c>
      <c r="AX14" s="35"/>
      <c r="AY14" s="35"/>
      <c r="AZ14" s="352">
        <f t="shared" si="10"/>
        <v>0</v>
      </c>
      <c r="BA14" s="353">
        <v>31</v>
      </c>
      <c r="BB14" s="353">
        <v>34.700000000000003</v>
      </c>
      <c r="BC14" s="353">
        <f t="shared" si="11"/>
        <v>3.7000000000000028</v>
      </c>
      <c r="BD14" s="37">
        <v>23.4</v>
      </c>
      <c r="BE14" s="37">
        <v>34.300000000000004</v>
      </c>
      <c r="BF14" s="353">
        <f t="shared" si="12"/>
        <v>10.900000000000006</v>
      </c>
      <c r="BG14" s="37">
        <v>15.8</v>
      </c>
      <c r="BH14" s="37">
        <v>12.6</v>
      </c>
      <c r="BI14" s="353">
        <f t="shared" si="13"/>
        <v>-3.2000000000000011</v>
      </c>
      <c r="BJ14" s="37">
        <v>23.4</v>
      </c>
      <c r="BK14" s="37">
        <v>34.300000000000004</v>
      </c>
      <c r="BL14" s="353">
        <f t="shared" si="14"/>
        <v>10.900000000000006</v>
      </c>
      <c r="BN14" s="81">
        <v>4</v>
      </c>
      <c r="BO14" s="85" t="s">
        <v>496</v>
      </c>
      <c r="BP14" s="94" t="s">
        <v>25</v>
      </c>
      <c r="BQ14" s="415">
        <v>8066.7</v>
      </c>
      <c r="BR14" s="513">
        <f t="shared" si="15"/>
        <v>133144.20000000001</v>
      </c>
      <c r="BS14" s="370">
        <v>67752.600000000006</v>
      </c>
      <c r="BT14" s="370">
        <v>56736.1</v>
      </c>
      <c r="BU14" s="370">
        <v>8655.5</v>
      </c>
      <c r="BV14" s="370">
        <v>210</v>
      </c>
      <c r="BW14" s="370">
        <v>369.8</v>
      </c>
      <c r="BX14" s="370"/>
      <c r="BY14" s="176">
        <f t="shared" si="16"/>
        <v>93.5</v>
      </c>
      <c r="BZ14" s="394">
        <v>132538.79999999999</v>
      </c>
      <c r="CA14" s="370">
        <v>108240.2</v>
      </c>
      <c r="CB14" s="370"/>
      <c r="CC14" s="370">
        <v>5206.3</v>
      </c>
      <c r="CD14" s="370"/>
      <c r="CE14" s="84">
        <v>3500</v>
      </c>
    </row>
    <row r="15" spans="1:83" s="28" customFormat="1" ht="39" customHeight="1">
      <c r="A15" s="81">
        <v>5</v>
      </c>
      <c r="B15" s="85" t="s">
        <v>497</v>
      </c>
      <c r="C15" s="94" t="s">
        <v>26</v>
      </c>
      <c r="D15" s="35">
        <v>2</v>
      </c>
      <c r="E15" s="35">
        <v>2</v>
      </c>
      <c r="F15" s="35">
        <v>204</v>
      </c>
      <c r="G15" s="35">
        <v>204</v>
      </c>
      <c r="H15" s="35">
        <v>70</v>
      </c>
      <c r="I15" s="35">
        <v>70</v>
      </c>
      <c r="J15" s="35">
        <v>4</v>
      </c>
      <c r="K15" s="35">
        <v>4</v>
      </c>
      <c r="L15" s="35"/>
      <c r="M15" s="35"/>
      <c r="N15" s="35">
        <v>78</v>
      </c>
      <c r="O15" s="35">
        <v>77</v>
      </c>
      <c r="P15" s="35">
        <v>21</v>
      </c>
      <c r="Q15" s="35">
        <v>22</v>
      </c>
      <c r="R15" s="35">
        <v>23</v>
      </c>
      <c r="S15" s="35">
        <v>21</v>
      </c>
      <c r="T15" s="35">
        <v>1</v>
      </c>
      <c r="U15" s="35">
        <v>1</v>
      </c>
      <c r="W15" s="81">
        <v>5</v>
      </c>
      <c r="X15" s="85" t="s">
        <v>497</v>
      </c>
      <c r="Y15" s="94" t="s">
        <v>26</v>
      </c>
      <c r="Z15" s="83">
        <f t="shared" si="20"/>
        <v>129</v>
      </c>
      <c r="AA15" s="83">
        <f t="shared" si="20"/>
        <v>256</v>
      </c>
      <c r="AB15" s="352">
        <f t="shared" si="1"/>
        <v>127</v>
      </c>
      <c r="AC15" s="352">
        <f t="shared" si="21"/>
        <v>121</v>
      </c>
      <c r="AD15" s="352">
        <f t="shared" si="21"/>
        <v>245</v>
      </c>
      <c r="AE15" s="352">
        <f t="shared" si="3"/>
        <v>124</v>
      </c>
      <c r="AF15" s="35">
        <v>114</v>
      </c>
      <c r="AG15" s="35">
        <v>236</v>
      </c>
      <c r="AH15" s="352">
        <f t="shared" si="4"/>
        <v>122</v>
      </c>
      <c r="AI15" s="35">
        <v>4</v>
      </c>
      <c r="AJ15" s="35"/>
      <c r="AK15" s="352">
        <f t="shared" si="5"/>
        <v>-4</v>
      </c>
      <c r="AL15" s="35"/>
      <c r="AM15" s="35"/>
      <c r="AN15" s="352">
        <f t="shared" si="6"/>
        <v>0</v>
      </c>
      <c r="AO15" s="35">
        <v>3</v>
      </c>
      <c r="AP15" s="35">
        <v>9</v>
      </c>
      <c r="AQ15" s="352">
        <f t="shared" si="7"/>
        <v>6</v>
      </c>
      <c r="AR15" s="352">
        <v>8</v>
      </c>
      <c r="AS15" s="352">
        <v>11</v>
      </c>
      <c r="AT15" s="352">
        <f t="shared" si="8"/>
        <v>3</v>
      </c>
      <c r="AU15" s="35">
        <v>101</v>
      </c>
      <c r="AV15" s="35">
        <v>210</v>
      </c>
      <c r="AW15" s="352">
        <f t="shared" si="9"/>
        <v>109</v>
      </c>
      <c r="AX15" s="35"/>
      <c r="AY15" s="35"/>
      <c r="AZ15" s="352">
        <f t="shared" si="10"/>
        <v>0</v>
      </c>
      <c r="BA15" s="353">
        <v>10.9</v>
      </c>
      <c r="BB15" s="353">
        <v>22.7</v>
      </c>
      <c r="BC15" s="353">
        <f t="shared" si="11"/>
        <v>11.799999999999999</v>
      </c>
      <c r="BD15" s="37">
        <v>8.9</v>
      </c>
      <c r="BE15" s="37">
        <v>22.7</v>
      </c>
      <c r="BF15" s="353">
        <f t="shared" si="12"/>
        <v>13.799999999999999</v>
      </c>
      <c r="BG15" s="37">
        <v>6.4</v>
      </c>
      <c r="BH15" s="37">
        <v>21</v>
      </c>
      <c r="BI15" s="353">
        <f t="shared" si="13"/>
        <v>14.6</v>
      </c>
      <c r="BJ15" s="37">
        <v>8.6</v>
      </c>
      <c r="BK15" s="37">
        <v>22.7</v>
      </c>
      <c r="BL15" s="353">
        <f t="shared" si="14"/>
        <v>14.1</v>
      </c>
      <c r="BN15" s="81">
        <v>5</v>
      </c>
      <c r="BO15" s="85" t="s">
        <v>497</v>
      </c>
      <c r="BP15" s="94" t="s">
        <v>26</v>
      </c>
      <c r="BQ15" s="415">
        <v>5135.0999999999995</v>
      </c>
      <c r="BR15" s="513">
        <f t="shared" si="15"/>
        <v>55360</v>
      </c>
      <c r="BS15" s="370">
        <v>48088</v>
      </c>
      <c r="BT15" s="370"/>
      <c r="BU15" s="370">
        <v>7257</v>
      </c>
      <c r="BV15" s="370">
        <v>1595</v>
      </c>
      <c r="BW15" s="370"/>
      <c r="BX15" s="370">
        <v>15</v>
      </c>
      <c r="BY15" s="176">
        <f t="shared" si="16"/>
        <v>86.9</v>
      </c>
      <c r="BZ15" s="394">
        <v>53974</v>
      </c>
      <c r="CA15" s="370">
        <v>43290</v>
      </c>
      <c r="CB15" s="370"/>
      <c r="CC15" s="370">
        <v>4713</v>
      </c>
      <c r="CD15" s="370">
        <v>368</v>
      </c>
      <c r="CE15" s="84">
        <v>1058</v>
      </c>
    </row>
    <row r="16" spans="1:83" s="26" customFormat="1" ht="25.5" customHeight="1">
      <c r="A16" s="79"/>
      <c r="B16" s="434" t="s">
        <v>124</v>
      </c>
      <c r="C16" s="141" t="s">
        <v>27</v>
      </c>
      <c r="D16" s="159">
        <f>SUM(D14:D15)</f>
        <v>7</v>
      </c>
      <c r="E16" s="159">
        <f t="shared" ref="E16:U16" si="22">SUM(E14:E15)</f>
        <v>7</v>
      </c>
      <c r="F16" s="159">
        <f t="shared" si="22"/>
        <v>1064</v>
      </c>
      <c r="G16" s="159">
        <f t="shared" si="22"/>
        <v>1064</v>
      </c>
      <c r="H16" s="159">
        <f t="shared" si="22"/>
        <v>70</v>
      </c>
      <c r="I16" s="159">
        <f t="shared" si="22"/>
        <v>71</v>
      </c>
      <c r="J16" s="159">
        <f t="shared" si="22"/>
        <v>5</v>
      </c>
      <c r="K16" s="159">
        <f t="shared" si="22"/>
        <v>7</v>
      </c>
      <c r="L16" s="159">
        <f t="shared" si="22"/>
        <v>0</v>
      </c>
      <c r="M16" s="159">
        <f t="shared" si="22"/>
        <v>0</v>
      </c>
      <c r="N16" s="159">
        <f t="shared" si="22"/>
        <v>286</v>
      </c>
      <c r="O16" s="159">
        <f t="shared" ref="O16:S16" si="23">SUM(O14:O15)</f>
        <v>285</v>
      </c>
      <c r="P16" s="159">
        <f t="shared" si="23"/>
        <v>106</v>
      </c>
      <c r="Q16" s="159">
        <f t="shared" si="23"/>
        <v>107</v>
      </c>
      <c r="R16" s="159">
        <f t="shared" si="23"/>
        <v>38</v>
      </c>
      <c r="S16" s="159">
        <f t="shared" si="23"/>
        <v>36</v>
      </c>
      <c r="T16" s="159">
        <f t="shared" si="22"/>
        <v>2</v>
      </c>
      <c r="U16" s="159">
        <f t="shared" si="22"/>
        <v>2</v>
      </c>
      <c r="W16" s="79"/>
      <c r="X16" s="434" t="s">
        <v>124</v>
      </c>
      <c r="Y16" s="141" t="s">
        <v>27</v>
      </c>
      <c r="Z16" s="514">
        <f>SUM(Z14:Z15)</f>
        <v>312</v>
      </c>
      <c r="AA16" s="514">
        <f>SUM(AA14:AA15)</f>
        <v>534</v>
      </c>
      <c r="AB16" s="514">
        <f t="shared" si="1"/>
        <v>222</v>
      </c>
      <c r="AC16" s="514">
        <f>SUM(AC14:AC15)</f>
        <v>303</v>
      </c>
      <c r="AD16" s="514">
        <f>SUM(AD14:AD15)</f>
        <v>520</v>
      </c>
      <c r="AE16" s="514">
        <f t="shared" si="3"/>
        <v>217</v>
      </c>
      <c r="AF16" s="514">
        <f>SUM(AF14:AF15)</f>
        <v>285</v>
      </c>
      <c r="AG16" s="514">
        <f>SUM(AG14:AG15)</f>
        <v>494</v>
      </c>
      <c r="AH16" s="514">
        <f t="shared" si="4"/>
        <v>209</v>
      </c>
      <c r="AI16" s="514">
        <f>SUM(AI14:AI15)</f>
        <v>15</v>
      </c>
      <c r="AJ16" s="514">
        <f>SUM(AJ14:AJ15)</f>
        <v>17</v>
      </c>
      <c r="AK16" s="514">
        <f t="shared" si="5"/>
        <v>2</v>
      </c>
      <c r="AL16" s="514">
        <f>SUM(AL14:AL15)</f>
        <v>0</v>
      </c>
      <c r="AM16" s="514">
        <f>SUM(AM14:AM15)</f>
        <v>0</v>
      </c>
      <c r="AN16" s="514">
        <f t="shared" si="6"/>
        <v>0</v>
      </c>
      <c r="AO16" s="514">
        <f>SUM(AO14:AO15)</f>
        <v>3</v>
      </c>
      <c r="AP16" s="514">
        <f>SUM(AP14:AP15)</f>
        <v>9</v>
      </c>
      <c r="AQ16" s="514">
        <f t="shared" si="7"/>
        <v>6</v>
      </c>
      <c r="AR16" s="514">
        <f>SUM(AR14:AR15)</f>
        <v>9</v>
      </c>
      <c r="AS16" s="514">
        <f>SUM(AS14:AS15)</f>
        <v>14</v>
      </c>
      <c r="AT16" s="514">
        <f t="shared" si="8"/>
        <v>5</v>
      </c>
      <c r="AU16" s="514">
        <f>SUM(AU14:AU15)</f>
        <v>211</v>
      </c>
      <c r="AV16" s="514">
        <f>SUM(AV14:AV15)</f>
        <v>364</v>
      </c>
      <c r="AW16" s="514">
        <f t="shared" si="9"/>
        <v>153</v>
      </c>
      <c r="AX16" s="514">
        <f>SUM(AX14:AX15)</f>
        <v>0</v>
      </c>
      <c r="AY16" s="514">
        <f>SUM(AY14:AY15)</f>
        <v>0</v>
      </c>
      <c r="AZ16" s="514">
        <f t="shared" si="10"/>
        <v>0</v>
      </c>
      <c r="BA16" s="487">
        <f t="shared" ref="BA16:BB16" si="24">SUM(BA14:BA15)</f>
        <v>41.9</v>
      </c>
      <c r="BB16" s="487">
        <f t="shared" si="24"/>
        <v>57.400000000000006</v>
      </c>
      <c r="BC16" s="487">
        <f t="shared" si="11"/>
        <v>15.500000000000007</v>
      </c>
      <c r="BD16" s="487">
        <f>SUM(BD14:BD15)</f>
        <v>32.299999999999997</v>
      </c>
      <c r="BE16" s="487">
        <f>SUM(BE14:BE15)</f>
        <v>57</v>
      </c>
      <c r="BF16" s="487">
        <f t="shared" si="12"/>
        <v>24.700000000000003</v>
      </c>
      <c r="BG16" s="487">
        <f>SUM(BG14:BG15)</f>
        <v>22.200000000000003</v>
      </c>
      <c r="BH16" s="487">
        <f>SUM(BH14:BH15)</f>
        <v>33.6</v>
      </c>
      <c r="BI16" s="487">
        <f t="shared" si="13"/>
        <v>11.399999999999999</v>
      </c>
      <c r="BJ16" s="487">
        <f>SUM(BJ14:BJ15)</f>
        <v>32</v>
      </c>
      <c r="BK16" s="487">
        <f>SUM(BK14:BK15)</f>
        <v>57</v>
      </c>
      <c r="BL16" s="487">
        <f t="shared" si="14"/>
        <v>25</v>
      </c>
      <c r="BN16" s="79"/>
      <c r="BO16" s="434" t="s">
        <v>124</v>
      </c>
      <c r="BP16" s="141" t="s">
        <v>27</v>
      </c>
      <c r="BQ16" s="487">
        <f t="shared" ref="BQ16:BX16" si="25">SUM(BQ14:BQ15)</f>
        <v>13201.8</v>
      </c>
      <c r="BR16" s="487">
        <f t="shared" si="25"/>
        <v>188504.2</v>
      </c>
      <c r="BS16" s="487">
        <f t="shared" si="25"/>
        <v>115840.6</v>
      </c>
      <c r="BT16" s="487">
        <f t="shared" si="25"/>
        <v>56736.1</v>
      </c>
      <c r="BU16" s="487">
        <f t="shared" si="25"/>
        <v>15912.5</v>
      </c>
      <c r="BV16" s="487">
        <f t="shared" si="25"/>
        <v>1805</v>
      </c>
      <c r="BW16" s="487">
        <f t="shared" si="25"/>
        <v>369.8</v>
      </c>
      <c r="BX16" s="487">
        <f t="shared" si="25"/>
        <v>15</v>
      </c>
      <c r="BY16" s="467">
        <f t="shared" si="16"/>
        <v>91.6</v>
      </c>
      <c r="BZ16" s="487">
        <f t="shared" ref="BZ16:CE16" si="26">SUM(BZ14:BZ15)</f>
        <v>186512.8</v>
      </c>
      <c r="CA16" s="487">
        <f t="shared" si="26"/>
        <v>151530.20000000001</v>
      </c>
      <c r="CB16" s="487">
        <f t="shared" si="26"/>
        <v>0</v>
      </c>
      <c r="CC16" s="487">
        <f t="shared" si="26"/>
        <v>9919.2999999999993</v>
      </c>
      <c r="CD16" s="487">
        <f t="shared" si="26"/>
        <v>368</v>
      </c>
      <c r="CE16" s="487">
        <f t="shared" si="26"/>
        <v>4558</v>
      </c>
    </row>
    <row r="17" spans="1:83" s="26" customFormat="1" ht="38.25" customHeight="1">
      <c r="A17" s="146"/>
      <c r="B17" s="434" t="s">
        <v>498</v>
      </c>
      <c r="C17" s="141" t="s">
        <v>28</v>
      </c>
      <c r="D17" s="159">
        <f>D13+D16</f>
        <v>10</v>
      </c>
      <c r="E17" s="159">
        <f t="shared" ref="E17:U17" si="27">E13+E16</f>
        <v>10</v>
      </c>
      <c r="F17" s="159">
        <f t="shared" si="27"/>
        <v>2303</v>
      </c>
      <c r="G17" s="159">
        <f t="shared" si="27"/>
        <v>2303</v>
      </c>
      <c r="H17" s="159">
        <f t="shared" si="27"/>
        <v>370</v>
      </c>
      <c r="I17" s="159">
        <f t="shared" si="27"/>
        <v>371</v>
      </c>
      <c r="J17" s="159">
        <f t="shared" si="27"/>
        <v>19</v>
      </c>
      <c r="K17" s="159">
        <f t="shared" si="27"/>
        <v>31</v>
      </c>
      <c r="L17" s="159">
        <f t="shared" si="27"/>
        <v>0</v>
      </c>
      <c r="M17" s="159">
        <f t="shared" si="27"/>
        <v>0</v>
      </c>
      <c r="N17" s="159">
        <f t="shared" si="27"/>
        <v>605</v>
      </c>
      <c r="O17" s="159">
        <f t="shared" ref="O17:S17" si="28">O13+O16</f>
        <v>592</v>
      </c>
      <c r="P17" s="159">
        <f t="shared" si="28"/>
        <v>190</v>
      </c>
      <c r="Q17" s="159">
        <f t="shared" si="28"/>
        <v>191</v>
      </c>
      <c r="R17" s="159">
        <f t="shared" si="28"/>
        <v>65</v>
      </c>
      <c r="S17" s="159">
        <f t="shared" si="28"/>
        <v>62</v>
      </c>
      <c r="T17" s="159">
        <f t="shared" si="27"/>
        <v>5</v>
      </c>
      <c r="U17" s="159">
        <f t="shared" si="27"/>
        <v>5</v>
      </c>
      <c r="W17" s="146"/>
      <c r="X17" s="434" t="s">
        <v>498</v>
      </c>
      <c r="Y17" s="141" t="s">
        <v>28</v>
      </c>
      <c r="Z17" s="472">
        <f>Z13+Z16</f>
        <v>854</v>
      </c>
      <c r="AA17" s="472">
        <f>AA13+AA16</f>
        <v>1697</v>
      </c>
      <c r="AB17" s="514">
        <f t="shared" si="1"/>
        <v>843</v>
      </c>
      <c r="AC17" s="472">
        <f>AC13+AC16</f>
        <v>829</v>
      </c>
      <c r="AD17" s="472">
        <f>AD13+AD16</f>
        <v>1597</v>
      </c>
      <c r="AE17" s="514">
        <f t="shared" si="3"/>
        <v>768</v>
      </c>
      <c r="AF17" s="472">
        <f>AF13+AF16</f>
        <v>806</v>
      </c>
      <c r="AG17" s="472">
        <f>AG13+AG16</f>
        <v>1494</v>
      </c>
      <c r="AH17" s="514">
        <f t="shared" si="4"/>
        <v>688</v>
      </c>
      <c r="AI17" s="472">
        <f>AI13+AI16</f>
        <v>20</v>
      </c>
      <c r="AJ17" s="472">
        <f>AJ13+AJ16</f>
        <v>82</v>
      </c>
      <c r="AK17" s="514">
        <f t="shared" si="5"/>
        <v>62</v>
      </c>
      <c r="AL17" s="472">
        <f>AL13+AL16</f>
        <v>0</v>
      </c>
      <c r="AM17" s="472">
        <f>AM13+AM16</f>
        <v>0</v>
      </c>
      <c r="AN17" s="514">
        <f t="shared" si="6"/>
        <v>0</v>
      </c>
      <c r="AO17" s="472">
        <f>AO13+AO16</f>
        <v>3</v>
      </c>
      <c r="AP17" s="472">
        <f>AP13+AP16</f>
        <v>21</v>
      </c>
      <c r="AQ17" s="514">
        <f t="shared" si="7"/>
        <v>18</v>
      </c>
      <c r="AR17" s="472">
        <f>AR13+AR16</f>
        <v>25</v>
      </c>
      <c r="AS17" s="472">
        <f>AS13+AS16</f>
        <v>100</v>
      </c>
      <c r="AT17" s="514">
        <f t="shared" si="8"/>
        <v>75</v>
      </c>
      <c r="AU17" s="472">
        <f>AU13+AU16</f>
        <v>576</v>
      </c>
      <c r="AV17" s="472">
        <f>AV13+AV16</f>
        <v>1059</v>
      </c>
      <c r="AW17" s="514">
        <f t="shared" si="9"/>
        <v>483</v>
      </c>
      <c r="AX17" s="472">
        <f>AX13+AX16</f>
        <v>0</v>
      </c>
      <c r="AY17" s="472">
        <f>AY13+AY16</f>
        <v>0</v>
      </c>
      <c r="AZ17" s="514">
        <f t="shared" si="10"/>
        <v>0</v>
      </c>
      <c r="BA17" s="467">
        <f t="shared" ref="BA17:BB17" si="29">BA13+BA16</f>
        <v>157.1</v>
      </c>
      <c r="BB17" s="467">
        <f t="shared" si="29"/>
        <v>174.8</v>
      </c>
      <c r="BC17" s="487">
        <f t="shared" si="11"/>
        <v>17.700000000000017</v>
      </c>
      <c r="BD17" s="467">
        <f>BD13+BD16</f>
        <v>96.899999999999991</v>
      </c>
      <c r="BE17" s="467">
        <f>BE13+BE16</f>
        <v>171.2</v>
      </c>
      <c r="BF17" s="487">
        <f t="shared" si="12"/>
        <v>74.3</v>
      </c>
      <c r="BG17" s="467">
        <f>BG13+BG16</f>
        <v>63.7</v>
      </c>
      <c r="BH17" s="467">
        <f>BH13+BH16</f>
        <v>85.1</v>
      </c>
      <c r="BI17" s="487">
        <f t="shared" si="13"/>
        <v>21.399999999999991</v>
      </c>
      <c r="BJ17" s="467">
        <f>BJ13+BJ16</f>
        <v>95.5</v>
      </c>
      <c r="BK17" s="467">
        <f>BK13+BK16</f>
        <v>148.69999999999999</v>
      </c>
      <c r="BL17" s="487">
        <f t="shared" si="14"/>
        <v>53.199999999999989</v>
      </c>
      <c r="BN17" s="146"/>
      <c r="BO17" s="434" t="s">
        <v>498</v>
      </c>
      <c r="BP17" s="141" t="s">
        <v>28</v>
      </c>
      <c r="BQ17" s="467">
        <f>BQ13+BQ16</f>
        <v>54714.899999999994</v>
      </c>
      <c r="BR17" s="467">
        <f t="shared" ref="BR17:BX17" si="30">BR13+BR16</f>
        <v>499879.10000000003</v>
      </c>
      <c r="BS17" s="467">
        <f t="shared" si="30"/>
        <v>378168.19999999995</v>
      </c>
      <c r="BT17" s="467">
        <f t="shared" si="30"/>
        <v>57603.4</v>
      </c>
      <c r="BU17" s="467">
        <f t="shared" si="30"/>
        <v>63910.799999999996</v>
      </c>
      <c r="BV17" s="467">
        <f t="shared" si="30"/>
        <v>3329.7</v>
      </c>
      <c r="BW17" s="467">
        <f t="shared" si="30"/>
        <v>1406.3999999999999</v>
      </c>
      <c r="BX17" s="467">
        <f t="shared" si="30"/>
        <v>196.7</v>
      </c>
      <c r="BY17" s="467">
        <f>ROUND((BS17+BT17)/BR17*100,1)</f>
        <v>87.2</v>
      </c>
      <c r="BZ17" s="467">
        <f t="shared" ref="BZ17:CE17" si="31">BZ13+BZ16</f>
        <v>488976</v>
      </c>
      <c r="CA17" s="467">
        <f t="shared" si="31"/>
        <v>347204.80000000005</v>
      </c>
      <c r="CB17" s="467">
        <f t="shared" si="31"/>
        <v>0</v>
      </c>
      <c r="CC17" s="467">
        <f t="shared" si="31"/>
        <v>48074.600000000006</v>
      </c>
      <c r="CD17" s="467">
        <f t="shared" si="31"/>
        <v>368</v>
      </c>
      <c r="CE17" s="467">
        <f t="shared" si="31"/>
        <v>14642.300000000001</v>
      </c>
    </row>
    <row r="18" spans="1:83" s="47" customFormat="1">
      <c r="E18" s="28"/>
      <c r="G18" s="28"/>
      <c r="I18" s="28"/>
      <c r="K18" s="28"/>
      <c r="M18" s="28"/>
      <c r="U18" s="28"/>
      <c r="AA18" s="28"/>
      <c r="AD18" s="28"/>
      <c r="AG18" s="28"/>
      <c r="AJ18" s="28"/>
      <c r="AM18" s="28"/>
      <c r="AN18" s="28"/>
      <c r="AO18" s="28"/>
      <c r="AP18" s="28"/>
      <c r="AS18" s="28"/>
      <c r="AU18" s="127"/>
      <c r="AV18" s="28"/>
      <c r="AW18" s="127"/>
      <c r="AX18" s="28"/>
      <c r="AY18" s="28"/>
      <c r="AZ18" s="28"/>
      <c r="BA18" s="28"/>
      <c r="BB18" s="28"/>
      <c r="BC18" s="28"/>
      <c r="BE18" s="28"/>
      <c r="BF18" s="28"/>
      <c r="BG18" s="28"/>
      <c r="BH18" s="28"/>
      <c r="BK18" s="28"/>
      <c r="BN18" s="28"/>
      <c r="BQ18" s="28"/>
      <c r="BR18" s="26"/>
      <c r="BS18" s="28"/>
      <c r="BT18" s="28"/>
      <c r="BU18" s="28"/>
      <c r="BV18" s="123"/>
      <c r="BW18" s="28"/>
      <c r="BX18" s="28"/>
      <c r="BY18" s="28"/>
      <c r="BZ18" s="26"/>
      <c r="CA18" s="28"/>
      <c r="CB18" s="28"/>
      <c r="CC18" s="28"/>
      <c r="CD18" s="28"/>
      <c r="CE18" s="28"/>
    </row>
    <row r="19" spans="1:83" s="47" customFormat="1">
      <c r="E19" s="28"/>
      <c r="G19" s="28"/>
      <c r="I19" s="28"/>
      <c r="K19" s="28"/>
      <c r="M19" s="28"/>
      <c r="U19" s="28"/>
      <c r="AA19" s="28"/>
      <c r="AD19" s="28"/>
      <c r="AG19" s="28"/>
      <c r="AJ19" s="28"/>
      <c r="AM19" s="28"/>
      <c r="AN19" s="28"/>
      <c r="AO19" s="28"/>
      <c r="AP19" s="28"/>
      <c r="AS19" s="28"/>
      <c r="AU19" s="127"/>
      <c r="AV19" s="28"/>
      <c r="AW19" s="127"/>
      <c r="AX19" s="28"/>
      <c r="AY19" s="28"/>
      <c r="AZ19" s="28"/>
      <c r="BA19" s="28"/>
      <c r="BB19" s="28"/>
      <c r="BC19" s="28"/>
      <c r="BE19" s="28"/>
      <c r="BF19" s="28"/>
      <c r="BG19" s="28"/>
      <c r="BH19" s="28"/>
      <c r="BK19" s="28"/>
      <c r="BN19" s="28"/>
      <c r="BQ19" s="28"/>
      <c r="BR19" s="26"/>
      <c r="BS19" s="28"/>
      <c r="BT19" s="28"/>
      <c r="BU19" s="28"/>
      <c r="BV19" s="123"/>
      <c r="BW19" s="28"/>
      <c r="BX19" s="28"/>
      <c r="BY19" s="28"/>
      <c r="BZ19" s="26"/>
      <c r="CA19" s="28"/>
      <c r="CB19" s="28"/>
      <c r="CC19" s="28"/>
      <c r="CD19" s="28"/>
      <c r="CE19" s="28"/>
    </row>
    <row r="20" spans="1:83" s="47" customFormat="1">
      <c r="E20" s="28"/>
      <c r="G20" s="28"/>
      <c r="I20" s="28"/>
      <c r="K20" s="28"/>
      <c r="M20" s="28"/>
      <c r="U20" s="28"/>
      <c r="AA20" s="28"/>
      <c r="AD20" s="28"/>
      <c r="AG20" s="28"/>
      <c r="AJ20" s="28"/>
      <c r="AM20" s="28"/>
      <c r="AN20" s="28"/>
      <c r="AO20" s="28"/>
      <c r="AP20" s="28"/>
      <c r="AS20" s="28"/>
      <c r="AU20" s="127"/>
      <c r="AV20" s="28"/>
      <c r="AW20" s="127"/>
      <c r="AX20" s="28"/>
      <c r="AY20" s="28"/>
      <c r="AZ20" s="28"/>
      <c r="BA20" s="28"/>
      <c r="BB20" s="28"/>
      <c r="BC20" s="28"/>
      <c r="BE20" s="28"/>
      <c r="BF20" s="28"/>
      <c r="BG20" s="28"/>
      <c r="BH20" s="28"/>
      <c r="BK20" s="28"/>
      <c r="BN20" s="28"/>
      <c r="BQ20" s="28"/>
      <c r="BR20" s="26"/>
      <c r="BS20" s="28"/>
      <c r="BT20" s="28"/>
      <c r="BU20" s="28"/>
      <c r="BV20" s="123"/>
      <c r="BW20" s="28"/>
      <c r="BX20" s="28"/>
      <c r="BY20" s="28"/>
      <c r="BZ20" s="26"/>
      <c r="CA20" s="28"/>
      <c r="CB20" s="28"/>
      <c r="CC20" s="28"/>
      <c r="CD20" s="28"/>
      <c r="CE20" s="28"/>
    </row>
  </sheetData>
  <sheetProtection formatCells="0" formatColumns="0" formatRows="0" insertColumns="0" insertRows="0" deleteColumns="0" deleteRows="0"/>
  <mergeCells count="55">
    <mergeCell ref="A3:A8"/>
    <mergeCell ref="B3:B8"/>
    <mergeCell ref="C3:C8"/>
    <mergeCell ref="D3:E7"/>
    <mergeCell ref="F3:I6"/>
    <mergeCell ref="J3:K7"/>
    <mergeCell ref="F7:G7"/>
    <mergeCell ref="H7:I7"/>
    <mergeCell ref="X3:X8"/>
    <mergeCell ref="AC4:AE7"/>
    <mergeCell ref="AF5:AH7"/>
    <mergeCell ref="AF4:AQ4"/>
    <mergeCell ref="L3:M7"/>
    <mergeCell ref="N3:S5"/>
    <mergeCell ref="R7:S7"/>
    <mergeCell ref="N6:O7"/>
    <mergeCell ref="P7:Q7"/>
    <mergeCell ref="P6:S6"/>
    <mergeCell ref="T3:U7"/>
    <mergeCell ref="W3:W8"/>
    <mergeCell ref="AO5:AQ7"/>
    <mergeCell ref="AI5:AK7"/>
    <mergeCell ref="AL5:AN7"/>
    <mergeCell ref="CB4:CB8"/>
    <mergeCell ref="BV5:BV8"/>
    <mergeCell ref="BD7:BF7"/>
    <mergeCell ref="BG7:BI7"/>
    <mergeCell ref="Y3:Y8"/>
    <mergeCell ref="Z3:AB7"/>
    <mergeCell ref="BP3:BP8"/>
    <mergeCell ref="BQ3:BQ8"/>
    <mergeCell ref="AC3:AT3"/>
    <mergeCell ref="AR4:AT7"/>
    <mergeCell ref="BN3:BN8"/>
    <mergeCell ref="BO3:BO8"/>
    <mergeCell ref="AU3:AW7"/>
    <mergeCell ref="AX3:AZ7"/>
    <mergeCell ref="BJ3:BL7"/>
    <mergeCell ref="BA3:BC7"/>
    <mergeCell ref="BD3:BI6"/>
    <mergeCell ref="CC4:CC8"/>
    <mergeCell ref="BR3:BR8"/>
    <mergeCell ref="BS3:BY3"/>
    <mergeCell ref="BZ3:BZ8"/>
    <mergeCell ref="CA3:CE3"/>
    <mergeCell ref="BU4:BU8"/>
    <mergeCell ref="BS4:BS8"/>
    <mergeCell ref="BT4:BT8"/>
    <mergeCell ref="CD4:CD8"/>
    <mergeCell ref="CE4:CE8"/>
    <mergeCell ref="BW5:BW8"/>
    <mergeCell ref="BV4:BW4"/>
    <mergeCell ref="BX4:BX8"/>
    <mergeCell ref="BY4:BY8"/>
    <mergeCell ref="CA4:CA8"/>
  </mergeCells>
  <pageMargins left="0.15748031496062992" right="0.15748031496062992" top="0.17" bottom="0.17" header="0.51181102362204722" footer="0.17"/>
  <pageSetup paperSize="9" scale="95" orientation="landscape" horizontalDpi="120" verticalDpi="144" r:id="rId1"/>
  <headerFooter alignWithMargins="0"/>
  <colBreaks count="2" manualBreakCount="2">
    <brk id="22" max="1048575" man="1"/>
    <brk id="6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 tint="0.79998168889431442"/>
  </sheetPr>
  <dimension ref="A1:BS20"/>
  <sheetViews>
    <sheetView zoomScaleSheetLayoutView="75" workbookViewId="0">
      <pane xSplit="2" topLeftCell="C1" activePane="topRight" state="frozen"/>
      <selection pane="topRight" activeCell="BM33" sqref="BM33"/>
    </sheetView>
  </sheetViews>
  <sheetFormatPr defaultRowHeight="12.75"/>
  <cols>
    <col min="1" max="1" width="3.42578125" style="20" customWidth="1"/>
    <col min="2" max="2" width="15.85546875" style="20" customWidth="1"/>
    <col min="3" max="3" width="4" style="20" customWidth="1"/>
    <col min="4" max="4" width="5" style="20" customWidth="1"/>
    <col min="5" max="5" width="5" style="31" customWidth="1"/>
    <col min="6" max="6" width="5" style="20" customWidth="1"/>
    <col min="7" max="7" width="5" style="31" customWidth="1"/>
    <col min="8" max="13" width="5" style="20" customWidth="1"/>
    <col min="14" max="14" width="5" style="47" customWidth="1"/>
    <col min="15" max="15" width="5" style="28" customWidth="1"/>
    <col min="16" max="16" width="5" style="20" customWidth="1"/>
    <col min="17" max="17" width="5" style="31" customWidth="1"/>
    <col min="18" max="19" width="5" style="20" customWidth="1"/>
    <col min="20" max="20" width="5" style="31" customWidth="1"/>
    <col min="21" max="22" width="5" style="20" customWidth="1"/>
    <col min="23" max="23" width="5" style="31" customWidth="1"/>
    <col min="24" max="25" width="5" style="20" customWidth="1"/>
    <col min="26" max="26" width="5" style="31" customWidth="1"/>
    <col min="27" max="28" width="5" style="20" customWidth="1"/>
    <col min="29" max="29" width="5" style="31" customWidth="1"/>
    <col min="30" max="31" width="5" style="20" customWidth="1"/>
    <col min="32" max="32" width="5" style="31" customWidth="1"/>
    <col min="33" max="34" width="5" style="20" customWidth="1"/>
    <col min="35" max="35" width="5" style="31" customWidth="1"/>
    <col min="36" max="37" width="5" style="20" customWidth="1"/>
    <col min="38" max="38" width="5" style="31" customWidth="1"/>
    <col min="39" max="40" width="5" style="20" customWidth="1"/>
    <col min="41" max="41" width="5" style="31" customWidth="1"/>
    <col min="42" max="43" width="5" style="20" customWidth="1"/>
    <col min="44" max="44" width="5" style="31" customWidth="1"/>
    <col min="45" max="45" width="5" style="20" customWidth="1"/>
    <col min="46" max="47" width="5" style="31" customWidth="1"/>
    <col min="48" max="48" width="5" style="20" customWidth="1"/>
    <col min="49" max="50" width="5" style="31" customWidth="1"/>
    <col min="51" max="51" width="5" style="20" customWidth="1"/>
    <col min="52" max="53" width="2.42578125" style="20" customWidth="1"/>
    <col min="54" max="54" width="15.5703125" style="20" customWidth="1"/>
    <col min="55" max="55" width="2.5703125" style="77" customWidth="1"/>
    <col min="56" max="56" width="8.85546875" style="31" customWidth="1"/>
    <col min="57" max="57" width="7.7109375" style="31" customWidth="1"/>
    <col min="58" max="58" width="8.42578125" style="24" customWidth="1"/>
    <col min="59" max="59" width="8.42578125" style="31" customWidth="1"/>
    <col min="60" max="60" width="9.5703125" style="31" customWidth="1"/>
    <col min="61" max="61" width="10" style="31" customWidth="1"/>
    <col min="62" max="62" width="7.42578125" style="122" customWidth="1"/>
    <col min="63" max="63" width="7" style="31" customWidth="1"/>
    <col min="64" max="64" width="7.42578125" style="31" customWidth="1"/>
    <col min="65" max="65" width="6" style="31" customWidth="1"/>
    <col min="66" max="66" width="8.28515625" style="24" customWidth="1"/>
    <col min="67" max="67" width="8.5703125" style="20" customWidth="1"/>
    <col min="68" max="68" width="5.7109375" style="20" customWidth="1"/>
    <col min="69" max="69" width="8" style="20" customWidth="1"/>
    <col min="70" max="70" width="6.28515625" style="20" customWidth="1"/>
    <col min="71" max="71" width="5.5703125" style="20" customWidth="1"/>
    <col min="72" max="16384" width="9.140625" style="20"/>
  </cols>
  <sheetData>
    <row r="1" spans="1:71" s="26" customFormat="1">
      <c r="A1" s="26" t="s">
        <v>353</v>
      </c>
      <c r="AT1" s="28"/>
      <c r="AU1" s="28"/>
      <c r="AV1" s="28"/>
      <c r="AW1" s="28"/>
      <c r="AX1" s="28"/>
      <c r="AY1" s="28"/>
      <c r="BA1" s="26" t="s">
        <v>512</v>
      </c>
      <c r="BJ1" s="318"/>
    </row>
    <row r="2" spans="1:71" s="28" customFormat="1">
      <c r="BC2" s="80"/>
      <c r="BD2" s="80"/>
      <c r="BF2" s="26"/>
      <c r="BJ2" s="123"/>
      <c r="BN2" s="26"/>
    </row>
    <row r="3" spans="1:71" s="29" customFormat="1" ht="15.75" customHeight="1">
      <c r="A3" s="635" t="s">
        <v>18</v>
      </c>
      <c r="B3" s="635" t="s">
        <v>105</v>
      </c>
      <c r="C3" s="635" t="s">
        <v>20</v>
      </c>
      <c r="D3" s="632" t="s">
        <v>511</v>
      </c>
      <c r="E3" s="639"/>
      <c r="F3" s="709" t="s">
        <v>527</v>
      </c>
      <c r="G3" s="710"/>
      <c r="H3" s="629" t="s">
        <v>276</v>
      </c>
      <c r="I3" s="629"/>
      <c r="J3" s="629"/>
      <c r="K3" s="629"/>
      <c r="L3" s="629"/>
      <c r="M3" s="629"/>
      <c r="N3" s="632" t="s">
        <v>237</v>
      </c>
      <c r="O3" s="639"/>
      <c r="P3" s="632" t="s">
        <v>477</v>
      </c>
      <c r="Q3" s="638"/>
      <c r="R3" s="639"/>
      <c r="S3" s="629" t="s">
        <v>52</v>
      </c>
      <c r="T3" s="629"/>
      <c r="U3" s="629"/>
      <c r="V3" s="629"/>
      <c r="W3" s="629"/>
      <c r="X3" s="629"/>
      <c r="Y3" s="629"/>
      <c r="Z3" s="629"/>
      <c r="AA3" s="629"/>
      <c r="AB3" s="629"/>
      <c r="AC3" s="629"/>
      <c r="AD3" s="629"/>
      <c r="AE3" s="632" t="s">
        <v>307</v>
      </c>
      <c r="AF3" s="638"/>
      <c r="AG3" s="639"/>
      <c r="AH3" s="632" t="s">
        <v>478</v>
      </c>
      <c r="AI3" s="638"/>
      <c r="AJ3" s="639"/>
      <c r="AK3" s="632" t="s">
        <v>341</v>
      </c>
      <c r="AL3" s="638"/>
      <c r="AM3" s="639"/>
      <c r="AN3" s="632" t="s">
        <v>479</v>
      </c>
      <c r="AO3" s="638"/>
      <c r="AP3" s="639"/>
      <c r="AQ3" s="632" t="s">
        <v>77</v>
      </c>
      <c r="AR3" s="638"/>
      <c r="AS3" s="639"/>
      <c r="AT3" s="629" t="s">
        <v>409</v>
      </c>
      <c r="AU3" s="629"/>
      <c r="AV3" s="629"/>
      <c r="AW3" s="629" t="s">
        <v>475</v>
      </c>
      <c r="AX3" s="629"/>
      <c r="AY3" s="629"/>
      <c r="BA3" s="629" t="s">
        <v>18</v>
      </c>
      <c r="BB3" s="635" t="s">
        <v>105</v>
      </c>
      <c r="BC3" s="635" t="s">
        <v>20</v>
      </c>
      <c r="BD3" s="635" t="s">
        <v>437</v>
      </c>
      <c r="BE3" s="635" t="s">
        <v>173</v>
      </c>
      <c r="BF3" s="626" t="s">
        <v>410</v>
      </c>
      <c r="BG3" s="631" t="s">
        <v>106</v>
      </c>
      <c r="BH3" s="644"/>
      <c r="BI3" s="644"/>
      <c r="BJ3" s="644"/>
      <c r="BK3" s="644"/>
      <c r="BL3" s="644"/>
      <c r="BM3" s="630"/>
      <c r="BN3" s="626" t="s">
        <v>107</v>
      </c>
      <c r="BO3" s="631" t="s">
        <v>418</v>
      </c>
      <c r="BP3" s="644"/>
      <c r="BQ3" s="644"/>
      <c r="BR3" s="644"/>
      <c r="BS3" s="630"/>
    </row>
    <row r="4" spans="1:71" s="29" customFormat="1" ht="24" customHeight="1">
      <c r="A4" s="636"/>
      <c r="B4" s="636"/>
      <c r="C4" s="636"/>
      <c r="D4" s="633"/>
      <c r="E4" s="641"/>
      <c r="F4" s="710"/>
      <c r="G4" s="710"/>
      <c r="H4" s="629"/>
      <c r="I4" s="629"/>
      <c r="J4" s="629"/>
      <c r="K4" s="629"/>
      <c r="L4" s="629"/>
      <c r="M4" s="629"/>
      <c r="N4" s="633"/>
      <c r="O4" s="641"/>
      <c r="P4" s="633"/>
      <c r="Q4" s="640"/>
      <c r="R4" s="641"/>
      <c r="S4" s="629" t="s">
        <v>180</v>
      </c>
      <c r="T4" s="629"/>
      <c r="U4" s="629"/>
      <c r="V4" s="629" t="s">
        <v>492</v>
      </c>
      <c r="W4" s="629"/>
      <c r="X4" s="629"/>
      <c r="Y4" s="629" t="s">
        <v>365</v>
      </c>
      <c r="Z4" s="629"/>
      <c r="AA4" s="629"/>
      <c r="AB4" s="629" t="s">
        <v>476</v>
      </c>
      <c r="AC4" s="629"/>
      <c r="AD4" s="629"/>
      <c r="AE4" s="633"/>
      <c r="AF4" s="640"/>
      <c r="AG4" s="641"/>
      <c r="AH4" s="633"/>
      <c r="AI4" s="640"/>
      <c r="AJ4" s="641"/>
      <c r="AK4" s="633"/>
      <c r="AL4" s="640"/>
      <c r="AM4" s="641"/>
      <c r="AN4" s="633"/>
      <c r="AO4" s="640"/>
      <c r="AP4" s="641"/>
      <c r="AQ4" s="633"/>
      <c r="AR4" s="640"/>
      <c r="AS4" s="641"/>
      <c r="AT4" s="629"/>
      <c r="AU4" s="629"/>
      <c r="AV4" s="629"/>
      <c r="AW4" s="629"/>
      <c r="AX4" s="629"/>
      <c r="AY4" s="629"/>
      <c r="BA4" s="629"/>
      <c r="BB4" s="636"/>
      <c r="BC4" s="636"/>
      <c r="BD4" s="636"/>
      <c r="BE4" s="636"/>
      <c r="BF4" s="627"/>
      <c r="BG4" s="635" t="s">
        <v>411</v>
      </c>
      <c r="BH4" s="635" t="s">
        <v>407</v>
      </c>
      <c r="BI4" s="635" t="s">
        <v>408</v>
      </c>
      <c r="BJ4" s="631" t="s">
        <v>230</v>
      </c>
      <c r="BK4" s="630"/>
      <c r="BL4" s="635" t="s">
        <v>366</v>
      </c>
      <c r="BM4" s="635" t="s">
        <v>386</v>
      </c>
      <c r="BN4" s="627"/>
      <c r="BO4" s="635" t="s">
        <v>419</v>
      </c>
      <c r="BP4" s="635" t="s">
        <v>432</v>
      </c>
      <c r="BQ4" s="629" t="s">
        <v>433</v>
      </c>
      <c r="BR4" s="629" t="s">
        <v>312</v>
      </c>
      <c r="BS4" s="635" t="s">
        <v>434</v>
      </c>
    </row>
    <row r="5" spans="1:71" s="29" customFormat="1" ht="15" customHeight="1">
      <c r="A5" s="636"/>
      <c r="B5" s="636"/>
      <c r="C5" s="636"/>
      <c r="D5" s="633"/>
      <c r="E5" s="641"/>
      <c r="F5" s="710"/>
      <c r="G5" s="710"/>
      <c r="H5" s="632" t="s">
        <v>88</v>
      </c>
      <c r="I5" s="639"/>
      <c r="J5" s="631" t="s">
        <v>70</v>
      </c>
      <c r="K5" s="644"/>
      <c r="L5" s="644"/>
      <c r="M5" s="630"/>
      <c r="N5" s="633"/>
      <c r="O5" s="641"/>
      <c r="P5" s="633"/>
      <c r="Q5" s="640"/>
      <c r="R5" s="641"/>
      <c r="S5" s="629"/>
      <c r="T5" s="629"/>
      <c r="U5" s="629"/>
      <c r="V5" s="629"/>
      <c r="W5" s="629"/>
      <c r="X5" s="629"/>
      <c r="Y5" s="629"/>
      <c r="Z5" s="629"/>
      <c r="AA5" s="629"/>
      <c r="AB5" s="629"/>
      <c r="AC5" s="629"/>
      <c r="AD5" s="629"/>
      <c r="AE5" s="633"/>
      <c r="AF5" s="640"/>
      <c r="AG5" s="641"/>
      <c r="AH5" s="633"/>
      <c r="AI5" s="640"/>
      <c r="AJ5" s="641"/>
      <c r="AK5" s="633"/>
      <c r="AL5" s="640"/>
      <c r="AM5" s="641"/>
      <c r="AN5" s="633"/>
      <c r="AO5" s="640"/>
      <c r="AP5" s="641"/>
      <c r="AQ5" s="633"/>
      <c r="AR5" s="640"/>
      <c r="AS5" s="641"/>
      <c r="AT5" s="629"/>
      <c r="AU5" s="629"/>
      <c r="AV5" s="629"/>
      <c r="AW5" s="629"/>
      <c r="AX5" s="629"/>
      <c r="AY5" s="629"/>
      <c r="BA5" s="629"/>
      <c r="BB5" s="636"/>
      <c r="BC5" s="636"/>
      <c r="BD5" s="636"/>
      <c r="BE5" s="636"/>
      <c r="BF5" s="627"/>
      <c r="BG5" s="636"/>
      <c r="BH5" s="636"/>
      <c r="BI5" s="636"/>
      <c r="BJ5" s="635" t="s">
        <v>412</v>
      </c>
      <c r="BK5" s="635" t="s">
        <v>221</v>
      </c>
      <c r="BL5" s="636"/>
      <c r="BM5" s="636"/>
      <c r="BN5" s="627"/>
      <c r="BO5" s="636"/>
      <c r="BP5" s="636"/>
      <c r="BQ5" s="629"/>
      <c r="BR5" s="629"/>
      <c r="BS5" s="636"/>
    </row>
    <row r="6" spans="1:71" s="29" customFormat="1" ht="27" customHeight="1">
      <c r="A6" s="636"/>
      <c r="B6" s="636"/>
      <c r="C6" s="636"/>
      <c r="D6" s="633"/>
      <c r="E6" s="641"/>
      <c r="F6" s="710"/>
      <c r="G6" s="710"/>
      <c r="H6" s="633"/>
      <c r="I6" s="641"/>
      <c r="J6" s="632" t="s">
        <v>402</v>
      </c>
      <c r="K6" s="639"/>
      <c r="L6" s="632" t="s">
        <v>403</v>
      </c>
      <c r="M6" s="639"/>
      <c r="N6" s="633"/>
      <c r="O6" s="641"/>
      <c r="P6" s="633"/>
      <c r="Q6" s="640"/>
      <c r="R6" s="641"/>
      <c r="S6" s="629"/>
      <c r="T6" s="629"/>
      <c r="U6" s="629"/>
      <c r="V6" s="629"/>
      <c r="W6" s="629"/>
      <c r="X6" s="629"/>
      <c r="Y6" s="629"/>
      <c r="Z6" s="629"/>
      <c r="AA6" s="629"/>
      <c r="AB6" s="629"/>
      <c r="AC6" s="629"/>
      <c r="AD6" s="629"/>
      <c r="AE6" s="633"/>
      <c r="AF6" s="640"/>
      <c r="AG6" s="641"/>
      <c r="AH6" s="633"/>
      <c r="AI6" s="640"/>
      <c r="AJ6" s="641"/>
      <c r="AK6" s="633"/>
      <c r="AL6" s="640"/>
      <c r="AM6" s="641"/>
      <c r="AN6" s="633"/>
      <c r="AO6" s="640"/>
      <c r="AP6" s="641"/>
      <c r="AQ6" s="633"/>
      <c r="AR6" s="640"/>
      <c r="AS6" s="641"/>
      <c r="AT6" s="629"/>
      <c r="AU6" s="629"/>
      <c r="AV6" s="629"/>
      <c r="AW6" s="629"/>
      <c r="AX6" s="629"/>
      <c r="AY6" s="629"/>
      <c r="BA6" s="629"/>
      <c r="BB6" s="636"/>
      <c r="BC6" s="636"/>
      <c r="BD6" s="636"/>
      <c r="BE6" s="636"/>
      <c r="BF6" s="627"/>
      <c r="BG6" s="636"/>
      <c r="BH6" s="636"/>
      <c r="BI6" s="636"/>
      <c r="BJ6" s="636"/>
      <c r="BK6" s="636"/>
      <c r="BL6" s="636"/>
      <c r="BM6" s="636"/>
      <c r="BN6" s="627"/>
      <c r="BO6" s="636"/>
      <c r="BP6" s="636"/>
      <c r="BQ6" s="629"/>
      <c r="BR6" s="629"/>
      <c r="BS6" s="636"/>
    </row>
    <row r="7" spans="1:71" s="29" customFormat="1" ht="24.75" customHeight="1">
      <c r="A7" s="636"/>
      <c r="B7" s="636"/>
      <c r="C7" s="636"/>
      <c r="D7" s="633"/>
      <c r="E7" s="641"/>
      <c r="F7" s="710"/>
      <c r="G7" s="710"/>
      <c r="H7" s="633"/>
      <c r="I7" s="641"/>
      <c r="J7" s="633"/>
      <c r="K7" s="641"/>
      <c r="L7" s="633"/>
      <c r="M7" s="641"/>
      <c r="N7" s="633"/>
      <c r="O7" s="641"/>
      <c r="P7" s="633"/>
      <c r="Q7" s="640"/>
      <c r="R7" s="641"/>
      <c r="S7" s="629"/>
      <c r="T7" s="629"/>
      <c r="U7" s="629"/>
      <c r="V7" s="629"/>
      <c r="W7" s="629"/>
      <c r="X7" s="629"/>
      <c r="Y7" s="629"/>
      <c r="Z7" s="629"/>
      <c r="AA7" s="629"/>
      <c r="AB7" s="629"/>
      <c r="AC7" s="629"/>
      <c r="AD7" s="629"/>
      <c r="AE7" s="633"/>
      <c r="AF7" s="640"/>
      <c r="AG7" s="641"/>
      <c r="AH7" s="633"/>
      <c r="AI7" s="640"/>
      <c r="AJ7" s="641"/>
      <c r="AK7" s="633"/>
      <c r="AL7" s="640"/>
      <c r="AM7" s="641"/>
      <c r="AN7" s="633"/>
      <c r="AO7" s="640"/>
      <c r="AP7" s="641"/>
      <c r="AQ7" s="633"/>
      <c r="AR7" s="640"/>
      <c r="AS7" s="641"/>
      <c r="AT7" s="629"/>
      <c r="AU7" s="629"/>
      <c r="AV7" s="629"/>
      <c r="AW7" s="629"/>
      <c r="AX7" s="629"/>
      <c r="AY7" s="629"/>
      <c r="BA7" s="629"/>
      <c r="BB7" s="636"/>
      <c r="BC7" s="636"/>
      <c r="BD7" s="636"/>
      <c r="BE7" s="636"/>
      <c r="BF7" s="627"/>
      <c r="BG7" s="636"/>
      <c r="BH7" s="636"/>
      <c r="BI7" s="636"/>
      <c r="BJ7" s="636"/>
      <c r="BK7" s="636"/>
      <c r="BL7" s="636"/>
      <c r="BM7" s="636"/>
      <c r="BN7" s="627"/>
      <c r="BO7" s="636"/>
      <c r="BP7" s="636"/>
      <c r="BQ7" s="629"/>
      <c r="BR7" s="629"/>
      <c r="BS7" s="636"/>
    </row>
    <row r="8" spans="1:71" s="29" customFormat="1" ht="33.75" customHeight="1">
      <c r="A8" s="636"/>
      <c r="B8" s="636"/>
      <c r="C8" s="636"/>
      <c r="D8" s="634"/>
      <c r="E8" s="643"/>
      <c r="F8" s="710"/>
      <c r="G8" s="710"/>
      <c r="H8" s="634"/>
      <c r="I8" s="643"/>
      <c r="J8" s="634"/>
      <c r="K8" s="643"/>
      <c r="L8" s="634"/>
      <c r="M8" s="643"/>
      <c r="N8" s="634"/>
      <c r="O8" s="643"/>
      <c r="P8" s="634"/>
      <c r="Q8" s="642"/>
      <c r="R8" s="643"/>
      <c r="S8" s="629"/>
      <c r="T8" s="629"/>
      <c r="U8" s="629"/>
      <c r="V8" s="629"/>
      <c r="W8" s="629"/>
      <c r="X8" s="629"/>
      <c r="Y8" s="629"/>
      <c r="Z8" s="629"/>
      <c r="AA8" s="629"/>
      <c r="AB8" s="629"/>
      <c r="AC8" s="629"/>
      <c r="AD8" s="629"/>
      <c r="AE8" s="634"/>
      <c r="AF8" s="642"/>
      <c r="AG8" s="643"/>
      <c r="AH8" s="634"/>
      <c r="AI8" s="642"/>
      <c r="AJ8" s="643"/>
      <c r="AK8" s="634"/>
      <c r="AL8" s="642"/>
      <c r="AM8" s="643"/>
      <c r="AN8" s="634"/>
      <c r="AO8" s="642"/>
      <c r="AP8" s="643"/>
      <c r="AQ8" s="634"/>
      <c r="AR8" s="642"/>
      <c r="AS8" s="643"/>
      <c r="AT8" s="629"/>
      <c r="AU8" s="629"/>
      <c r="AV8" s="629"/>
      <c r="AW8" s="629"/>
      <c r="AX8" s="629"/>
      <c r="AY8" s="629"/>
      <c r="BA8" s="629"/>
      <c r="BB8" s="636"/>
      <c r="BC8" s="636"/>
      <c r="BD8" s="636"/>
      <c r="BE8" s="636"/>
      <c r="BF8" s="627"/>
      <c r="BG8" s="636"/>
      <c r="BH8" s="636"/>
      <c r="BI8" s="636"/>
      <c r="BJ8" s="636"/>
      <c r="BK8" s="636"/>
      <c r="BL8" s="636"/>
      <c r="BM8" s="636"/>
      <c r="BN8" s="627"/>
      <c r="BO8" s="636"/>
      <c r="BP8" s="636"/>
      <c r="BQ8" s="629"/>
      <c r="BR8" s="629"/>
      <c r="BS8" s="636"/>
    </row>
    <row r="9" spans="1:71" s="29" customFormat="1" ht="18.75" customHeight="1">
      <c r="A9" s="637"/>
      <c r="B9" s="637"/>
      <c r="C9" s="637"/>
      <c r="D9" s="421">
        <v>2020</v>
      </c>
      <c r="E9" s="421">
        <v>2021</v>
      </c>
      <c r="F9" s="421">
        <v>2020</v>
      </c>
      <c r="G9" s="421">
        <v>2021</v>
      </c>
      <c r="H9" s="421">
        <v>2020</v>
      </c>
      <c r="I9" s="421">
        <v>2021</v>
      </c>
      <c r="J9" s="421">
        <v>2020</v>
      </c>
      <c r="K9" s="421">
        <v>2021</v>
      </c>
      <c r="L9" s="421">
        <v>2020</v>
      </c>
      <c r="M9" s="421">
        <v>2021</v>
      </c>
      <c r="N9" s="421">
        <v>2020</v>
      </c>
      <c r="O9" s="421">
        <v>2021</v>
      </c>
      <c r="P9" s="421">
        <v>2020</v>
      </c>
      <c r="Q9" s="421">
        <v>2021</v>
      </c>
      <c r="R9" s="421" t="s">
        <v>48</v>
      </c>
      <c r="S9" s="421">
        <v>2020</v>
      </c>
      <c r="T9" s="421">
        <v>2021</v>
      </c>
      <c r="U9" s="421" t="s">
        <v>48</v>
      </c>
      <c r="V9" s="421">
        <v>2020</v>
      </c>
      <c r="W9" s="421">
        <v>2021</v>
      </c>
      <c r="X9" s="421" t="s">
        <v>48</v>
      </c>
      <c r="Y9" s="421">
        <v>2020</v>
      </c>
      <c r="Z9" s="421">
        <v>2021</v>
      </c>
      <c r="AA9" s="421" t="s">
        <v>48</v>
      </c>
      <c r="AB9" s="421">
        <v>2020</v>
      </c>
      <c r="AC9" s="421">
        <v>2021</v>
      </c>
      <c r="AD9" s="421" t="s">
        <v>48</v>
      </c>
      <c r="AE9" s="421">
        <v>2020</v>
      </c>
      <c r="AF9" s="421">
        <v>2021</v>
      </c>
      <c r="AG9" s="421" t="s">
        <v>48</v>
      </c>
      <c r="AH9" s="421">
        <v>2020</v>
      </c>
      <c r="AI9" s="421">
        <v>2021</v>
      </c>
      <c r="AJ9" s="421" t="s">
        <v>48</v>
      </c>
      <c r="AK9" s="421">
        <v>2020</v>
      </c>
      <c r="AL9" s="421">
        <v>2021</v>
      </c>
      <c r="AM9" s="421" t="s">
        <v>48</v>
      </c>
      <c r="AN9" s="421">
        <v>2020</v>
      </c>
      <c r="AO9" s="421">
        <v>2021</v>
      </c>
      <c r="AP9" s="421" t="s">
        <v>48</v>
      </c>
      <c r="AQ9" s="421">
        <v>2020</v>
      </c>
      <c r="AR9" s="421">
        <v>2021</v>
      </c>
      <c r="AS9" s="421" t="s">
        <v>48</v>
      </c>
      <c r="AT9" s="421">
        <v>2020</v>
      </c>
      <c r="AU9" s="421">
        <v>2021</v>
      </c>
      <c r="AV9" s="421" t="s">
        <v>48</v>
      </c>
      <c r="AW9" s="421">
        <v>2020</v>
      </c>
      <c r="AX9" s="421">
        <v>2021</v>
      </c>
      <c r="AY9" s="421" t="s">
        <v>48</v>
      </c>
      <c r="BA9" s="421"/>
      <c r="BB9" s="637"/>
      <c r="BC9" s="637"/>
      <c r="BD9" s="637"/>
      <c r="BE9" s="637"/>
      <c r="BF9" s="628"/>
      <c r="BG9" s="637"/>
      <c r="BH9" s="637"/>
      <c r="BI9" s="637"/>
      <c r="BJ9" s="637"/>
      <c r="BK9" s="637"/>
      <c r="BL9" s="637"/>
      <c r="BM9" s="637"/>
      <c r="BN9" s="628"/>
      <c r="BO9" s="637"/>
      <c r="BP9" s="637"/>
      <c r="BQ9" s="629"/>
      <c r="BR9" s="629"/>
      <c r="BS9" s="637"/>
    </row>
    <row r="10" spans="1:71" s="34" customFormat="1" ht="13.5" customHeight="1">
      <c r="A10" s="204"/>
      <c r="B10" s="204"/>
      <c r="C10" s="204">
        <v>1</v>
      </c>
      <c r="D10" s="204">
        <v>2</v>
      </c>
      <c r="E10" s="204">
        <v>3</v>
      </c>
      <c r="F10" s="204">
        <v>4</v>
      </c>
      <c r="G10" s="204">
        <v>5</v>
      </c>
      <c r="H10" s="204">
        <v>6</v>
      </c>
      <c r="I10" s="204">
        <v>7</v>
      </c>
      <c r="J10" s="204">
        <v>8</v>
      </c>
      <c r="K10" s="204">
        <v>9</v>
      </c>
      <c r="L10" s="204">
        <v>10</v>
      </c>
      <c r="M10" s="204">
        <v>11</v>
      </c>
      <c r="N10" s="204">
        <v>12</v>
      </c>
      <c r="O10" s="204">
        <v>13</v>
      </c>
      <c r="P10" s="204">
        <v>14</v>
      </c>
      <c r="Q10" s="204">
        <v>15</v>
      </c>
      <c r="R10" s="204">
        <v>16</v>
      </c>
      <c r="S10" s="204">
        <v>17</v>
      </c>
      <c r="T10" s="204">
        <v>18</v>
      </c>
      <c r="U10" s="204">
        <v>19</v>
      </c>
      <c r="V10" s="204">
        <v>20</v>
      </c>
      <c r="W10" s="204">
        <v>21</v>
      </c>
      <c r="X10" s="204">
        <v>22</v>
      </c>
      <c r="Y10" s="204">
        <v>23</v>
      </c>
      <c r="Z10" s="204">
        <v>24</v>
      </c>
      <c r="AA10" s="204">
        <v>25</v>
      </c>
      <c r="AB10" s="204">
        <v>26</v>
      </c>
      <c r="AC10" s="204">
        <v>27</v>
      </c>
      <c r="AD10" s="204">
        <v>28</v>
      </c>
      <c r="AE10" s="204">
        <v>29</v>
      </c>
      <c r="AF10" s="204">
        <v>30</v>
      </c>
      <c r="AG10" s="204">
        <v>31</v>
      </c>
      <c r="AH10" s="204">
        <v>32</v>
      </c>
      <c r="AI10" s="204">
        <v>33</v>
      </c>
      <c r="AJ10" s="204">
        <v>34</v>
      </c>
      <c r="AK10" s="204">
        <v>35</v>
      </c>
      <c r="AL10" s="204">
        <v>36</v>
      </c>
      <c r="AM10" s="204">
        <v>37</v>
      </c>
      <c r="AN10" s="204">
        <v>38</v>
      </c>
      <c r="AO10" s="204">
        <v>39</v>
      </c>
      <c r="AP10" s="204">
        <v>40</v>
      </c>
      <c r="AQ10" s="204">
        <v>41</v>
      </c>
      <c r="AR10" s="204">
        <v>42</v>
      </c>
      <c r="AS10" s="204">
        <v>43</v>
      </c>
      <c r="AT10" s="204">
        <v>44</v>
      </c>
      <c r="AU10" s="204">
        <v>45</v>
      </c>
      <c r="AV10" s="204">
        <v>46</v>
      </c>
      <c r="AW10" s="204">
        <v>47</v>
      </c>
      <c r="AX10" s="204">
        <v>48</v>
      </c>
      <c r="AY10" s="204">
        <v>49</v>
      </c>
      <c r="BA10" s="204"/>
      <c r="BB10" s="204"/>
      <c r="BC10" s="204">
        <v>1</v>
      </c>
      <c r="BD10" s="204">
        <v>2</v>
      </c>
      <c r="BE10" s="204">
        <v>3</v>
      </c>
      <c r="BF10" s="204">
        <v>4</v>
      </c>
      <c r="BG10" s="204">
        <v>5</v>
      </c>
      <c r="BH10" s="204">
        <v>6</v>
      </c>
      <c r="BI10" s="204">
        <v>7</v>
      </c>
      <c r="BJ10" s="204">
        <v>8</v>
      </c>
      <c r="BK10" s="204">
        <v>9</v>
      </c>
      <c r="BL10" s="204">
        <v>10</v>
      </c>
      <c r="BM10" s="204">
        <v>11</v>
      </c>
      <c r="BN10" s="204">
        <v>12</v>
      </c>
      <c r="BO10" s="204">
        <v>13</v>
      </c>
      <c r="BP10" s="204">
        <v>14</v>
      </c>
      <c r="BQ10" s="204">
        <v>15</v>
      </c>
      <c r="BR10" s="204">
        <v>16</v>
      </c>
      <c r="BS10" s="204">
        <v>17</v>
      </c>
    </row>
    <row r="11" spans="1:71" s="28" customFormat="1" ht="44.25" customHeight="1">
      <c r="A11" s="81">
        <v>1</v>
      </c>
      <c r="B11" s="82" t="s">
        <v>76</v>
      </c>
      <c r="C11" s="62" t="s">
        <v>21</v>
      </c>
      <c r="D11" s="35">
        <v>2</v>
      </c>
      <c r="E11" s="35">
        <v>2</v>
      </c>
      <c r="F11" s="35">
        <v>1508</v>
      </c>
      <c r="G11" s="35">
        <v>1508</v>
      </c>
      <c r="H11" s="35">
        <v>175</v>
      </c>
      <c r="I11" s="35">
        <v>173</v>
      </c>
      <c r="J11" s="35">
        <v>82</v>
      </c>
      <c r="K11" s="35">
        <v>87</v>
      </c>
      <c r="L11" s="35">
        <v>2</v>
      </c>
      <c r="M11" s="35">
        <v>2</v>
      </c>
      <c r="N11" s="83">
        <v>1</v>
      </c>
      <c r="O11" s="83">
        <v>1</v>
      </c>
      <c r="P11" s="83">
        <f>S11+V11+Y11+AB11</f>
        <v>236</v>
      </c>
      <c r="Q11" s="83">
        <f>T11+W11+Z11+AC11</f>
        <v>714</v>
      </c>
      <c r="R11" s="83">
        <f>Q11-P11</f>
        <v>478</v>
      </c>
      <c r="S11" s="83">
        <v>159</v>
      </c>
      <c r="T11" s="83">
        <v>374</v>
      </c>
      <c r="U11" s="83">
        <f>T11-S11</f>
        <v>215</v>
      </c>
      <c r="V11" s="83">
        <v>76</v>
      </c>
      <c r="W11" s="83">
        <v>334</v>
      </c>
      <c r="X11" s="83">
        <f>W11-V11</f>
        <v>258</v>
      </c>
      <c r="Y11" s="83"/>
      <c r="Z11" s="83"/>
      <c r="AA11" s="83">
        <f>Z11-Y11</f>
        <v>0</v>
      </c>
      <c r="AB11" s="83">
        <v>1</v>
      </c>
      <c r="AC11" s="83">
        <v>6</v>
      </c>
      <c r="AD11" s="83">
        <f>AC11-AB11</f>
        <v>5</v>
      </c>
      <c r="AE11" s="83">
        <v>109</v>
      </c>
      <c r="AF11" s="83">
        <v>381</v>
      </c>
      <c r="AG11" s="83">
        <f>AF11-AE11</f>
        <v>272</v>
      </c>
      <c r="AH11" s="83">
        <v>235</v>
      </c>
      <c r="AI11" s="83">
        <v>708</v>
      </c>
      <c r="AJ11" s="83">
        <f>AI11-AH11</f>
        <v>473</v>
      </c>
      <c r="AK11" s="83">
        <v>109</v>
      </c>
      <c r="AL11" s="83">
        <v>381</v>
      </c>
      <c r="AM11" s="83">
        <f>AL11-AK11</f>
        <v>272</v>
      </c>
      <c r="AN11" s="84">
        <v>58.199999999999996</v>
      </c>
      <c r="AO11" s="84">
        <v>95.7</v>
      </c>
      <c r="AP11" s="84">
        <f>AO11-AN11</f>
        <v>37.500000000000007</v>
      </c>
      <c r="AQ11" s="84">
        <v>16.600000000000001</v>
      </c>
      <c r="AR11" s="84">
        <v>18.7</v>
      </c>
      <c r="AS11" s="84">
        <f>AR11-AQ11</f>
        <v>2.0999999999999979</v>
      </c>
      <c r="AT11" s="83"/>
      <c r="AU11" s="83"/>
      <c r="AV11" s="83">
        <f>AU11-AT11</f>
        <v>0</v>
      </c>
      <c r="AW11" s="83"/>
      <c r="AX11" s="83"/>
      <c r="AY11" s="83">
        <f>AX11-AW11</f>
        <v>0</v>
      </c>
      <c r="BA11" s="81">
        <v>1</v>
      </c>
      <c r="BB11" s="82" t="s">
        <v>76</v>
      </c>
      <c r="BC11" s="515" t="s">
        <v>21</v>
      </c>
      <c r="BD11" s="370">
        <v>72706.7</v>
      </c>
      <c r="BE11" s="370">
        <v>5211.5</v>
      </c>
      <c r="BF11" s="513">
        <f>BG11+BH11+BI11+BL11</f>
        <v>342039.99999999994</v>
      </c>
      <c r="BG11" s="370">
        <v>171478.7</v>
      </c>
      <c r="BH11" s="370">
        <v>93912.4</v>
      </c>
      <c r="BI11" s="370">
        <v>76231.3</v>
      </c>
      <c r="BJ11" s="370">
        <v>75</v>
      </c>
      <c r="BK11" s="370">
        <v>566.5</v>
      </c>
      <c r="BL11" s="370">
        <v>417.6</v>
      </c>
      <c r="BM11" s="516">
        <f>ROUND((BG11+BH11)/BF11*100,1)</f>
        <v>77.599999999999994</v>
      </c>
      <c r="BN11" s="394">
        <v>302443.7</v>
      </c>
      <c r="BO11" s="370">
        <v>179638.7</v>
      </c>
      <c r="BP11" s="370"/>
      <c r="BQ11" s="370">
        <v>35685.199999999997</v>
      </c>
      <c r="BR11" s="370"/>
      <c r="BS11" s="370">
        <v>147</v>
      </c>
    </row>
    <row r="12" spans="1:71" s="26" customFormat="1" ht="18.75" customHeight="1">
      <c r="A12" s="79"/>
      <c r="B12" s="79" t="s">
        <v>277</v>
      </c>
      <c r="C12" s="141" t="s">
        <v>22</v>
      </c>
      <c r="D12" s="159">
        <f>D11</f>
        <v>2</v>
      </c>
      <c r="E12" s="159">
        <f t="shared" ref="E12:Q12" si="0">E11</f>
        <v>2</v>
      </c>
      <c r="F12" s="159">
        <f t="shared" si="0"/>
        <v>1508</v>
      </c>
      <c r="G12" s="159">
        <f t="shared" si="0"/>
        <v>1508</v>
      </c>
      <c r="H12" s="159">
        <f t="shared" si="0"/>
        <v>175</v>
      </c>
      <c r="I12" s="159">
        <f t="shared" si="0"/>
        <v>173</v>
      </c>
      <c r="J12" s="159">
        <f t="shared" si="0"/>
        <v>82</v>
      </c>
      <c r="K12" s="159">
        <f t="shared" si="0"/>
        <v>87</v>
      </c>
      <c r="L12" s="159">
        <f t="shared" si="0"/>
        <v>2</v>
      </c>
      <c r="M12" s="159">
        <f t="shared" si="0"/>
        <v>2</v>
      </c>
      <c r="N12" s="159">
        <f t="shared" si="0"/>
        <v>1</v>
      </c>
      <c r="O12" s="159">
        <f t="shared" si="0"/>
        <v>1</v>
      </c>
      <c r="P12" s="159">
        <f t="shared" si="0"/>
        <v>236</v>
      </c>
      <c r="Q12" s="159">
        <f t="shared" si="0"/>
        <v>714</v>
      </c>
      <c r="R12" s="517">
        <f>Q12-P12</f>
        <v>478</v>
      </c>
      <c r="S12" s="159">
        <f t="shared" ref="S12" si="1">S11</f>
        <v>159</v>
      </c>
      <c r="T12" s="159">
        <f t="shared" ref="T12" si="2">T11</f>
        <v>374</v>
      </c>
      <c r="U12" s="517">
        <f>T12-S12</f>
        <v>215</v>
      </c>
      <c r="V12" s="159">
        <f t="shared" ref="V12" si="3">V11</f>
        <v>76</v>
      </c>
      <c r="W12" s="159">
        <f t="shared" ref="W12" si="4">W11</f>
        <v>334</v>
      </c>
      <c r="X12" s="517">
        <f>W12-V12</f>
        <v>258</v>
      </c>
      <c r="Y12" s="159">
        <f t="shared" ref="Y12" si="5">Y11</f>
        <v>0</v>
      </c>
      <c r="Z12" s="159">
        <f t="shared" ref="Z12" si="6">Z11</f>
        <v>0</v>
      </c>
      <c r="AA12" s="517">
        <f>Z12-Y12</f>
        <v>0</v>
      </c>
      <c r="AB12" s="159">
        <f t="shared" ref="AB12" si="7">AB11</f>
        <v>1</v>
      </c>
      <c r="AC12" s="159">
        <f t="shared" ref="AC12" si="8">AC11</f>
        <v>6</v>
      </c>
      <c r="AD12" s="517">
        <f>AC12-AB12</f>
        <v>5</v>
      </c>
      <c r="AE12" s="159">
        <f t="shared" ref="AE12" si="9">AE11</f>
        <v>109</v>
      </c>
      <c r="AF12" s="159">
        <f t="shared" ref="AF12" si="10">AF11</f>
        <v>381</v>
      </c>
      <c r="AG12" s="517">
        <f>AF12-AE12</f>
        <v>272</v>
      </c>
      <c r="AH12" s="159">
        <f t="shared" ref="AH12" si="11">AH11</f>
        <v>235</v>
      </c>
      <c r="AI12" s="159">
        <f t="shared" ref="AI12" si="12">AI11</f>
        <v>708</v>
      </c>
      <c r="AJ12" s="517">
        <f>AI12-AH12</f>
        <v>473</v>
      </c>
      <c r="AK12" s="159">
        <f t="shared" ref="AK12" si="13">AK11</f>
        <v>109</v>
      </c>
      <c r="AL12" s="159">
        <f t="shared" ref="AL12" si="14">AL11</f>
        <v>381</v>
      </c>
      <c r="AM12" s="517">
        <f>AL12-AK12</f>
        <v>272</v>
      </c>
      <c r="AN12" s="159">
        <f t="shared" ref="AN12:AO12" si="15">AN11</f>
        <v>58.199999999999996</v>
      </c>
      <c r="AO12" s="159">
        <f t="shared" si="15"/>
        <v>95.7</v>
      </c>
      <c r="AP12" s="518">
        <f>AO12-AN12</f>
        <v>37.500000000000007</v>
      </c>
      <c r="AQ12" s="159">
        <f t="shared" ref="AQ12" si="16">AQ11</f>
        <v>16.600000000000001</v>
      </c>
      <c r="AR12" s="159">
        <f t="shared" ref="AR12" si="17">AR11</f>
        <v>18.7</v>
      </c>
      <c r="AS12" s="518">
        <f>AR12-AQ12</f>
        <v>2.0999999999999979</v>
      </c>
      <c r="AT12" s="159">
        <f t="shared" ref="AT12" si="18">AT11</f>
        <v>0</v>
      </c>
      <c r="AU12" s="159">
        <f t="shared" ref="AU12" si="19">AU11</f>
        <v>0</v>
      </c>
      <c r="AV12" s="517">
        <f>AU12-AT12</f>
        <v>0</v>
      </c>
      <c r="AW12" s="159">
        <f t="shared" ref="AW12" si="20">AW11</f>
        <v>0</v>
      </c>
      <c r="AX12" s="159">
        <f t="shared" ref="AX12" si="21">AX11</f>
        <v>0</v>
      </c>
      <c r="AY12" s="517">
        <f>AX12-AW12</f>
        <v>0</v>
      </c>
      <c r="BA12" s="79"/>
      <c r="BB12" s="79" t="s">
        <v>277</v>
      </c>
      <c r="BC12" s="519" t="s">
        <v>22</v>
      </c>
      <c r="BD12" s="462">
        <f>BD11</f>
        <v>72706.7</v>
      </c>
      <c r="BE12" s="462">
        <f>BE11</f>
        <v>5211.5</v>
      </c>
      <c r="BF12" s="462">
        <f>BF11</f>
        <v>342039.99999999994</v>
      </c>
      <c r="BG12" s="462">
        <f t="shared" ref="BG12:BL12" si="22">BG11</f>
        <v>171478.7</v>
      </c>
      <c r="BH12" s="462">
        <f t="shared" si="22"/>
        <v>93912.4</v>
      </c>
      <c r="BI12" s="462">
        <f t="shared" si="22"/>
        <v>76231.3</v>
      </c>
      <c r="BJ12" s="462">
        <f t="shared" si="22"/>
        <v>75</v>
      </c>
      <c r="BK12" s="462">
        <f t="shared" si="22"/>
        <v>566.5</v>
      </c>
      <c r="BL12" s="462">
        <f t="shared" si="22"/>
        <v>417.6</v>
      </c>
      <c r="BM12" s="513">
        <f>ROUND((BG12+BH12)/BF12*100,1)</f>
        <v>77.599999999999994</v>
      </c>
      <c r="BN12" s="462">
        <f t="shared" ref="BN12:BS12" si="23">BN11</f>
        <v>302443.7</v>
      </c>
      <c r="BO12" s="462">
        <f t="shared" si="23"/>
        <v>179638.7</v>
      </c>
      <c r="BP12" s="462">
        <f t="shared" si="23"/>
        <v>0</v>
      </c>
      <c r="BQ12" s="462">
        <f t="shared" si="23"/>
        <v>35685.199999999997</v>
      </c>
      <c r="BR12" s="462">
        <f t="shared" si="23"/>
        <v>0</v>
      </c>
      <c r="BS12" s="462">
        <f t="shared" si="23"/>
        <v>147</v>
      </c>
    </row>
    <row r="13" spans="1:71" s="47" customFormat="1">
      <c r="E13" s="28"/>
      <c r="G13" s="28"/>
      <c r="O13" s="28"/>
      <c r="Q13" s="28"/>
      <c r="T13" s="28"/>
      <c r="W13" s="28"/>
      <c r="Z13" s="28"/>
      <c r="AC13" s="28"/>
      <c r="AF13" s="28"/>
      <c r="AI13" s="28"/>
      <c r="AL13" s="28"/>
      <c r="AO13" s="28"/>
      <c r="AR13" s="28"/>
      <c r="AT13" s="28"/>
      <c r="AU13" s="28"/>
      <c r="AW13" s="28"/>
      <c r="AX13" s="28"/>
      <c r="BC13" s="80"/>
      <c r="BD13" s="28"/>
      <c r="BE13" s="28"/>
      <c r="BF13" s="26"/>
      <c r="BG13" s="28"/>
      <c r="BH13" s="28"/>
      <c r="BI13" s="28"/>
      <c r="BJ13" s="123"/>
      <c r="BK13" s="28"/>
      <c r="BL13" s="28"/>
      <c r="BM13" s="28"/>
      <c r="BN13" s="26"/>
    </row>
    <row r="14" spans="1:71" s="47" customFormat="1">
      <c r="A14" s="127"/>
      <c r="E14" s="28"/>
      <c r="G14" s="28"/>
      <c r="O14" s="28"/>
      <c r="Q14" s="28"/>
      <c r="T14" s="28"/>
      <c r="W14" s="28"/>
      <c r="Z14" s="28"/>
      <c r="AC14" s="28"/>
      <c r="AF14" s="28"/>
      <c r="AI14" s="28"/>
      <c r="AL14" s="28"/>
      <c r="AO14" s="28"/>
      <c r="AR14" s="28"/>
      <c r="AT14" s="28"/>
      <c r="AU14" s="28"/>
      <c r="AW14" s="28"/>
      <c r="AX14" s="28"/>
      <c r="BC14" s="80"/>
      <c r="BD14" s="28"/>
      <c r="BE14" s="28"/>
      <c r="BF14" s="26"/>
      <c r="BG14" s="28"/>
      <c r="BH14" s="28"/>
      <c r="BI14" s="28"/>
      <c r="BJ14" s="123"/>
      <c r="BK14" s="28"/>
      <c r="BL14" s="28"/>
      <c r="BM14" s="28"/>
      <c r="BN14" s="26"/>
    </row>
    <row r="15" spans="1:71" s="47" customFormat="1">
      <c r="E15" s="28"/>
      <c r="G15" s="28"/>
      <c r="O15" s="28"/>
      <c r="Q15" s="28"/>
      <c r="T15" s="28"/>
      <c r="W15" s="28"/>
      <c r="Z15" s="28"/>
      <c r="AC15" s="28"/>
      <c r="AF15" s="28"/>
      <c r="AI15" s="28"/>
      <c r="AL15" s="28"/>
      <c r="AO15" s="28"/>
      <c r="AR15" s="28"/>
      <c r="AT15" s="28"/>
      <c r="AU15" s="28"/>
      <c r="AW15" s="28"/>
      <c r="AX15" s="28"/>
      <c r="BC15" s="80"/>
      <c r="BD15" s="28"/>
      <c r="BE15" s="28"/>
      <c r="BF15" s="26"/>
      <c r="BG15" s="28"/>
      <c r="BH15" s="28"/>
      <c r="BI15" s="28"/>
      <c r="BJ15" s="123"/>
      <c r="BK15" s="28"/>
      <c r="BL15" s="28"/>
      <c r="BM15" s="28"/>
      <c r="BN15" s="26"/>
    </row>
    <row r="16" spans="1:71" s="47" customFormat="1">
      <c r="E16" s="28"/>
      <c r="G16" s="28"/>
      <c r="O16" s="28"/>
      <c r="Q16" s="28"/>
      <c r="T16" s="28"/>
      <c r="W16" s="28"/>
      <c r="Z16" s="28"/>
      <c r="AC16" s="28"/>
      <c r="AF16" s="28"/>
      <c r="AI16" s="28"/>
      <c r="AL16" s="28"/>
      <c r="AO16" s="28"/>
      <c r="AR16" s="28"/>
      <c r="AT16" s="28"/>
      <c r="AU16" s="28"/>
      <c r="AW16" s="28"/>
      <c r="AX16" s="28"/>
      <c r="BC16" s="80"/>
      <c r="BD16" s="28"/>
      <c r="BE16" s="28"/>
      <c r="BF16" s="26"/>
      <c r="BG16" s="28"/>
      <c r="BH16" s="28"/>
      <c r="BI16" s="28"/>
      <c r="BJ16" s="123"/>
      <c r="BK16" s="28"/>
      <c r="BL16" s="28"/>
      <c r="BM16" s="28"/>
      <c r="BN16" s="26"/>
    </row>
    <row r="17" spans="5:66" s="47" customFormat="1">
      <c r="E17" s="28"/>
      <c r="G17" s="28"/>
      <c r="O17" s="28"/>
      <c r="Q17" s="28"/>
      <c r="T17" s="28"/>
      <c r="W17" s="28"/>
      <c r="Z17" s="28"/>
      <c r="AC17" s="28"/>
      <c r="AF17" s="28"/>
      <c r="AI17" s="28"/>
      <c r="AL17" s="28"/>
      <c r="AO17" s="28"/>
      <c r="AR17" s="28"/>
      <c r="AT17" s="28"/>
      <c r="AU17" s="28"/>
      <c r="AW17" s="28"/>
      <c r="AX17" s="28"/>
      <c r="BC17" s="80"/>
      <c r="BD17" s="28"/>
      <c r="BE17" s="28"/>
      <c r="BF17" s="26"/>
      <c r="BG17" s="28"/>
      <c r="BH17" s="28"/>
      <c r="BI17" s="28"/>
      <c r="BJ17" s="123"/>
      <c r="BK17" s="28"/>
      <c r="BL17" s="28"/>
      <c r="BM17" s="28"/>
      <c r="BN17" s="26"/>
    </row>
    <row r="18" spans="5:66" s="47" customFormat="1">
      <c r="E18" s="28"/>
      <c r="G18" s="28"/>
      <c r="O18" s="28"/>
      <c r="Q18" s="28"/>
      <c r="T18" s="28"/>
      <c r="W18" s="28"/>
      <c r="Z18" s="28"/>
      <c r="AC18" s="28"/>
      <c r="AF18" s="28"/>
      <c r="AI18" s="28"/>
      <c r="AL18" s="28"/>
      <c r="AO18" s="28"/>
      <c r="AR18" s="28"/>
      <c r="AT18" s="28"/>
      <c r="AU18" s="28"/>
      <c r="AW18" s="28"/>
      <c r="AX18" s="28"/>
      <c r="BC18" s="80"/>
      <c r="BD18" s="28"/>
      <c r="BE18" s="28"/>
      <c r="BF18" s="26"/>
      <c r="BG18" s="28"/>
      <c r="BH18" s="28"/>
      <c r="BI18" s="28"/>
      <c r="BJ18" s="123"/>
      <c r="BK18" s="28"/>
      <c r="BL18" s="28"/>
      <c r="BM18" s="28"/>
      <c r="BN18" s="26"/>
    </row>
    <row r="19" spans="5:66" s="47" customFormat="1">
      <c r="E19" s="28"/>
      <c r="G19" s="28"/>
      <c r="O19" s="28"/>
      <c r="Q19" s="28"/>
      <c r="T19" s="28"/>
      <c r="W19" s="28"/>
      <c r="Z19" s="28"/>
      <c r="AC19" s="28"/>
      <c r="AF19" s="28"/>
      <c r="AI19" s="28"/>
      <c r="AL19" s="28"/>
      <c r="AO19" s="28"/>
      <c r="AR19" s="28"/>
      <c r="AT19" s="28"/>
      <c r="AU19" s="28"/>
      <c r="AW19" s="28"/>
      <c r="AX19" s="28"/>
      <c r="BC19" s="80"/>
      <c r="BD19" s="28"/>
      <c r="BE19" s="28"/>
      <c r="BF19" s="26"/>
      <c r="BG19" s="28"/>
      <c r="BH19" s="28"/>
      <c r="BI19" s="28"/>
      <c r="BJ19" s="123"/>
      <c r="BK19" s="28"/>
      <c r="BL19" s="28"/>
      <c r="BM19" s="28"/>
      <c r="BN19" s="26"/>
    </row>
    <row r="20" spans="5:66" s="47" customFormat="1">
      <c r="E20" s="28"/>
      <c r="G20" s="28"/>
      <c r="O20" s="28"/>
      <c r="Q20" s="28"/>
      <c r="T20" s="28"/>
      <c r="W20" s="28"/>
      <c r="Z20" s="28"/>
      <c r="AC20" s="28"/>
      <c r="AF20" s="28"/>
      <c r="AI20" s="28"/>
      <c r="AL20" s="28"/>
      <c r="AO20" s="28"/>
      <c r="AR20" s="28"/>
      <c r="AT20" s="28"/>
      <c r="AU20" s="28"/>
      <c r="AW20" s="28"/>
      <c r="AX20" s="28"/>
      <c r="BC20" s="80"/>
      <c r="BD20" s="28"/>
      <c r="BE20" s="28"/>
      <c r="BF20" s="26"/>
      <c r="BG20" s="28"/>
      <c r="BH20" s="28"/>
      <c r="BI20" s="28"/>
      <c r="BJ20" s="123"/>
      <c r="BK20" s="28"/>
      <c r="BL20" s="28"/>
      <c r="BM20" s="28"/>
      <c r="BN20" s="26"/>
    </row>
  </sheetData>
  <sheetProtection formatCells="0" formatColumns="0" formatRows="0" insertColumns="0" insertRows="0" deleteColumns="0" deleteRows="0"/>
  <mergeCells count="46">
    <mergeCell ref="BB3:BB9"/>
    <mergeCell ref="BF3:BF9"/>
    <mergeCell ref="BC3:BC9"/>
    <mergeCell ref="BD3:BD9"/>
    <mergeCell ref="BE3:BE9"/>
    <mergeCell ref="N3:O8"/>
    <mergeCell ref="H3:M4"/>
    <mergeCell ref="H5:I8"/>
    <mergeCell ref="J5:M5"/>
    <mergeCell ref="J6:K8"/>
    <mergeCell ref="L6:M8"/>
    <mergeCell ref="A3:A9"/>
    <mergeCell ref="B3:B9"/>
    <mergeCell ref="D3:E8"/>
    <mergeCell ref="C3:C9"/>
    <mergeCell ref="F3:G8"/>
    <mergeCell ref="BS4:BS9"/>
    <mergeCell ref="BI4:BI9"/>
    <mergeCell ref="BN3:BN9"/>
    <mergeCell ref="BO4:BO9"/>
    <mergeCell ref="BP4:BP9"/>
    <mergeCell ref="BO3:BS3"/>
    <mergeCell ref="BR4:BR9"/>
    <mergeCell ref="BQ4:BQ9"/>
    <mergeCell ref="BG3:BM3"/>
    <mergeCell ref="BM4:BM9"/>
    <mergeCell ref="BJ4:BK4"/>
    <mergeCell ref="BJ5:BJ9"/>
    <mergeCell ref="BK5:BK9"/>
    <mergeCell ref="BH4:BH9"/>
    <mergeCell ref="BG4:BG9"/>
    <mergeCell ref="BL4:BL9"/>
    <mergeCell ref="P3:R8"/>
    <mergeCell ref="AK3:AM8"/>
    <mergeCell ref="AB4:AD8"/>
    <mergeCell ref="S3:AD3"/>
    <mergeCell ref="BA3:BA8"/>
    <mergeCell ref="S4:U8"/>
    <mergeCell ref="V4:X8"/>
    <mergeCell ref="Y4:AA8"/>
    <mergeCell ref="AE3:AG8"/>
    <mergeCell ref="AH3:AJ8"/>
    <mergeCell ref="AN3:AP8"/>
    <mergeCell ref="AW3:AY8"/>
    <mergeCell ref="AQ3:AS8"/>
    <mergeCell ref="AT3:AV8"/>
  </mergeCells>
  <pageMargins left="0.15748031496062992" right="0.19685039370078741" top="0.31496062992125984" bottom="0.98425196850393704" header="0.31496062992125984" footer="0.51181102362204722"/>
  <pageSetup paperSize="9" scale="80" orientation="landscape" horizontalDpi="120" verticalDpi="144" r:id="rId1"/>
  <headerFooter alignWithMargins="0"/>
  <colBreaks count="2" manualBreakCount="2">
    <brk id="33" max="18" man="1"/>
    <brk id="5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6" enableFormatConditionsCalculation="0">
    <tabColor theme="6" tint="0.79998168889431442"/>
  </sheetPr>
  <dimension ref="A1:EM56"/>
  <sheetViews>
    <sheetView zoomScale="85" zoomScaleNormal="85" workbookViewId="0">
      <pane xSplit="3" ySplit="9" topLeftCell="D10" activePane="bottomRight" state="frozen"/>
      <selection activeCell="I22" sqref="I22"/>
      <selection pane="topRight" activeCell="I22" sqref="I22"/>
      <selection pane="bottomLeft" activeCell="I22" sqref="I22"/>
      <selection pane="bottomRight" activeCell="EG45" sqref="EG45"/>
    </sheetView>
  </sheetViews>
  <sheetFormatPr defaultRowHeight="12.75"/>
  <cols>
    <col min="1" max="1" width="3.28515625" style="20" customWidth="1"/>
    <col min="2" max="2" width="20.140625" style="20" customWidth="1"/>
    <col min="3" max="3" width="2.5703125" style="20" customWidth="1"/>
    <col min="4" max="4" width="5" style="20" customWidth="1"/>
    <col min="5" max="5" width="5" style="31" customWidth="1"/>
    <col min="6" max="6" width="3.7109375" style="77" customWidth="1"/>
    <col min="7" max="7" width="4.85546875" style="20" customWidth="1"/>
    <col min="8" max="8" width="4.85546875" style="31" customWidth="1"/>
    <col min="9" max="9" width="3.7109375" style="77" customWidth="1"/>
    <col min="10" max="10" width="4.85546875" style="20" customWidth="1"/>
    <col min="11" max="11" width="4.85546875" style="31" customWidth="1"/>
    <col min="12" max="12" width="3.7109375" style="77" customWidth="1"/>
    <col min="13" max="13" width="4.85546875" style="20" customWidth="1"/>
    <col min="14" max="14" width="4.85546875" style="31" customWidth="1"/>
    <col min="15" max="15" width="3.7109375" style="77" customWidth="1"/>
    <col min="16" max="17" width="5.42578125" style="77" customWidth="1"/>
    <col min="18" max="19" width="5" style="77" customWidth="1"/>
    <col min="20" max="20" width="4.42578125" style="77" customWidth="1"/>
    <col min="21" max="21" width="7.5703125" style="47" customWidth="1"/>
    <col min="22" max="22" width="7.5703125" style="28" customWidth="1"/>
    <col min="23" max="23" width="5.5703125" style="47" customWidth="1"/>
    <col min="24" max="24" width="7.5703125" style="47" customWidth="1"/>
    <col min="25" max="25" width="7.5703125" style="28" customWidth="1"/>
    <col min="26" max="26" width="6.42578125" style="47" customWidth="1"/>
    <col min="27" max="27" width="5.140625" style="48" customWidth="1"/>
    <col min="28" max="28" width="3.7109375" style="20" customWidth="1"/>
    <col min="29" max="29" width="19.5703125" style="20" customWidth="1"/>
    <col min="30" max="30" width="3.7109375" style="20" customWidth="1"/>
    <col min="31" max="31" width="7.28515625" style="20" customWidth="1"/>
    <col min="32" max="32" width="7.28515625" style="31" customWidth="1"/>
    <col min="33" max="33" width="5.140625" style="20" customWidth="1"/>
    <col min="34" max="34" width="5.140625" style="31" customWidth="1"/>
    <col min="35" max="35" width="5.42578125" style="20" customWidth="1"/>
    <col min="36" max="36" width="6.140625" style="20" customWidth="1"/>
    <col min="37" max="37" width="6.140625" style="31" customWidth="1"/>
    <col min="38" max="38" width="5.140625" style="77" customWidth="1"/>
    <col min="39" max="40" width="5.5703125" style="20" customWidth="1"/>
    <col min="41" max="41" width="6.140625" style="20" customWidth="1"/>
    <col min="42" max="43" width="5.5703125" style="31" customWidth="1"/>
    <col min="44" max="44" width="6.28515625" style="31" customWidth="1"/>
    <col min="45" max="45" width="5.42578125" style="77" customWidth="1"/>
    <col min="46" max="46" width="5.7109375" style="20" customWidth="1"/>
    <col min="47" max="47" width="5.42578125" style="20" customWidth="1"/>
    <col min="48" max="48" width="6.42578125" style="20" customWidth="1"/>
    <col min="49" max="49" width="5.85546875" style="31" customWidth="1"/>
    <col min="50" max="50" width="5.42578125" style="31" customWidth="1"/>
    <col min="51" max="51" width="6.7109375" style="31" customWidth="1"/>
    <col min="52" max="52" width="5.5703125" style="77" customWidth="1"/>
    <col min="53" max="53" width="4" style="126" customWidth="1"/>
    <col min="54" max="54" width="3.42578125" style="31" customWidth="1"/>
    <col min="55" max="55" width="20.85546875" style="31" customWidth="1"/>
    <col min="56" max="56" width="3.85546875" style="31" customWidth="1"/>
    <col min="57" max="57" width="5.7109375" style="24" customWidth="1"/>
    <col min="58" max="58" width="4.85546875" style="31" customWidth="1"/>
    <col min="59" max="59" width="5.140625" style="31" customWidth="1"/>
    <col min="60" max="60" width="4.85546875" style="31" customWidth="1"/>
    <col min="61" max="61" width="5.7109375" style="24" customWidth="1"/>
    <col min="62" max="62" width="4.7109375" style="31" customWidth="1"/>
    <col min="63" max="63" width="5.7109375" style="31" customWidth="1"/>
    <col min="64" max="64" width="4.85546875" style="31" customWidth="1"/>
    <col min="65" max="65" width="6" style="24" customWidth="1"/>
    <col min="66" max="66" width="4.85546875" style="31" customWidth="1"/>
    <col min="67" max="67" width="5.140625" style="31" customWidth="1"/>
    <col min="68" max="68" width="5" style="31" customWidth="1"/>
    <col min="69" max="69" width="5.85546875" style="24" customWidth="1"/>
    <col min="70" max="70" width="4.42578125" style="31" customWidth="1"/>
    <col min="71" max="72" width="5.140625" style="31" customWidth="1"/>
    <col min="73" max="73" width="5.85546875" style="24" customWidth="1"/>
    <col min="74" max="74" width="4.7109375" style="31" customWidth="1"/>
    <col min="75" max="75" width="4.85546875" style="31" customWidth="1"/>
    <col min="76" max="76" width="5" style="31" customWidth="1"/>
    <col min="77" max="77" width="5.28515625" style="31" customWidth="1"/>
    <col min="78" max="80" width="5" style="31" customWidth="1"/>
    <col min="81" max="81" width="5.7109375" style="24" customWidth="1"/>
    <col min="82" max="82" width="4.85546875" style="31" customWidth="1"/>
    <col min="83" max="83" width="5.28515625" style="31" customWidth="1"/>
    <col min="84" max="84" width="5.42578125" style="31" customWidth="1"/>
    <col min="85" max="85" width="5.7109375" style="24" customWidth="1"/>
    <col min="86" max="86" width="3.7109375" style="31" customWidth="1"/>
    <col min="87" max="87" width="4.85546875" style="31" customWidth="1"/>
    <col min="88" max="88" width="5.85546875" style="31" customWidth="1"/>
    <col min="89" max="89" width="5.7109375" style="24" customWidth="1"/>
    <col min="90" max="90" width="5.7109375" style="31" customWidth="1"/>
    <col min="91" max="91" width="5.140625" style="31" customWidth="1"/>
    <col min="92" max="92" width="6" style="31" customWidth="1"/>
    <col min="93" max="93" width="6.7109375" style="24" customWidth="1"/>
    <col min="94" max="94" width="5.5703125" style="31" customWidth="1"/>
    <col min="95" max="95" width="5.140625" style="31" customWidth="1"/>
    <col min="96" max="96" width="6" style="31" customWidth="1"/>
    <col min="97" max="97" width="2.28515625" style="20" customWidth="1"/>
    <col min="98" max="98" width="3.140625" style="20" customWidth="1"/>
    <col min="99" max="99" width="18.28515625" style="20" customWidth="1"/>
    <col min="100" max="100" width="3.85546875" style="20" customWidth="1"/>
    <col min="101" max="101" width="5.42578125" style="149" customWidth="1"/>
    <col min="102" max="102" width="5.85546875" style="87" customWidth="1"/>
    <col min="103" max="103" width="4" style="149" customWidth="1"/>
    <col min="104" max="105" width="4.85546875" style="24" customWidth="1"/>
    <col min="106" max="106" width="4.5703125" style="124" customWidth="1"/>
    <col min="107" max="108" width="6" style="26" customWidth="1"/>
    <col min="109" max="109" width="5.28515625" style="124" customWidth="1"/>
    <col min="110" max="110" width="5.5703125" style="26" customWidth="1"/>
    <col min="111" max="111" width="4.85546875" style="26" customWidth="1"/>
    <col min="112" max="112" width="4.42578125" style="124" customWidth="1"/>
    <col min="113" max="114" width="4.85546875" style="124" customWidth="1"/>
    <col min="115" max="115" width="4.42578125" style="124" customWidth="1"/>
    <col min="116" max="116" width="6.5703125" style="31" customWidth="1"/>
    <col min="117" max="117" width="7" style="31" customWidth="1"/>
    <col min="118" max="118" width="7.140625" style="31" customWidth="1"/>
    <col min="119" max="119" width="4.42578125" style="342" customWidth="1"/>
    <col min="120" max="120" width="3.140625" style="20" customWidth="1"/>
    <col min="121" max="121" width="3.85546875" style="149" customWidth="1"/>
    <col min="122" max="122" width="18.7109375" style="149" customWidth="1"/>
    <col min="123" max="123" width="3.5703125" style="149" customWidth="1"/>
    <col min="124" max="124" width="9.140625" style="128" customWidth="1"/>
    <col min="125" max="125" width="7.85546875" style="128" customWidth="1"/>
    <col min="126" max="126" width="8.85546875" style="128" customWidth="1"/>
    <col min="127" max="127" width="8.42578125" style="128" customWidth="1"/>
    <col min="128" max="128" width="11.5703125" style="128" customWidth="1"/>
    <col min="129" max="129" width="6.5703125" style="128" customWidth="1"/>
    <col min="130" max="130" width="5.42578125" style="128" customWidth="1"/>
    <col min="131" max="131" width="5.5703125" style="128" customWidth="1"/>
    <col min="132" max="132" width="8.85546875" style="87" customWidth="1"/>
    <col min="133" max="133" width="9" style="87" customWidth="1"/>
    <col min="134" max="134" width="6.85546875" style="87" customWidth="1"/>
    <col min="135" max="135" width="7.85546875" style="87" customWidth="1"/>
    <col min="136" max="136" width="7.5703125" style="87" customWidth="1"/>
    <col min="137" max="137" width="8" style="87" customWidth="1"/>
    <col min="138" max="138" width="6.140625" style="87" customWidth="1"/>
    <col min="139" max="139" width="9.85546875" style="87" customWidth="1"/>
    <col min="140" max="16384" width="9.140625" style="20"/>
  </cols>
  <sheetData>
    <row r="1" spans="1:143" s="24" customFormat="1" ht="12.75" customHeight="1">
      <c r="A1" s="26" t="s">
        <v>241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7"/>
      <c r="AB1" s="26" t="s">
        <v>265</v>
      </c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7"/>
      <c r="BB1" s="26" t="s">
        <v>294</v>
      </c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 t="s">
        <v>281</v>
      </c>
      <c r="CU1" s="26"/>
      <c r="CV1" s="26"/>
      <c r="CW1" s="161"/>
      <c r="CX1" s="161"/>
      <c r="CY1" s="161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520"/>
      <c r="DP1" s="26"/>
      <c r="DQ1" s="26" t="s">
        <v>515</v>
      </c>
      <c r="DR1" s="161"/>
      <c r="DS1" s="161"/>
      <c r="DT1" s="117"/>
      <c r="DU1" s="117"/>
      <c r="DV1" s="117"/>
      <c r="DW1" s="117"/>
      <c r="DX1" s="117"/>
      <c r="DY1" s="117"/>
      <c r="DZ1" s="117"/>
      <c r="EA1" s="117"/>
      <c r="EB1" s="161"/>
      <c r="EC1" s="161"/>
      <c r="ED1" s="161"/>
      <c r="EE1" s="161"/>
      <c r="EF1" s="161"/>
      <c r="EG1" s="161"/>
      <c r="EH1" s="161"/>
      <c r="EI1" s="161"/>
      <c r="EJ1" s="26"/>
      <c r="EK1" s="26"/>
      <c r="EL1" s="26"/>
    </row>
    <row r="2" spans="1:143" s="31" customFormat="1" ht="11.25" customHeight="1">
      <c r="A2" s="28"/>
      <c r="B2" s="28"/>
      <c r="C2" s="28"/>
      <c r="D2" s="28"/>
      <c r="E2" s="28"/>
      <c r="F2" s="80"/>
      <c r="G2" s="28"/>
      <c r="H2" s="28"/>
      <c r="I2" s="80"/>
      <c r="J2" s="28"/>
      <c r="K2" s="28"/>
      <c r="L2" s="80"/>
      <c r="M2" s="28"/>
      <c r="N2" s="28"/>
      <c r="O2" s="80"/>
      <c r="P2" s="80"/>
      <c r="Q2" s="80"/>
      <c r="R2" s="80"/>
      <c r="S2" s="80"/>
      <c r="T2" s="80"/>
      <c r="U2" s="28"/>
      <c r="V2" s="28"/>
      <c r="W2" s="28"/>
      <c r="X2" s="28"/>
      <c r="Y2" s="28"/>
      <c r="Z2" s="28"/>
      <c r="AA2" s="30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80"/>
      <c r="AM2" s="28"/>
      <c r="AN2" s="28"/>
      <c r="AO2" s="28"/>
      <c r="AP2" s="28"/>
      <c r="AQ2" s="28"/>
      <c r="AR2" s="28"/>
      <c r="AS2" s="80"/>
      <c r="AT2" s="28"/>
      <c r="AU2" s="28"/>
      <c r="AV2" s="28"/>
      <c r="AW2" s="28"/>
      <c r="AX2" s="28"/>
      <c r="AY2" s="28"/>
      <c r="AZ2" s="80"/>
      <c r="BA2" s="126"/>
      <c r="BB2" s="28"/>
      <c r="BC2" s="28"/>
      <c r="BD2" s="28"/>
      <c r="BE2" s="26"/>
      <c r="BF2" s="28"/>
      <c r="BG2" s="28"/>
      <c r="BH2" s="28"/>
      <c r="BI2" s="26"/>
      <c r="BJ2" s="28"/>
      <c r="BK2" s="28"/>
      <c r="BL2" s="28"/>
      <c r="BM2" s="26"/>
      <c r="BN2" s="28"/>
      <c r="BO2" s="28"/>
      <c r="BP2" s="28"/>
      <c r="BQ2" s="26"/>
      <c r="BR2" s="28"/>
      <c r="BS2" s="28"/>
      <c r="BT2" s="28"/>
      <c r="BU2" s="26"/>
      <c r="BV2" s="28"/>
      <c r="BW2" s="28"/>
      <c r="BX2" s="28"/>
      <c r="BY2" s="28"/>
      <c r="BZ2" s="28"/>
      <c r="CA2" s="28"/>
      <c r="CB2" s="28"/>
      <c r="CC2" s="26"/>
      <c r="CD2" s="28"/>
      <c r="CE2" s="28"/>
      <c r="CF2" s="28"/>
      <c r="CG2" s="26"/>
      <c r="CH2" s="28"/>
      <c r="CI2" s="28"/>
      <c r="CJ2" s="28"/>
      <c r="CK2" s="26"/>
      <c r="CL2" s="28"/>
      <c r="CM2" s="28"/>
      <c r="CN2" s="28"/>
      <c r="CO2" s="26"/>
      <c r="CP2" s="28"/>
      <c r="CQ2" s="28"/>
      <c r="CR2" s="28"/>
      <c r="CS2" s="28"/>
      <c r="CT2" s="28"/>
      <c r="CU2" s="28"/>
      <c r="CV2" s="28"/>
      <c r="CW2" s="9"/>
      <c r="CX2" s="161"/>
      <c r="CY2" s="9"/>
      <c r="CZ2" s="26"/>
      <c r="DA2" s="26"/>
      <c r="DB2" s="124"/>
      <c r="DC2" s="26"/>
      <c r="DD2" s="26"/>
      <c r="DE2" s="124"/>
      <c r="DF2" s="26"/>
      <c r="DG2" s="26"/>
      <c r="DH2" s="124"/>
      <c r="DI2" s="124"/>
      <c r="DJ2" s="124"/>
      <c r="DK2" s="124"/>
      <c r="DL2" s="28"/>
      <c r="DM2" s="28"/>
      <c r="DN2" s="28"/>
      <c r="DO2" s="520"/>
      <c r="DP2" s="28"/>
      <c r="DQ2" s="28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8"/>
      <c r="EK2" s="28"/>
      <c r="EL2" s="28"/>
    </row>
    <row r="3" spans="1:143" s="52" customFormat="1" ht="15.75" customHeight="1">
      <c r="A3" s="629" t="s">
        <v>18</v>
      </c>
      <c r="B3" s="629" t="s">
        <v>105</v>
      </c>
      <c r="C3" s="629" t="s">
        <v>20</v>
      </c>
      <c r="D3" s="629" t="s">
        <v>443</v>
      </c>
      <c r="E3" s="629"/>
      <c r="F3" s="629"/>
      <c r="G3" s="632" t="s">
        <v>262</v>
      </c>
      <c r="H3" s="638"/>
      <c r="I3" s="639"/>
      <c r="J3" s="632" t="s">
        <v>70</v>
      </c>
      <c r="K3" s="638"/>
      <c r="L3" s="638"/>
      <c r="M3" s="638"/>
      <c r="N3" s="638"/>
      <c r="O3" s="638"/>
      <c r="P3" s="638"/>
      <c r="Q3" s="638"/>
      <c r="R3" s="629" t="s">
        <v>528</v>
      </c>
      <c r="S3" s="629"/>
      <c r="T3" s="629"/>
      <c r="U3" s="629" t="s">
        <v>295</v>
      </c>
      <c r="V3" s="629"/>
      <c r="W3" s="629"/>
      <c r="X3" s="629"/>
      <c r="Y3" s="629"/>
      <c r="Z3" s="629"/>
      <c r="AA3" s="422"/>
      <c r="AB3" s="629" t="s">
        <v>18</v>
      </c>
      <c r="AC3" s="629" t="s">
        <v>105</v>
      </c>
      <c r="AD3" s="629" t="s">
        <v>20</v>
      </c>
      <c r="AE3" s="632" t="s">
        <v>380</v>
      </c>
      <c r="AF3" s="638"/>
      <c r="AG3" s="632" t="s">
        <v>283</v>
      </c>
      <c r="AH3" s="638"/>
      <c r="AI3" s="639"/>
      <c r="AJ3" s="629" t="s">
        <v>266</v>
      </c>
      <c r="AK3" s="629"/>
      <c r="AL3" s="629"/>
      <c r="AM3" s="631" t="s">
        <v>242</v>
      </c>
      <c r="AN3" s="644"/>
      <c r="AO3" s="644"/>
      <c r="AP3" s="644"/>
      <c r="AQ3" s="644"/>
      <c r="AR3" s="644"/>
      <c r="AS3" s="644"/>
      <c r="AT3" s="644"/>
      <c r="AU3" s="644"/>
      <c r="AV3" s="644"/>
      <c r="AW3" s="644"/>
      <c r="AX3" s="644"/>
      <c r="AY3" s="644"/>
      <c r="AZ3" s="644"/>
      <c r="BA3" s="422"/>
      <c r="BB3" s="629" t="s">
        <v>18</v>
      </c>
      <c r="BC3" s="629" t="s">
        <v>105</v>
      </c>
      <c r="BD3" s="629" t="s">
        <v>20</v>
      </c>
      <c r="BE3" s="632" t="s">
        <v>71</v>
      </c>
      <c r="BF3" s="638"/>
      <c r="BG3" s="638"/>
      <c r="BH3" s="639"/>
      <c r="BI3" s="712" t="s">
        <v>72</v>
      </c>
      <c r="BJ3" s="713"/>
      <c r="BK3" s="713"/>
      <c r="BL3" s="714"/>
      <c r="BM3" s="632" t="s">
        <v>375</v>
      </c>
      <c r="BN3" s="638"/>
      <c r="BO3" s="638"/>
      <c r="BP3" s="639"/>
      <c r="BQ3" s="632" t="s">
        <v>376</v>
      </c>
      <c r="BR3" s="638"/>
      <c r="BS3" s="638"/>
      <c r="BT3" s="639"/>
      <c r="BU3" s="632" t="s">
        <v>377</v>
      </c>
      <c r="BV3" s="638"/>
      <c r="BW3" s="638"/>
      <c r="BX3" s="639"/>
      <c r="BY3" s="632" t="s">
        <v>472</v>
      </c>
      <c r="BZ3" s="638"/>
      <c r="CA3" s="638"/>
      <c r="CB3" s="639"/>
      <c r="CC3" s="632" t="s">
        <v>378</v>
      </c>
      <c r="CD3" s="638"/>
      <c r="CE3" s="638"/>
      <c r="CF3" s="639"/>
      <c r="CG3" s="632" t="s">
        <v>379</v>
      </c>
      <c r="CH3" s="638"/>
      <c r="CI3" s="638"/>
      <c r="CJ3" s="639"/>
      <c r="CK3" s="629" t="s">
        <v>73</v>
      </c>
      <c r="CL3" s="629"/>
      <c r="CM3" s="629"/>
      <c r="CN3" s="629"/>
      <c r="CO3" s="711" t="s">
        <v>393</v>
      </c>
      <c r="CP3" s="645" t="s">
        <v>529</v>
      </c>
      <c r="CQ3" s="645" t="s">
        <v>52</v>
      </c>
      <c r="CR3" s="645"/>
      <c r="CS3" s="29"/>
      <c r="CT3" s="629" t="s">
        <v>18</v>
      </c>
      <c r="CU3" s="629" t="s">
        <v>105</v>
      </c>
      <c r="CV3" s="629" t="s">
        <v>20</v>
      </c>
      <c r="CW3" s="629" t="s">
        <v>280</v>
      </c>
      <c r="CX3" s="629"/>
      <c r="CY3" s="629"/>
      <c r="CZ3" s="631" t="s">
        <v>439</v>
      </c>
      <c r="DA3" s="644"/>
      <c r="DB3" s="644"/>
      <c r="DC3" s="644"/>
      <c r="DD3" s="644"/>
      <c r="DE3" s="644"/>
      <c r="DF3" s="644"/>
      <c r="DG3" s="644"/>
      <c r="DH3" s="644"/>
      <c r="DI3" s="644"/>
      <c r="DJ3" s="644"/>
      <c r="DK3" s="644"/>
      <c r="DL3" s="644"/>
      <c r="DM3" s="644"/>
      <c r="DN3" s="630"/>
      <c r="DO3" s="629" t="s">
        <v>49</v>
      </c>
      <c r="DP3" s="29"/>
      <c r="DQ3" s="629" t="s">
        <v>18</v>
      </c>
      <c r="DR3" s="629" t="s">
        <v>105</v>
      </c>
      <c r="DS3" s="629" t="s">
        <v>20</v>
      </c>
      <c r="DT3" s="645" t="s">
        <v>382</v>
      </c>
      <c r="DU3" s="718" t="s">
        <v>270</v>
      </c>
      <c r="DV3" s="631" t="s">
        <v>106</v>
      </c>
      <c r="DW3" s="644"/>
      <c r="DX3" s="644"/>
      <c r="DY3" s="644"/>
      <c r="DZ3" s="644"/>
      <c r="EA3" s="630"/>
      <c r="EB3" s="645" t="s">
        <v>268</v>
      </c>
      <c r="EC3" s="629" t="s">
        <v>418</v>
      </c>
      <c r="ED3" s="629"/>
      <c r="EE3" s="629"/>
      <c r="EF3" s="629"/>
      <c r="EG3" s="629"/>
      <c r="EH3" s="629"/>
      <c r="EI3" s="629"/>
      <c r="EJ3" s="28"/>
      <c r="EK3" s="28"/>
      <c r="EL3" s="28"/>
      <c r="EM3" s="31"/>
    </row>
    <row r="4" spans="1:143" s="52" customFormat="1" ht="17.25" customHeight="1">
      <c r="A4" s="629"/>
      <c r="B4" s="629"/>
      <c r="C4" s="629"/>
      <c r="D4" s="629"/>
      <c r="E4" s="629"/>
      <c r="F4" s="629"/>
      <c r="G4" s="633"/>
      <c r="H4" s="640"/>
      <c r="I4" s="641"/>
      <c r="J4" s="634"/>
      <c r="K4" s="642"/>
      <c r="L4" s="642"/>
      <c r="M4" s="642"/>
      <c r="N4" s="642"/>
      <c r="O4" s="642"/>
      <c r="P4" s="642"/>
      <c r="Q4" s="642"/>
      <c r="R4" s="629"/>
      <c r="S4" s="629"/>
      <c r="T4" s="629"/>
      <c r="U4" s="629"/>
      <c r="V4" s="629"/>
      <c r="W4" s="629"/>
      <c r="X4" s="629"/>
      <c r="Y4" s="629"/>
      <c r="Z4" s="629"/>
      <c r="AA4" s="422"/>
      <c r="AB4" s="629"/>
      <c r="AC4" s="629"/>
      <c r="AD4" s="629"/>
      <c r="AE4" s="633"/>
      <c r="AF4" s="640"/>
      <c r="AG4" s="633"/>
      <c r="AH4" s="640"/>
      <c r="AI4" s="641"/>
      <c r="AJ4" s="629"/>
      <c r="AK4" s="629"/>
      <c r="AL4" s="629"/>
      <c r="AM4" s="629" t="s">
        <v>271</v>
      </c>
      <c r="AN4" s="629"/>
      <c r="AO4" s="629"/>
      <c r="AP4" s="629"/>
      <c r="AQ4" s="629"/>
      <c r="AR4" s="629"/>
      <c r="AS4" s="629"/>
      <c r="AT4" s="632" t="s">
        <v>272</v>
      </c>
      <c r="AU4" s="638"/>
      <c r="AV4" s="638"/>
      <c r="AW4" s="638"/>
      <c r="AX4" s="638"/>
      <c r="AY4" s="638"/>
      <c r="AZ4" s="639"/>
      <c r="BA4" s="422"/>
      <c r="BB4" s="629"/>
      <c r="BC4" s="629"/>
      <c r="BD4" s="629"/>
      <c r="BE4" s="634"/>
      <c r="BF4" s="642"/>
      <c r="BG4" s="642"/>
      <c r="BH4" s="643"/>
      <c r="BI4" s="715"/>
      <c r="BJ4" s="716"/>
      <c r="BK4" s="716"/>
      <c r="BL4" s="717"/>
      <c r="BM4" s="634"/>
      <c r="BN4" s="642"/>
      <c r="BO4" s="642"/>
      <c r="BP4" s="643"/>
      <c r="BQ4" s="634"/>
      <c r="BR4" s="642"/>
      <c r="BS4" s="642"/>
      <c r="BT4" s="643"/>
      <c r="BU4" s="634"/>
      <c r="BV4" s="642"/>
      <c r="BW4" s="642"/>
      <c r="BX4" s="643"/>
      <c r="BY4" s="634"/>
      <c r="BZ4" s="642"/>
      <c r="CA4" s="642"/>
      <c r="CB4" s="643"/>
      <c r="CC4" s="634"/>
      <c r="CD4" s="642"/>
      <c r="CE4" s="642"/>
      <c r="CF4" s="643"/>
      <c r="CG4" s="634"/>
      <c r="CH4" s="642"/>
      <c r="CI4" s="642"/>
      <c r="CJ4" s="643"/>
      <c r="CK4" s="629"/>
      <c r="CL4" s="629"/>
      <c r="CM4" s="629"/>
      <c r="CN4" s="629"/>
      <c r="CO4" s="711"/>
      <c r="CP4" s="645"/>
      <c r="CQ4" s="645"/>
      <c r="CR4" s="645"/>
      <c r="CS4" s="29"/>
      <c r="CT4" s="629"/>
      <c r="CU4" s="629"/>
      <c r="CV4" s="629"/>
      <c r="CW4" s="629"/>
      <c r="CX4" s="629"/>
      <c r="CY4" s="629"/>
      <c r="CZ4" s="632" t="s">
        <v>45</v>
      </c>
      <c r="DA4" s="638"/>
      <c r="DB4" s="639"/>
      <c r="DC4" s="632" t="s">
        <v>481</v>
      </c>
      <c r="DD4" s="638"/>
      <c r="DE4" s="639"/>
      <c r="DF4" s="629" t="s">
        <v>182</v>
      </c>
      <c r="DG4" s="629"/>
      <c r="DH4" s="629"/>
      <c r="DI4" s="629"/>
      <c r="DJ4" s="629"/>
      <c r="DK4" s="629"/>
      <c r="DL4" s="632" t="s">
        <v>438</v>
      </c>
      <c r="DM4" s="638"/>
      <c r="DN4" s="639"/>
      <c r="DO4" s="629"/>
      <c r="DP4" s="29"/>
      <c r="DQ4" s="629"/>
      <c r="DR4" s="629"/>
      <c r="DS4" s="629"/>
      <c r="DT4" s="645"/>
      <c r="DU4" s="719"/>
      <c r="DV4" s="629" t="s">
        <v>381</v>
      </c>
      <c r="DW4" s="629" t="s">
        <v>480</v>
      </c>
      <c r="DX4" s="629" t="s">
        <v>394</v>
      </c>
      <c r="DY4" s="629" t="s">
        <v>279</v>
      </c>
      <c r="DZ4" s="629" t="s">
        <v>383</v>
      </c>
      <c r="EA4" s="635" t="s">
        <v>386</v>
      </c>
      <c r="EB4" s="645"/>
      <c r="EC4" s="629" t="s">
        <v>419</v>
      </c>
      <c r="ED4" s="629" t="s">
        <v>425</v>
      </c>
      <c r="EE4" s="629" t="s">
        <v>421</v>
      </c>
      <c r="EF4" s="629" t="s">
        <v>312</v>
      </c>
      <c r="EG4" s="629" t="s">
        <v>269</v>
      </c>
      <c r="EH4" s="629" t="s">
        <v>435</v>
      </c>
      <c r="EI4" s="629" t="s">
        <v>436</v>
      </c>
      <c r="EJ4" s="47"/>
      <c r="EK4" s="47"/>
      <c r="EL4" s="47"/>
      <c r="EM4" s="20"/>
    </row>
    <row r="5" spans="1:143" s="52" customFormat="1" ht="15" customHeight="1">
      <c r="A5" s="629"/>
      <c r="B5" s="629"/>
      <c r="C5" s="629"/>
      <c r="D5" s="629"/>
      <c r="E5" s="629"/>
      <c r="F5" s="629"/>
      <c r="G5" s="633"/>
      <c r="H5" s="640"/>
      <c r="I5" s="641"/>
      <c r="J5" s="629" t="s">
        <v>228</v>
      </c>
      <c r="K5" s="629"/>
      <c r="L5" s="629"/>
      <c r="M5" s="632" t="s">
        <v>227</v>
      </c>
      <c r="N5" s="638"/>
      <c r="O5" s="639"/>
      <c r="P5" s="632" t="s">
        <v>282</v>
      </c>
      <c r="Q5" s="638"/>
      <c r="R5" s="629"/>
      <c r="S5" s="629"/>
      <c r="T5" s="629"/>
      <c r="U5" s="629" t="s">
        <v>88</v>
      </c>
      <c r="V5" s="629"/>
      <c r="W5" s="629"/>
      <c r="X5" s="629" t="s">
        <v>296</v>
      </c>
      <c r="Y5" s="629"/>
      <c r="Z5" s="629"/>
      <c r="AA5" s="422"/>
      <c r="AB5" s="629"/>
      <c r="AC5" s="629"/>
      <c r="AD5" s="629"/>
      <c r="AE5" s="633"/>
      <c r="AF5" s="640"/>
      <c r="AG5" s="633"/>
      <c r="AH5" s="640"/>
      <c r="AI5" s="641"/>
      <c r="AJ5" s="629"/>
      <c r="AK5" s="629"/>
      <c r="AL5" s="629"/>
      <c r="AM5" s="629"/>
      <c r="AN5" s="629"/>
      <c r="AO5" s="629"/>
      <c r="AP5" s="629"/>
      <c r="AQ5" s="629"/>
      <c r="AR5" s="629"/>
      <c r="AS5" s="629"/>
      <c r="AT5" s="634"/>
      <c r="AU5" s="642"/>
      <c r="AV5" s="642"/>
      <c r="AW5" s="642"/>
      <c r="AX5" s="642"/>
      <c r="AY5" s="642"/>
      <c r="AZ5" s="643"/>
      <c r="BA5" s="422"/>
      <c r="BB5" s="629"/>
      <c r="BC5" s="629"/>
      <c r="BD5" s="629"/>
      <c r="BE5" s="629" t="s">
        <v>393</v>
      </c>
      <c r="BF5" s="629" t="s">
        <v>255</v>
      </c>
      <c r="BG5" s="631" t="s">
        <v>52</v>
      </c>
      <c r="BH5" s="630"/>
      <c r="BI5" s="629" t="s">
        <v>393</v>
      </c>
      <c r="BJ5" s="629" t="s">
        <v>255</v>
      </c>
      <c r="BK5" s="631" t="s">
        <v>52</v>
      </c>
      <c r="BL5" s="630"/>
      <c r="BM5" s="629" t="s">
        <v>393</v>
      </c>
      <c r="BN5" s="629" t="s">
        <v>255</v>
      </c>
      <c r="BO5" s="631" t="s">
        <v>52</v>
      </c>
      <c r="BP5" s="630"/>
      <c r="BQ5" s="629" t="s">
        <v>393</v>
      </c>
      <c r="BR5" s="629" t="s">
        <v>255</v>
      </c>
      <c r="BS5" s="631" t="s">
        <v>52</v>
      </c>
      <c r="BT5" s="630"/>
      <c r="BU5" s="629" t="s">
        <v>393</v>
      </c>
      <c r="BV5" s="629" t="s">
        <v>255</v>
      </c>
      <c r="BW5" s="631" t="s">
        <v>52</v>
      </c>
      <c r="BX5" s="630"/>
      <c r="BY5" s="629" t="s">
        <v>393</v>
      </c>
      <c r="BZ5" s="629" t="s">
        <v>255</v>
      </c>
      <c r="CA5" s="631" t="s">
        <v>52</v>
      </c>
      <c r="CB5" s="630"/>
      <c r="CC5" s="629" t="s">
        <v>393</v>
      </c>
      <c r="CD5" s="629" t="s">
        <v>255</v>
      </c>
      <c r="CE5" s="631" t="s">
        <v>52</v>
      </c>
      <c r="CF5" s="630"/>
      <c r="CG5" s="629" t="s">
        <v>393</v>
      </c>
      <c r="CH5" s="629" t="s">
        <v>255</v>
      </c>
      <c r="CI5" s="631" t="s">
        <v>52</v>
      </c>
      <c r="CJ5" s="630"/>
      <c r="CK5" s="629" t="s">
        <v>393</v>
      </c>
      <c r="CL5" s="629" t="s">
        <v>255</v>
      </c>
      <c r="CM5" s="631" t="s">
        <v>52</v>
      </c>
      <c r="CN5" s="630"/>
      <c r="CO5" s="711"/>
      <c r="CP5" s="645"/>
      <c r="CQ5" s="645"/>
      <c r="CR5" s="645"/>
      <c r="CS5" s="29"/>
      <c r="CT5" s="629"/>
      <c r="CU5" s="629"/>
      <c r="CV5" s="629"/>
      <c r="CW5" s="629"/>
      <c r="CX5" s="629"/>
      <c r="CY5" s="629"/>
      <c r="CZ5" s="633"/>
      <c r="DA5" s="640"/>
      <c r="DB5" s="641"/>
      <c r="DC5" s="633"/>
      <c r="DD5" s="640"/>
      <c r="DE5" s="641"/>
      <c r="DF5" s="632" t="s">
        <v>183</v>
      </c>
      <c r="DG5" s="638"/>
      <c r="DH5" s="639"/>
      <c r="DI5" s="632" t="s">
        <v>202</v>
      </c>
      <c r="DJ5" s="638"/>
      <c r="DK5" s="639"/>
      <c r="DL5" s="633"/>
      <c r="DM5" s="640"/>
      <c r="DN5" s="641"/>
      <c r="DO5" s="629"/>
      <c r="DP5" s="29"/>
      <c r="DQ5" s="629"/>
      <c r="DR5" s="629"/>
      <c r="DS5" s="629"/>
      <c r="DT5" s="645"/>
      <c r="DU5" s="719"/>
      <c r="DV5" s="629"/>
      <c r="DW5" s="629"/>
      <c r="DX5" s="629"/>
      <c r="DY5" s="629"/>
      <c r="DZ5" s="629"/>
      <c r="EA5" s="636"/>
      <c r="EB5" s="645"/>
      <c r="EC5" s="629"/>
      <c r="ED5" s="629"/>
      <c r="EE5" s="629"/>
      <c r="EF5" s="629"/>
      <c r="EG5" s="629"/>
      <c r="EH5" s="629"/>
      <c r="EI5" s="629"/>
      <c r="EJ5" s="47"/>
      <c r="EK5" s="47"/>
      <c r="EL5" s="47"/>
      <c r="EM5" s="20"/>
    </row>
    <row r="6" spans="1:143" s="52" customFormat="1" ht="31.5" customHeight="1">
      <c r="A6" s="629"/>
      <c r="B6" s="629"/>
      <c r="C6" s="629"/>
      <c r="D6" s="629"/>
      <c r="E6" s="629"/>
      <c r="F6" s="629"/>
      <c r="G6" s="633"/>
      <c r="H6" s="640"/>
      <c r="I6" s="641"/>
      <c r="J6" s="629"/>
      <c r="K6" s="629"/>
      <c r="L6" s="629"/>
      <c r="M6" s="633"/>
      <c r="N6" s="640"/>
      <c r="O6" s="641"/>
      <c r="P6" s="633"/>
      <c r="Q6" s="640"/>
      <c r="R6" s="629"/>
      <c r="S6" s="629"/>
      <c r="T6" s="629"/>
      <c r="U6" s="629"/>
      <c r="V6" s="629"/>
      <c r="W6" s="629"/>
      <c r="X6" s="629"/>
      <c r="Y6" s="629"/>
      <c r="Z6" s="629"/>
      <c r="AA6" s="422"/>
      <c r="AB6" s="629"/>
      <c r="AC6" s="629"/>
      <c r="AD6" s="629"/>
      <c r="AE6" s="633"/>
      <c r="AF6" s="640"/>
      <c r="AG6" s="633"/>
      <c r="AH6" s="640"/>
      <c r="AI6" s="641"/>
      <c r="AJ6" s="629"/>
      <c r="AK6" s="629"/>
      <c r="AL6" s="629"/>
      <c r="AM6" s="629">
        <v>2020</v>
      </c>
      <c r="AN6" s="629"/>
      <c r="AO6" s="629"/>
      <c r="AP6" s="629">
        <v>2021</v>
      </c>
      <c r="AQ6" s="629"/>
      <c r="AR6" s="629"/>
      <c r="AS6" s="635" t="s">
        <v>404</v>
      </c>
      <c r="AT6" s="629">
        <v>2020</v>
      </c>
      <c r="AU6" s="629"/>
      <c r="AV6" s="629"/>
      <c r="AW6" s="629">
        <v>2021</v>
      </c>
      <c r="AX6" s="629"/>
      <c r="AY6" s="629"/>
      <c r="AZ6" s="635" t="s">
        <v>405</v>
      </c>
      <c r="BA6" s="422"/>
      <c r="BB6" s="629"/>
      <c r="BC6" s="629"/>
      <c r="BD6" s="629"/>
      <c r="BE6" s="629"/>
      <c r="BF6" s="629"/>
      <c r="BG6" s="635" t="s">
        <v>252</v>
      </c>
      <c r="BH6" s="635" t="s">
        <v>253</v>
      </c>
      <c r="BI6" s="629"/>
      <c r="BJ6" s="629"/>
      <c r="BK6" s="635" t="s">
        <v>252</v>
      </c>
      <c r="BL6" s="635" t="s">
        <v>253</v>
      </c>
      <c r="BM6" s="629"/>
      <c r="BN6" s="629"/>
      <c r="BO6" s="635" t="s">
        <v>252</v>
      </c>
      <c r="BP6" s="635" t="s">
        <v>253</v>
      </c>
      <c r="BQ6" s="629"/>
      <c r="BR6" s="629"/>
      <c r="BS6" s="635" t="s">
        <v>252</v>
      </c>
      <c r="BT6" s="635" t="s">
        <v>253</v>
      </c>
      <c r="BU6" s="629"/>
      <c r="BV6" s="629"/>
      <c r="BW6" s="635" t="s">
        <v>252</v>
      </c>
      <c r="BX6" s="635" t="s">
        <v>253</v>
      </c>
      <c r="BY6" s="629"/>
      <c r="BZ6" s="629"/>
      <c r="CA6" s="635" t="s">
        <v>252</v>
      </c>
      <c r="CB6" s="635" t="s">
        <v>253</v>
      </c>
      <c r="CC6" s="629"/>
      <c r="CD6" s="629"/>
      <c r="CE6" s="635" t="s">
        <v>252</v>
      </c>
      <c r="CF6" s="635" t="s">
        <v>253</v>
      </c>
      <c r="CG6" s="629"/>
      <c r="CH6" s="629"/>
      <c r="CI6" s="635" t="s">
        <v>252</v>
      </c>
      <c r="CJ6" s="635" t="s">
        <v>253</v>
      </c>
      <c r="CK6" s="629"/>
      <c r="CL6" s="629"/>
      <c r="CM6" s="635" t="s">
        <v>252</v>
      </c>
      <c r="CN6" s="635" t="s">
        <v>253</v>
      </c>
      <c r="CO6" s="711"/>
      <c r="CP6" s="645"/>
      <c r="CQ6" s="645" t="s">
        <v>252</v>
      </c>
      <c r="CR6" s="645" t="s">
        <v>253</v>
      </c>
      <c r="CS6" s="29"/>
      <c r="CT6" s="629"/>
      <c r="CU6" s="629"/>
      <c r="CV6" s="629"/>
      <c r="CW6" s="629" t="s">
        <v>468</v>
      </c>
      <c r="CX6" s="629" t="s">
        <v>501</v>
      </c>
      <c r="CY6" s="629" t="s">
        <v>48</v>
      </c>
      <c r="CZ6" s="634"/>
      <c r="DA6" s="642"/>
      <c r="DB6" s="643"/>
      <c r="DC6" s="634"/>
      <c r="DD6" s="642"/>
      <c r="DE6" s="643"/>
      <c r="DF6" s="634"/>
      <c r="DG6" s="642"/>
      <c r="DH6" s="643"/>
      <c r="DI6" s="634"/>
      <c r="DJ6" s="642"/>
      <c r="DK6" s="643"/>
      <c r="DL6" s="634"/>
      <c r="DM6" s="642"/>
      <c r="DN6" s="643"/>
      <c r="DO6" s="629"/>
      <c r="DP6" s="29"/>
      <c r="DQ6" s="629"/>
      <c r="DR6" s="629"/>
      <c r="DS6" s="629"/>
      <c r="DT6" s="645"/>
      <c r="DU6" s="719"/>
      <c r="DV6" s="629"/>
      <c r="DW6" s="629"/>
      <c r="DX6" s="629"/>
      <c r="DY6" s="629"/>
      <c r="DZ6" s="629"/>
      <c r="EA6" s="636"/>
      <c r="EB6" s="645"/>
      <c r="EC6" s="629"/>
      <c r="ED6" s="629"/>
      <c r="EE6" s="629"/>
      <c r="EF6" s="629"/>
      <c r="EG6" s="629"/>
      <c r="EH6" s="629"/>
      <c r="EI6" s="629"/>
      <c r="EJ6" s="29"/>
      <c r="EK6" s="29"/>
      <c r="EL6" s="29"/>
    </row>
    <row r="7" spans="1:143" s="52" customFormat="1" ht="37.5" customHeight="1">
      <c r="A7" s="629"/>
      <c r="B7" s="629"/>
      <c r="C7" s="629"/>
      <c r="D7" s="629"/>
      <c r="E7" s="629"/>
      <c r="F7" s="629"/>
      <c r="G7" s="634"/>
      <c r="H7" s="642"/>
      <c r="I7" s="643"/>
      <c r="J7" s="629"/>
      <c r="K7" s="629"/>
      <c r="L7" s="629"/>
      <c r="M7" s="634"/>
      <c r="N7" s="642"/>
      <c r="O7" s="643"/>
      <c r="P7" s="634"/>
      <c r="Q7" s="642"/>
      <c r="R7" s="629"/>
      <c r="S7" s="629"/>
      <c r="T7" s="629"/>
      <c r="U7" s="629"/>
      <c r="V7" s="629"/>
      <c r="W7" s="629"/>
      <c r="X7" s="629"/>
      <c r="Y7" s="629"/>
      <c r="Z7" s="629"/>
      <c r="AA7" s="422"/>
      <c r="AB7" s="629"/>
      <c r="AC7" s="629"/>
      <c r="AD7" s="629"/>
      <c r="AE7" s="634"/>
      <c r="AF7" s="642"/>
      <c r="AG7" s="634"/>
      <c r="AH7" s="642"/>
      <c r="AI7" s="643"/>
      <c r="AJ7" s="629"/>
      <c r="AK7" s="629"/>
      <c r="AL7" s="629"/>
      <c r="AM7" s="629" t="s">
        <v>88</v>
      </c>
      <c r="AN7" s="629" t="s">
        <v>52</v>
      </c>
      <c r="AO7" s="629"/>
      <c r="AP7" s="629" t="s">
        <v>88</v>
      </c>
      <c r="AQ7" s="629" t="s">
        <v>52</v>
      </c>
      <c r="AR7" s="629"/>
      <c r="AS7" s="636"/>
      <c r="AT7" s="629" t="s">
        <v>88</v>
      </c>
      <c r="AU7" s="629" t="s">
        <v>254</v>
      </c>
      <c r="AV7" s="629"/>
      <c r="AW7" s="629" t="s">
        <v>88</v>
      </c>
      <c r="AX7" s="629" t="s">
        <v>254</v>
      </c>
      <c r="AY7" s="629"/>
      <c r="AZ7" s="636"/>
      <c r="BA7" s="422"/>
      <c r="BB7" s="629"/>
      <c r="BC7" s="629"/>
      <c r="BD7" s="629"/>
      <c r="BE7" s="629"/>
      <c r="BF7" s="629"/>
      <c r="BG7" s="636"/>
      <c r="BH7" s="636"/>
      <c r="BI7" s="629"/>
      <c r="BJ7" s="629"/>
      <c r="BK7" s="636"/>
      <c r="BL7" s="636"/>
      <c r="BM7" s="629"/>
      <c r="BN7" s="629"/>
      <c r="BO7" s="636"/>
      <c r="BP7" s="636"/>
      <c r="BQ7" s="629"/>
      <c r="BR7" s="629"/>
      <c r="BS7" s="636"/>
      <c r="BT7" s="636"/>
      <c r="BU7" s="629"/>
      <c r="BV7" s="629"/>
      <c r="BW7" s="636"/>
      <c r="BX7" s="636"/>
      <c r="BY7" s="629"/>
      <c r="BZ7" s="629"/>
      <c r="CA7" s="636"/>
      <c r="CB7" s="636"/>
      <c r="CC7" s="629"/>
      <c r="CD7" s="629"/>
      <c r="CE7" s="636"/>
      <c r="CF7" s="636"/>
      <c r="CG7" s="629"/>
      <c r="CH7" s="629"/>
      <c r="CI7" s="636"/>
      <c r="CJ7" s="636"/>
      <c r="CK7" s="629"/>
      <c r="CL7" s="629"/>
      <c r="CM7" s="636"/>
      <c r="CN7" s="636"/>
      <c r="CO7" s="711"/>
      <c r="CP7" s="645"/>
      <c r="CQ7" s="645"/>
      <c r="CR7" s="645"/>
      <c r="CS7" s="29"/>
      <c r="CT7" s="629"/>
      <c r="CU7" s="629"/>
      <c r="CV7" s="629"/>
      <c r="CW7" s="629"/>
      <c r="CX7" s="629"/>
      <c r="CY7" s="629"/>
      <c r="CZ7" s="629" t="s">
        <v>468</v>
      </c>
      <c r="DA7" s="629" t="s">
        <v>501</v>
      </c>
      <c r="DB7" s="629" t="s">
        <v>48</v>
      </c>
      <c r="DC7" s="629" t="s">
        <v>468</v>
      </c>
      <c r="DD7" s="629" t="s">
        <v>501</v>
      </c>
      <c r="DE7" s="629" t="s">
        <v>48</v>
      </c>
      <c r="DF7" s="629" t="s">
        <v>468</v>
      </c>
      <c r="DG7" s="629" t="s">
        <v>501</v>
      </c>
      <c r="DH7" s="629" t="s">
        <v>48</v>
      </c>
      <c r="DI7" s="629" t="s">
        <v>468</v>
      </c>
      <c r="DJ7" s="629" t="s">
        <v>501</v>
      </c>
      <c r="DK7" s="629" t="s">
        <v>48</v>
      </c>
      <c r="DL7" s="629" t="s">
        <v>468</v>
      </c>
      <c r="DM7" s="629" t="s">
        <v>501</v>
      </c>
      <c r="DN7" s="629" t="s">
        <v>48</v>
      </c>
      <c r="DO7" s="629"/>
      <c r="DP7" s="29"/>
      <c r="DQ7" s="629"/>
      <c r="DR7" s="629"/>
      <c r="DS7" s="629"/>
      <c r="DT7" s="645"/>
      <c r="DU7" s="719"/>
      <c r="DV7" s="629"/>
      <c r="DW7" s="629"/>
      <c r="DX7" s="629"/>
      <c r="DY7" s="629"/>
      <c r="DZ7" s="629"/>
      <c r="EA7" s="636"/>
      <c r="EB7" s="645"/>
      <c r="EC7" s="629"/>
      <c r="ED7" s="629"/>
      <c r="EE7" s="629"/>
      <c r="EF7" s="629"/>
      <c r="EG7" s="629"/>
      <c r="EH7" s="629"/>
      <c r="EI7" s="629"/>
      <c r="EJ7" s="29"/>
      <c r="EK7" s="29"/>
      <c r="EL7" s="29"/>
    </row>
    <row r="8" spans="1:143" s="29" customFormat="1" ht="21" customHeight="1">
      <c r="A8" s="629"/>
      <c r="B8" s="629"/>
      <c r="C8" s="629"/>
      <c r="D8" s="421">
        <v>2020</v>
      </c>
      <c r="E8" s="421">
        <v>2021</v>
      </c>
      <c r="F8" s="155" t="s">
        <v>48</v>
      </c>
      <c r="G8" s="421">
        <v>2020</v>
      </c>
      <c r="H8" s="421">
        <v>2021</v>
      </c>
      <c r="I8" s="155" t="s">
        <v>48</v>
      </c>
      <c r="J8" s="421">
        <v>2020</v>
      </c>
      <c r="K8" s="421">
        <v>2021</v>
      </c>
      <c r="L8" s="155" t="s">
        <v>48</v>
      </c>
      <c r="M8" s="421">
        <v>2020</v>
      </c>
      <c r="N8" s="421">
        <v>2021</v>
      </c>
      <c r="O8" s="155" t="s">
        <v>48</v>
      </c>
      <c r="P8" s="421">
        <v>2020</v>
      </c>
      <c r="Q8" s="421">
        <v>2021</v>
      </c>
      <c r="R8" s="421">
        <v>2020</v>
      </c>
      <c r="S8" s="421">
        <v>2021</v>
      </c>
      <c r="T8" s="155" t="s">
        <v>48</v>
      </c>
      <c r="U8" s="421">
        <v>2020</v>
      </c>
      <c r="V8" s="421">
        <v>2021</v>
      </c>
      <c r="W8" s="155" t="s">
        <v>48</v>
      </c>
      <c r="X8" s="421">
        <v>2020</v>
      </c>
      <c r="Y8" s="421">
        <v>2021</v>
      </c>
      <c r="Z8" s="155" t="s">
        <v>48</v>
      </c>
      <c r="AA8" s="206"/>
      <c r="AB8" s="629"/>
      <c r="AC8" s="629"/>
      <c r="AD8" s="629"/>
      <c r="AE8" s="421">
        <v>2020</v>
      </c>
      <c r="AF8" s="421">
        <v>2021</v>
      </c>
      <c r="AG8" s="421">
        <v>2020</v>
      </c>
      <c r="AH8" s="421">
        <v>2021</v>
      </c>
      <c r="AI8" s="155" t="s">
        <v>48</v>
      </c>
      <c r="AJ8" s="421">
        <v>2020</v>
      </c>
      <c r="AK8" s="421">
        <v>2021</v>
      </c>
      <c r="AL8" s="155" t="s">
        <v>48</v>
      </c>
      <c r="AM8" s="629"/>
      <c r="AN8" s="421" t="s">
        <v>252</v>
      </c>
      <c r="AO8" s="421" t="s">
        <v>253</v>
      </c>
      <c r="AP8" s="629"/>
      <c r="AQ8" s="421" t="s">
        <v>252</v>
      </c>
      <c r="AR8" s="421" t="s">
        <v>253</v>
      </c>
      <c r="AS8" s="637"/>
      <c r="AT8" s="629"/>
      <c r="AU8" s="421" t="s">
        <v>252</v>
      </c>
      <c r="AV8" s="421" t="s">
        <v>253</v>
      </c>
      <c r="AW8" s="629"/>
      <c r="AX8" s="421" t="s">
        <v>252</v>
      </c>
      <c r="AY8" s="421" t="s">
        <v>253</v>
      </c>
      <c r="AZ8" s="637"/>
      <c r="BA8" s="206"/>
      <c r="BB8" s="629"/>
      <c r="BC8" s="629"/>
      <c r="BD8" s="629"/>
      <c r="BE8" s="629"/>
      <c r="BF8" s="629"/>
      <c r="BG8" s="637"/>
      <c r="BH8" s="637"/>
      <c r="BI8" s="629"/>
      <c r="BJ8" s="629"/>
      <c r="BK8" s="637"/>
      <c r="BL8" s="637"/>
      <c r="BM8" s="629"/>
      <c r="BN8" s="629"/>
      <c r="BO8" s="637"/>
      <c r="BP8" s="637"/>
      <c r="BQ8" s="629"/>
      <c r="BR8" s="629"/>
      <c r="BS8" s="637"/>
      <c r="BT8" s="637"/>
      <c r="BU8" s="629"/>
      <c r="BV8" s="629"/>
      <c r="BW8" s="637"/>
      <c r="BX8" s="637"/>
      <c r="BY8" s="629"/>
      <c r="BZ8" s="629"/>
      <c r="CA8" s="637"/>
      <c r="CB8" s="637"/>
      <c r="CC8" s="629"/>
      <c r="CD8" s="629"/>
      <c r="CE8" s="637"/>
      <c r="CF8" s="637"/>
      <c r="CG8" s="629"/>
      <c r="CH8" s="629"/>
      <c r="CI8" s="637"/>
      <c r="CJ8" s="637"/>
      <c r="CK8" s="629"/>
      <c r="CL8" s="629"/>
      <c r="CM8" s="637"/>
      <c r="CN8" s="637"/>
      <c r="CO8" s="711"/>
      <c r="CP8" s="645"/>
      <c r="CQ8" s="645"/>
      <c r="CR8" s="645"/>
      <c r="CT8" s="629"/>
      <c r="CU8" s="629"/>
      <c r="CV8" s="629"/>
      <c r="CW8" s="629"/>
      <c r="CX8" s="629"/>
      <c r="CY8" s="629"/>
      <c r="CZ8" s="629"/>
      <c r="DA8" s="629"/>
      <c r="DB8" s="629"/>
      <c r="DC8" s="629"/>
      <c r="DD8" s="629"/>
      <c r="DE8" s="629"/>
      <c r="DF8" s="629"/>
      <c r="DG8" s="629"/>
      <c r="DH8" s="629"/>
      <c r="DI8" s="629"/>
      <c r="DJ8" s="629"/>
      <c r="DK8" s="629"/>
      <c r="DL8" s="629"/>
      <c r="DM8" s="629"/>
      <c r="DN8" s="629"/>
      <c r="DO8" s="629"/>
      <c r="DQ8" s="629"/>
      <c r="DR8" s="629"/>
      <c r="DS8" s="629"/>
      <c r="DT8" s="645"/>
      <c r="DU8" s="720"/>
      <c r="DV8" s="629"/>
      <c r="DW8" s="629"/>
      <c r="DX8" s="629"/>
      <c r="DY8" s="629"/>
      <c r="DZ8" s="629"/>
      <c r="EA8" s="637"/>
      <c r="EB8" s="645"/>
      <c r="EC8" s="629"/>
      <c r="ED8" s="629"/>
      <c r="EE8" s="629"/>
      <c r="EF8" s="629"/>
      <c r="EG8" s="629"/>
      <c r="EH8" s="629"/>
      <c r="EI8" s="629"/>
    </row>
    <row r="9" spans="1:143" s="208" customFormat="1" ht="11.25" customHeight="1">
      <c r="A9" s="166"/>
      <c r="B9" s="166"/>
      <c r="C9" s="204">
        <v>1</v>
      </c>
      <c r="D9" s="204">
        <v>2</v>
      </c>
      <c r="E9" s="204">
        <v>3</v>
      </c>
      <c r="F9" s="204">
        <v>4</v>
      </c>
      <c r="G9" s="204">
        <v>5</v>
      </c>
      <c r="H9" s="204">
        <v>6</v>
      </c>
      <c r="I9" s="204">
        <v>7</v>
      </c>
      <c r="J9" s="204">
        <v>8</v>
      </c>
      <c r="K9" s="204">
        <v>9</v>
      </c>
      <c r="L9" s="204">
        <v>10</v>
      </c>
      <c r="M9" s="204">
        <v>11</v>
      </c>
      <c r="N9" s="204">
        <v>12</v>
      </c>
      <c r="O9" s="204">
        <v>13</v>
      </c>
      <c r="P9" s="204">
        <v>14</v>
      </c>
      <c r="Q9" s="204">
        <v>15</v>
      </c>
      <c r="R9" s="204">
        <v>16</v>
      </c>
      <c r="S9" s="204">
        <v>17</v>
      </c>
      <c r="T9" s="204">
        <v>18</v>
      </c>
      <c r="U9" s="204">
        <v>19</v>
      </c>
      <c r="V9" s="204">
        <v>20</v>
      </c>
      <c r="W9" s="204">
        <v>21</v>
      </c>
      <c r="X9" s="204">
        <v>22</v>
      </c>
      <c r="Y9" s="204">
        <v>23</v>
      </c>
      <c r="Z9" s="204">
        <v>24</v>
      </c>
      <c r="AA9" s="33"/>
      <c r="AB9" s="166"/>
      <c r="AC9" s="166"/>
      <c r="AD9" s="204">
        <v>1</v>
      </c>
      <c r="AE9" s="204">
        <v>2</v>
      </c>
      <c r="AF9" s="204">
        <v>3</v>
      </c>
      <c r="AG9" s="204">
        <v>4</v>
      </c>
      <c r="AH9" s="204">
        <v>5</v>
      </c>
      <c r="AI9" s="204">
        <v>6</v>
      </c>
      <c r="AJ9" s="204">
        <v>7</v>
      </c>
      <c r="AK9" s="204">
        <v>8</v>
      </c>
      <c r="AL9" s="204">
        <v>9</v>
      </c>
      <c r="AM9" s="204">
        <v>10</v>
      </c>
      <c r="AN9" s="204">
        <v>11</v>
      </c>
      <c r="AO9" s="204">
        <v>12</v>
      </c>
      <c r="AP9" s="204">
        <v>13</v>
      </c>
      <c r="AQ9" s="204">
        <v>14</v>
      </c>
      <c r="AR9" s="204">
        <v>15</v>
      </c>
      <c r="AS9" s="204">
        <v>16</v>
      </c>
      <c r="AT9" s="204">
        <v>17</v>
      </c>
      <c r="AU9" s="204">
        <v>18</v>
      </c>
      <c r="AV9" s="204">
        <v>19</v>
      </c>
      <c r="AW9" s="204">
        <v>20</v>
      </c>
      <c r="AX9" s="204">
        <v>21</v>
      </c>
      <c r="AY9" s="204">
        <v>22</v>
      </c>
      <c r="AZ9" s="204">
        <v>23</v>
      </c>
      <c r="BA9" s="167"/>
      <c r="BB9" s="204"/>
      <c r="BC9" s="204"/>
      <c r="BD9" s="204">
        <v>1</v>
      </c>
      <c r="BE9" s="204">
        <v>2</v>
      </c>
      <c r="BF9" s="204">
        <v>3</v>
      </c>
      <c r="BG9" s="204">
        <v>4</v>
      </c>
      <c r="BH9" s="204">
        <v>5</v>
      </c>
      <c r="BI9" s="204">
        <v>6</v>
      </c>
      <c r="BJ9" s="204">
        <v>7</v>
      </c>
      <c r="BK9" s="204">
        <v>8</v>
      </c>
      <c r="BL9" s="204">
        <v>9</v>
      </c>
      <c r="BM9" s="204">
        <v>10</v>
      </c>
      <c r="BN9" s="204">
        <v>11</v>
      </c>
      <c r="BO9" s="204">
        <v>12</v>
      </c>
      <c r="BP9" s="204">
        <v>13</v>
      </c>
      <c r="BQ9" s="204">
        <v>14</v>
      </c>
      <c r="BR9" s="204">
        <v>15</v>
      </c>
      <c r="BS9" s="204">
        <v>16</v>
      </c>
      <c r="BT9" s="204">
        <v>17</v>
      </c>
      <c r="BU9" s="204">
        <v>18</v>
      </c>
      <c r="BV9" s="204">
        <v>19</v>
      </c>
      <c r="BW9" s="204">
        <v>20</v>
      </c>
      <c r="BX9" s="204">
        <v>21</v>
      </c>
      <c r="BY9" s="204">
        <v>22</v>
      </c>
      <c r="BZ9" s="204">
        <v>23</v>
      </c>
      <c r="CA9" s="204">
        <v>24</v>
      </c>
      <c r="CB9" s="204">
        <v>25</v>
      </c>
      <c r="CC9" s="204">
        <v>26</v>
      </c>
      <c r="CD9" s="204">
        <v>27</v>
      </c>
      <c r="CE9" s="204">
        <v>28</v>
      </c>
      <c r="CF9" s="204">
        <v>29</v>
      </c>
      <c r="CG9" s="204">
        <v>30</v>
      </c>
      <c r="CH9" s="204">
        <v>31</v>
      </c>
      <c r="CI9" s="204">
        <v>32</v>
      </c>
      <c r="CJ9" s="204">
        <v>33</v>
      </c>
      <c r="CK9" s="204">
        <v>34</v>
      </c>
      <c r="CL9" s="204">
        <v>35</v>
      </c>
      <c r="CM9" s="204">
        <v>36</v>
      </c>
      <c r="CN9" s="204">
        <v>37</v>
      </c>
      <c r="CO9" s="204">
        <v>38</v>
      </c>
      <c r="CP9" s="204">
        <v>39</v>
      </c>
      <c r="CQ9" s="204">
        <v>40</v>
      </c>
      <c r="CR9" s="204">
        <v>41</v>
      </c>
      <c r="CS9" s="34"/>
      <c r="CT9" s="166"/>
      <c r="CU9" s="166"/>
      <c r="CV9" s="204">
        <v>1</v>
      </c>
      <c r="CW9" s="204">
        <v>2</v>
      </c>
      <c r="CX9" s="204">
        <v>3</v>
      </c>
      <c r="CY9" s="204">
        <v>4</v>
      </c>
      <c r="CZ9" s="204">
        <v>5</v>
      </c>
      <c r="DA9" s="204">
        <v>6</v>
      </c>
      <c r="DB9" s="204">
        <v>7</v>
      </c>
      <c r="DC9" s="204">
        <v>8</v>
      </c>
      <c r="DD9" s="204">
        <v>9</v>
      </c>
      <c r="DE9" s="204">
        <v>10</v>
      </c>
      <c r="DF9" s="204">
        <v>11</v>
      </c>
      <c r="DG9" s="204">
        <v>12</v>
      </c>
      <c r="DH9" s="204">
        <v>13</v>
      </c>
      <c r="DI9" s="204">
        <v>14</v>
      </c>
      <c r="DJ9" s="204">
        <v>15</v>
      </c>
      <c r="DK9" s="204">
        <v>16</v>
      </c>
      <c r="DL9" s="204">
        <v>17</v>
      </c>
      <c r="DM9" s="204">
        <v>18</v>
      </c>
      <c r="DN9" s="204">
        <v>19</v>
      </c>
      <c r="DO9" s="204">
        <v>20</v>
      </c>
      <c r="DQ9" s="166"/>
      <c r="DR9" s="166"/>
      <c r="DS9" s="204">
        <v>1</v>
      </c>
      <c r="DT9" s="204">
        <v>2</v>
      </c>
      <c r="DU9" s="204">
        <v>3</v>
      </c>
      <c r="DV9" s="204">
        <v>4</v>
      </c>
      <c r="DW9" s="204">
        <v>5</v>
      </c>
      <c r="DX9" s="204">
        <v>6</v>
      </c>
      <c r="DY9" s="204">
        <v>7</v>
      </c>
      <c r="DZ9" s="204">
        <v>8</v>
      </c>
      <c r="EA9" s="204">
        <v>9</v>
      </c>
      <c r="EB9" s="204">
        <v>10</v>
      </c>
      <c r="EC9" s="204">
        <v>11</v>
      </c>
      <c r="ED9" s="204">
        <v>12</v>
      </c>
      <c r="EE9" s="204">
        <v>13</v>
      </c>
      <c r="EF9" s="204">
        <v>14</v>
      </c>
      <c r="EG9" s="204">
        <v>15</v>
      </c>
      <c r="EH9" s="204">
        <v>16</v>
      </c>
      <c r="EI9" s="204">
        <v>17</v>
      </c>
    </row>
    <row r="10" spans="1:143" s="31" customFormat="1">
      <c r="A10" s="35">
        <v>1</v>
      </c>
      <c r="B10" s="35" t="s">
        <v>2</v>
      </c>
      <c r="C10" s="94" t="s">
        <v>21</v>
      </c>
      <c r="D10" s="57">
        <v>1</v>
      </c>
      <c r="E10" s="57">
        <v>1</v>
      </c>
      <c r="F10" s="57">
        <f>E10-D10</f>
        <v>0</v>
      </c>
      <c r="G10" s="57">
        <v>1</v>
      </c>
      <c r="H10" s="57">
        <v>1</v>
      </c>
      <c r="I10" s="57">
        <f>H10-G10</f>
        <v>0</v>
      </c>
      <c r="J10" s="57"/>
      <c r="K10" s="57"/>
      <c r="L10" s="57">
        <f>K10-J10</f>
        <v>0</v>
      </c>
      <c r="M10" s="57"/>
      <c r="N10" s="57"/>
      <c r="O10" s="57">
        <f>N10-M10</f>
        <v>0</v>
      </c>
      <c r="P10" s="176">
        <f>ROUND((J10+M10)/G10*100,1)</f>
        <v>0</v>
      </c>
      <c r="Q10" s="176">
        <f>ROUND((K10+N10)/H10*100,1)</f>
        <v>0</v>
      </c>
      <c r="R10" s="57">
        <v>9</v>
      </c>
      <c r="S10" s="57">
        <v>9</v>
      </c>
      <c r="T10" s="57">
        <f>S10-R10</f>
        <v>0</v>
      </c>
      <c r="U10" s="176">
        <v>816</v>
      </c>
      <c r="V10" s="176">
        <v>816</v>
      </c>
      <c r="W10" s="176">
        <f>V10-U10</f>
        <v>0</v>
      </c>
      <c r="X10" s="176">
        <v>221</v>
      </c>
      <c r="Y10" s="176">
        <v>221</v>
      </c>
      <c r="Z10" s="176">
        <f>Y10-X10</f>
        <v>0</v>
      </c>
      <c r="AA10" s="110"/>
      <c r="AB10" s="35">
        <v>1</v>
      </c>
      <c r="AC10" s="35" t="s">
        <v>2</v>
      </c>
      <c r="AD10" s="151" t="s">
        <v>21</v>
      </c>
      <c r="AE10" s="197">
        <v>1466</v>
      </c>
      <c r="AF10" s="197">
        <v>1543</v>
      </c>
      <c r="AG10" s="521">
        <f t="shared" ref="AG10:AG37" si="0">ROUND(AJ10/AE10*100,1)</f>
        <v>7.5</v>
      </c>
      <c r="AH10" s="84">
        <f t="shared" ref="AG10:AH37" si="1">ROUND(AK10/AF10*100,1)</f>
        <v>7.2</v>
      </c>
      <c r="AI10" s="84">
        <f>AH10-AG10</f>
        <v>-0.29999999999999982</v>
      </c>
      <c r="AJ10" s="57">
        <v>110</v>
      </c>
      <c r="AK10" s="57">
        <v>111</v>
      </c>
      <c r="AL10" s="57">
        <f>AK10-AJ10</f>
        <v>1</v>
      </c>
      <c r="AM10" s="57">
        <f>AN10+AO10</f>
        <v>14</v>
      </c>
      <c r="AN10" s="57">
        <v>7</v>
      </c>
      <c r="AO10" s="57">
        <v>7</v>
      </c>
      <c r="AP10" s="57">
        <f>AQ10+AR10</f>
        <v>29</v>
      </c>
      <c r="AQ10" s="57">
        <v>19</v>
      </c>
      <c r="AR10" s="57">
        <v>10</v>
      </c>
      <c r="AS10" s="57">
        <f>AP10-AM10</f>
        <v>15</v>
      </c>
      <c r="AT10" s="57">
        <f>AU10+AV10</f>
        <v>18</v>
      </c>
      <c r="AU10" s="57">
        <v>1</v>
      </c>
      <c r="AV10" s="57">
        <v>17</v>
      </c>
      <c r="AW10" s="57">
        <f>AX10+AY10</f>
        <v>9</v>
      </c>
      <c r="AX10" s="57">
        <v>4</v>
      </c>
      <c r="AY10" s="57">
        <v>5</v>
      </c>
      <c r="AZ10" s="57">
        <f>AW10-AT10</f>
        <v>-9</v>
      </c>
      <c r="BA10" s="110"/>
      <c r="BB10" s="35">
        <v>1</v>
      </c>
      <c r="BC10" s="35" t="s">
        <v>2</v>
      </c>
      <c r="BD10" s="151" t="s">
        <v>21</v>
      </c>
      <c r="BE10" s="35">
        <v>9</v>
      </c>
      <c r="BF10" s="35">
        <f>BG10+BH10</f>
        <v>3</v>
      </c>
      <c r="BG10" s="35">
        <v>2</v>
      </c>
      <c r="BH10" s="35">
        <v>1</v>
      </c>
      <c r="BI10" s="35">
        <v>13</v>
      </c>
      <c r="BJ10" s="35">
        <f>BK10+BL10</f>
        <v>2</v>
      </c>
      <c r="BK10" s="35">
        <v>1</v>
      </c>
      <c r="BL10" s="35">
        <v>1</v>
      </c>
      <c r="BM10" s="35"/>
      <c r="BN10" s="35">
        <f>BO10+BP10</f>
        <v>0</v>
      </c>
      <c r="BO10" s="35"/>
      <c r="BP10" s="35"/>
      <c r="BQ10" s="35"/>
      <c r="BR10" s="35">
        <f>BS10+BT10</f>
        <v>0</v>
      </c>
      <c r="BS10" s="35"/>
      <c r="BT10" s="35"/>
      <c r="BU10" s="35">
        <v>18</v>
      </c>
      <c r="BV10" s="35">
        <f>BW10+BX10</f>
        <v>2</v>
      </c>
      <c r="BW10" s="35">
        <v>1</v>
      </c>
      <c r="BX10" s="35">
        <v>1</v>
      </c>
      <c r="BY10" s="35">
        <v>59</v>
      </c>
      <c r="BZ10" s="35">
        <f>CA10+CB10</f>
        <v>1</v>
      </c>
      <c r="CA10" s="35"/>
      <c r="CB10" s="35">
        <v>1</v>
      </c>
      <c r="CC10" s="35"/>
      <c r="CD10" s="35">
        <f>CE10+CF10</f>
        <v>0</v>
      </c>
      <c r="CE10" s="35"/>
      <c r="CF10" s="35"/>
      <c r="CG10" s="35"/>
      <c r="CH10" s="35">
        <f>CI10+CJ10</f>
        <v>0</v>
      </c>
      <c r="CI10" s="35"/>
      <c r="CJ10" s="35"/>
      <c r="CK10" s="35">
        <v>12</v>
      </c>
      <c r="CL10" s="35">
        <f>CM10+CN10</f>
        <v>1</v>
      </c>
      <c r="CM10" s="35"/>
      <c r="CN10" s="35">
        <v>1</v>
      </c>
      <c r="CO10" s="159">
        <f>BE10+BI10+BM10+BQ10+BU10+CC10+CG10+CK10+BY10</f>
        <v>111</v>
      </c>
      <c r="CP10" s="159">
        <f>CR10+CQ10</f>
        <v>9</v>
      </c>
      <c r="CQ10" s="159">
        <f>BG10+BK10+BO10+BS10+BW10+CE10+CI10+CM10+CA10</f>
        <v>4</v>
      </c>
      <c r="CR10" s="159">
        <f>BH10+BL10+BP10+BT10+BX10+CF10+CJ10+CN10+CB10</f>
        <v>5</v>
      </c>
      <c r="CS10" s="28"/>
      <c r="CT10" s="35">
        <v>1</v>
      </c>
      <c r="CU10" s="35" t="s">
        <v>2</v>
      </c>
      <c r="CV10" s="151" t="s">
        <v>21</v>
      </c>
      <c r="CW10" s="57">
        <v>9</v>
      </c>
      <c r="CX10" s="57">
        <v>9</v>
      </c>
      <c r="CY10" s="57">
        <f>CX10-CW10</f>
        <v>0</v>
      </c>
      <c r="CZ10" s="57">
        <v>8</v>
      </c>
      <c r="DA10" s="57">
        <v>8</v>
      </c>
      <c r="DB10" s="57">
        <f>DA10-CZ10</f>
        <v>0</v>
      </c>
      <c r="DC10" s="57">
        <v>8</v>
      </c>
      <c r="DD10" s="57">
        <v>8</v>
      </c>
      <c r="DE10" s="57">
        <f>DD10-DC10</f>
        <v>0</v>
      </c>
      <c r="DF10" s="57">
        <v>3</v>
      </c>
      <c r="DG10" s="57">
        <v>3</v>
      </c>
      <c r="DH10" s="57">
        <f>DG10-DF10</f>
        <v>0</v>
      </c>
      <c r="DI10" s="57">
        <v>5</v>
      </c>
      <c r="DJ10" s="57">
        <v>5</v>
      </c>
      <c r="DK10" s="57">
        <f>DJ10-DI10</f>
        <v>0</v>
      </c>
      <c r="DL10" s="176">
        <f>ROUND(DF10/DC10*100,1)</f>
        <v>37.5</v>
      </c>
      <c r="DM10" s="176">
        <f>ROUND(DG10/DD10*100,1)</f>
        <v>37.5</v>
      </c>
      <c r="DN10" s="176">
        <f>DM10-DL10</f>
        <v>0</v>
      </c>
      <c r="DO10" s="121">
        <v>8</v>
      </c>
      <c r="DP10" s="28"/>
      <c r="DQ10" s="35">
        <v>1</v>
      </c>
      <c r="DR10" s="35" t="s">
        <v>2</v>
      </c>
      <c r="DS10" s="151" t="s">
        <v>21</v>
      </c>
      <c r="DT10" s="462">
        <f>DV10+DX10+DZ10</f>
        <v>8677</v>
      </c>
      <c r="DU10" s="367">
        <f t="shared" ref="DU10:DU37" si="2">ROUND(DT10/E10,0)</f>
        <v>8677</v>
      </c>
      <c r="DV10" s="367">
        <v>8634</v>
      </c>
      <c r="DW10" s="367">
        <v>6466</v>
      </c>
      <c r="DX10" s="367">
        <v>43</v>
      </c>
      <c r="DY10" s="367"/>
      <c r="DZ10" s="369"/>
      <c r="EA10" s="522">
        <f>ROUND(DV10/DT10*100,1)</f>
        <v>99.5</v>
      </c>
      <c r="EB10" s="363">
        <v>8574</v>
      </c>
      <c r="EC10" s="361">
        <v>6109</v>
      </c>
      <c r="ED10" s="361"/>
      <c r="EE10" s="361"/>
      <c r="EF10" s="361"/>
      <c r="EG10" s="361"/>
      <c r="EH10" s="361"/>
      <c r="EI10" s="362">
        <v>50</v>
      </c>
      <c r="EJ10" s="28"/>
      <c r="EK10" s="28"/>
      <c r="EL10" s="28"/>
    </row>
    <row r="11" spans="1:143" s="319" customFormat="1">
      <c r="A11" s="246">
        <v>2</v>
      </c>
      <c r="B11" s="246" t="s">
        <v>210</v>
      </c>
      <c r="C11" s="247" t="s">
        <v>22</v>
      </c>
      <c r="D11" s="248"/>
      <c r="E11" s="57"/>
      <c r="F11" s="248">
        <f t="shared" ref="F11:F37" si="3">E11-D11</f>
        <v>0</v>
      </c>
      <c r="G11" s="248"/>
      <c r="H11" s="57"/>
      <c r="I11" s="248">
        <f t="shared" ref="I11:I37" si="4">H11-G11</f>
        <v>0</v>
      </c>
      <c r="J11" s="248"/>
      <c r="K11" s="57"/>
      <c r="L11" s="248">
        <f t="shared" ref="L11:L37" si="5">K11-J11</f>
        <v>0</v>
      </c>
      <c r="M11" s="248"/>
      <c r="N11" s="57"/>
      <c r="O11" s="248">
        <f t="shared" ref="O11:O37" si="6">N11-M11</f>
        <v>0</v>
      </c>
      <c r="P11" s="531">
        <v>0</v>
      </c>
      <c r="Q11" s="531">
        <v>0</v>
      </c>
      <c r="R11" s="248"/>
      <c r="S11" s="57"/>
      <c r="T11" s="248">
        <f t="shared" ref="T11:T37" si="7">S11-R11</f>
        <v>0</v>
      </c>
      <c r="U11" s="351"/>
      <c r="V11" s="176"/>
      <c r="W11" s="351">
        <f t="shared" ref="W11:W37" si="8">V11-U11</f>
        <v>0</v>
      </c>
      <c r="X11" s="351"/>
      <c r="Y11" s="176"/>
      <c r="Z11" s="351">
        <f t="shared" ref="Z11:Z37" si="9">Y11-X11</f>
        <v>0</v>
      </c>
      <c r="AA11" s="249"/>
      <c r="AB11" s="246">
        <v>2</v>
      </c>
      <c r="AC11" s="246" t="s">
        <v>210</v>
      </c>
      <c r="AD11" s="250" t="s">
        <v>22</v>
      </c>
      <c r="AE11" s="251"/>
      <c r="AF11" s="197"/>
      <c r="AG11" s="531">
        <v>0</v>
      </c>
      <c r="AH11" s="531">
        <v>0</v>
      </c>
      <c r="AI11" s="523">
        <f t="shared" ref="AI11:AI37" si="10">AH11-AG11</f>
        <v>0</v>
      </c>
      <c r="AJ11" s="248"/>
      <c r="AK11" s="57"/>
      <c r="AL11" s="248">
        <f t="shared" ref="AL11:AL37" si="11">AK11-AJ11</f>
        <v>0</v>
      </c>
      <c r="AM11" s="248">
        <f t="shared" ref="AM11:AM35" si="12">AN11+AO11</f>
        <v>0</v>
      </c>
      <c r="AN11" s="248"/>
      <c r="AO11" s="248"/>
      <c r="AP11" s="248">
        <f t="shared" ref="AP11:AP35" si="13">AQ11+AR11</f>
        <v>0</v>
      </c>
      <c r="AQ11" s="248"/>
      <c r="AR11" s="248"/>
      <c r="AS11" s="248">
        <f t="shared" ref="AS11:AS37" si="14">AP11-AM11</f>
        <v>0</v>
      </c>
      <c r="AT11" s="248">
        <f t="shared" ref="AT11:AT35" si="15">AU11+AV11</f>
        <v>0</v>
      </c>
      <c r="AU11" s="248"/>
      <c r="AV11" s="248"/>
      <c r="AW11" s="248">
        <f t="shared" ref="AW11:AW35" si="16">AX11+AY11</f>
        <v>0</v>
      </c>
      <c r="AX11" s="248"/>
      <c r="AY11" s="248"/>
      <c r="AZ11" s="248">
        <f t="shared" ref="AZ11:AZ37" si="17">AW11-AT11</f>
        <v>0</v>
      </c>
      <c r="BA11" s="249"/>
      <c r="BB11" s="35">
        <v>2</v>
      </c>
      <c r="BC11" s="246" t="s">
        <v>210</v>
      </c>
      <c r="BD11" s="250" t="s">
        <v>22</v>
      </c>
      <c r="BE11" s="246"/>
      <c r="BF11" s="246">
        <f t="shared" ref="BF11:BF35" si="18">BG11+BH11</f>
        <v>0</v>
      </c>
      <c r="BG11" s="246"/>
      <c r="BH11" s="246"/>
      <c r="BI11" s="246"/>
      <c r="BJ11" s="246">
        <f t="shared" ref="BJ11:BJ35" si="19">BK11+BL11</f>
        <v>0</v>
      </c>
      <c r="BK11" s="246"/>
      <c r="BL11" s="246"/>
      <c r="BM11" s="246"/>
      <c r="BN11" s="246">
        <f t="shared" ref="BN11:BN35" si="20">BO11+BP11</f>
        <v>0</v>
      </c>
      <c r="BO11" s="246"/>
      <c r="BP11" s="246"/>
      <c r="BQ11" s="246"/>
      <c r="BR11" s="246">
        <f t="shared" ref="BR11:BR35" si="21">BS11+BT11</f>
        <v>0</v>
      </c>
      <c r="BS11" s="246"/>
      <c r="BT11" s="246"/>
      <c r="BU11" s="246"/>
      <c r="BV11" s="246">
        <f t="shared" ref="BV11:BV35" si="22">BW11+BX11</f>
        <v>0</v>
      </c>
      <c r="BW11" s="246"/>
      <c r="BX11" s="246"/>
      <c r="BY11" s="246"/>
      <c r="BZ11" s="246">
        <f t="shared" ref="BZ11:BZ35" si="23">CA11+CB11</f>
        <v>0</v>
      </c>
      <c r="CA11" s="246"/>
      <c r="CB11" s="246"/>
      <c r="CC11" s="246"/>
      <c r="CD11" s="246">
        <f t="shared" ref="CD11:CD29" si="24">CE11+CF11</f>
        <v>0</v>
      </c>
      <c r="CE11" s="246"/>
      <c r="CF11" s="246"/>
      <c r="CG11" s="246"/>
      <c r="CH11" s="246">
        <f t="shared" ref="CH11:CH29" si="25">CI11+CJ11</f>
        <v>0</v>
      </c>
      <c r="CI11" s="246"/>
      <c r="CJ11" s="246"/>
      <c r="CK11" s="246"/>
      <c r="CL11" s="246">
        <f t="shared" ref="CL11:CL35" si="26">CM11+CN11</f>
        <v>0</v>
      </c>
      <c r="CM11" s="246"/>
      <c r="CN11" s="246"/>
      <c r="CO11" s="524">
        <f t="shared" ref="CO11:CO34" si="27">BE11+BI11+BM11+BQ11+BU11+CC11+CG11+CK11+BY11</f>
        <v>0</v>
      </c>
      <c r="CP11" s="524">
        <f t="shared" ref="CP11:CP29" si="28">CR11+CQ11</f>
        <v>0</v>
      </c>
      <c r="CQ11" s="524">
        <f t="shared" ref="CQ11:CQ29" si="29">BG11+BK11+BO11+BS11+BW11+CE11+CI11+CM11+CA11</f>
        <v>0</v>
      </c>
      <c r="CR11" s="524">
        <f t="shared" ref="CR11:CR29" si="30">BH11+BL11+BP11+BT11+BX11+CF11+CJ11+CN11+CB11</f>
        <v>0</v>
      </c>
      <c r="CT11" s="246">
        <v>2</v>
      </c>
      <c r="CU11" s="246" t="s">
        <v>210</v>
      </c>
      <c r="CV11" s="250" t="s">
        <v>22</v>
      </c>
      <c r="CW11" s="248"/>
      <c r="CX11" s="57"/>
      <c r="CY11" s="248">
        <f t="shared" ref="CY11:CY37" si="31">CX11-CW11</f>
        <v>0</v>
      </c>
      <c r="CZ11" s="248"/>
      <c r="DA11" s="57"/>
      <c r="DB11" s="248">
        <f t="shared" ref="DB11:DB37" si="32">DA11-CZ11</f>
        <v>0</v>
      </c>
      <c r="DC11" s="248"/>
      <c r="DD11" s="57"/>
      <c r="DE11" s="248">
        <f t="shared" ref="DE11:DE37" si="33">DD11-DC11</f>
        <v>0</v>
      </c>
      <c r="DF11" s="248"/>
      <c r="DG11" s="57"/>
      <c r="DH11" s="248">
        <f t="shared" ref="DH11:DH37" si="34">DG11-DF11</f>
        <v>0</v>
      </c>
      <c r="DI11" s="248"/>
      <c r="DJ11" s="57"/>
      <c r="DK11" s="248">
        <f t="shared" ref="DK11:DK37" si="35">DJ11-DI11</f>
        <v>0</v>
      </c>
      <c r="DL11" s="531">
        <v>0</v>
      </c>
      <c r="DM11" s="531">
        <v>0</v>
      </c>
      <c r="DN11" s="351">
        <f t="shared" ref="DN11:DN37" si="36">DM11-DL11</f>
        <v>0</v>
      </c>
      <c r="DO11" s="320"/>
      <c r="DQ11" s="246">
        <v>2</v>
      </c>
      <c r="DR11" s="246" t="s">
        <v>210</v>
      </c>
      <c r="DS11" s="250" t="s">
        <v>22</v>
      </c>
      <c r="DT11" s="525">
        <f t="shared" ref="DT11:DT35" si="37">DV11+DX11+DZ11</f>
        <v>0</v>
      </c>
      <c r="DU11" s="531">
        <v>0</v>
      </c>
      <c r="DV11" s="367"/>
      <c r="DW11" s="367"/>
      <c r="DX11" s="367"/>
      <c r="DY11" s="367"/>
      <c r="DZ11" s="369"/>
      <c r="EA11" s="531">
        <v>0</v>
      </c>
      <c r="EB11" s="363"/>
      <c r="EC11" s="361"/>
      <c r="ED11" s="362"/>
      <c r="EE11" s="361"/>
      <c r="EF11" s="361"/>
      <c r="EG11" s="361"/>
      <c r="EH11" s="361"/>
      <c r="EI11" s="362"/>
    </row>
    <row r="12" spans="1:143" s="252" customFormat="1">
      <c r="A12" s="246">
        <v>3</v>
      </c>
      <c r="B12" s="246" t="s">
        <v>3</v>
      </c>
      <c r="C12" s="247" t="s">
        <v>23</v>
      </c>
      <c r="D12" s="248"/>
      <c r="E12" s="57"/>
      <c r="F12" s="248">
        <f t="shared" si="3"/>
        <v>0</v>
      </c>
      <c r="G12" s="248"/>
      <c r="H12" s="57"/>
      <c r="I12" s="248">
        <f t="shared" si="4"/>
        <v>0</v>
      </c>
      <c r="J12" s="248"/>
      <c r="K12" s="57"/>
      <c r="L12" s="248">
        <f t="shared" si="5"/>
        <v>0</v>
      </c>
      <c r="M12" s="248"/>
      <c r="N12" s="57"/>
      <c r="O12" s="248">
        <f t="shared" si="6"/>
        <v>0</v>
      </c>
      <c r="P12" s="531">
        <v>0</v>
      </c>
      <c r="Q12" s="531">
        <v>0</v>
      </c>
      <c r="R12" s="248"/>
      <c r="S12" s="57"/>
      <c r="T12" s="248">
        <f t="shared" si="7"/>
        <v>0</v>
      </c>
      <c r="U12" s="351"/>
      <c r="V12" s="176"/>
      <c r="W12" s="351">
        <f t="shared" si="8"/>
        <v>0</v>
      </c>
      <c r="X12" s="351"/>
      <c r="Y12" s="176"/>
      <c r="Z12" s="351">
        <f t="shared" si="9"/>
        <v>0</v>
      </c>
      <c r="AA12" s="249"/>
      <c r="AB12" s="246">
        <v>3</v>
      </c>
      <c r="AC12" s="246" t="s">
        <v>3</v>
      </c>
      <c r="AD12" s="250" t="s">
        <v>23</v>
      </c>
      <c r="AE12" s="197">
        <v>2223</v>
      </c>
      <c r="AF12" s="197">
        <v>2223</v>
      </c>
      <c r="AG12" s="523">
        <f t="shared" si="0"/>
        <v>0</v>
      </c>
      <c r="AH12" s="523">
        <f t="shared" si="1"/>
        <v>0</v>
      </c>
      <c r="AI12" s="523">
        <f t="shared" si="10"/>
        <v>0</v>
      </c>
      <c r="AJ12" s="248"/>
      <c r="AK12" s="57"/>
      <c r="AL12" s="248">
        <f t="shared" si="11"/>
        <v>0</v>
      </c>
      <c r="AM12" s="248">
        <f t="shared" si="12"/>
        <v>0</v>
      </c>
      <c r="AN12" s="248"/>
      <c r="AO12" s="248"/>
      <c r="AP12" s="248">
        <f t="shared" si="13"/>
        <v>0</v>
      </c>
      <c r="AQ12" s="248"/>
      <c r="AR12" s="248"/>
      <c r="AS12" s="248">
        <f t="shared" si="14"/>
        <v>0</v>
      </c>
      <c r="AT12" s="248">
        <f t="shared" si="15"/>
        <v>0</v>
      </c>
      <c r="AU12" s="248"/>
      <c r="AV12" s="248"/>
      <c r="AW12" s="248">
        <f t="shared" si="16"/>
        <v>0</v>
      </c>
      <c r="AX12" s="248"/>
      <c r="AY12" s="248"/>
      <c r="AZ12" s="248">
        <f t="shared" si="17"/>
        <v>0</v>
      </c>
      <c r="BA12" s="249"/>
      <c r="BB12" s="35">
        <v>3</v>
      </c>
      <c r="BC12" s="246" t="s">
        <v>3</v>
      </c>
      <c r="BD12" s="250" t="s">
        <v>23</v>
      </c>
      <c r="BE12" s="246"/>
      <c r="BF12" s="246">
        <f t="shared" si="18"/>
        <v>0</v>
      </c>
      <c r="BG12" s="246"/>
      <c r="BH12" s="246"/>
      <c r="BI12" s="246"/>
      <c r="BJ12" s="246">
        <f t="shared" si="19"/>
        <v>0</v>
      </c>
      <c r="BK12" s="246"/>
      <c r="BL12" s="246"/>
      <c r="BM12" s="246"/>
      <c r="BN12" s="246">
        <f t="shared" si="20"/>
        <v>0</v>
      </c>
      <c r="BO12" s="246"/>
      <c r="BP12" s="246"/>
      <c r="BQ12" s="246"/>
      <c r="BR12" s="246">
        <f t="shared" si="21"/>
        <v>0</v>
      </c>
      <c r="BS12" s="246"/>
      <c r="BT12" s="246"/>
      <c r="BU12" s="246"/>
      <c r="BV12" s="246">
        <f t="shared" si="22"/>
        <v>0</v>
      </c>
      <c r="BW12" s="246"/>
      <c r="BX12" s="246"/>
      <c r="BY12" s="246"/>
      <c r="BZ12" s="246">
        <f t="shared" si="23"/>
        <v>0</v>
      </c>
      <c r="CA12" s="246"/>
      <c r="CB12" s="246"/>
      <c r="CC12" s="246"/>
      <c r="CD12" s="246">
        <f t="shared" si="24"/>
        <v>0</v>
      </c>
      <c r="CE12" s="246"/>
      <c r="CF12" s="246"/>
      <c r="CG12" s="246"/>
      <c r="CH12" s="246">
        <f t="shared" si="25"/>
        <v>0</v>
      </c>
      <c r="CI12" s="246"/>
      <c r="CJ12" s="246"/>
      <c r="CK12" s="246"/>
      <c r="CL12" s="246">
        <f t="shared" si="26"/>
        <v>0</v>
      </c>
      <c r="CM12" s="246"/>
      <c r="CN12" s="246"/>
      <c r="CO12" s="524">
        <f t="shared" si="27"/>
        <v>0</v>
      </c>
      <c r="CP12" s="524">
        <f t="shared" si="28"/>
        <v>0</v>
      </c>
      <c r="CQ12" s="524">
        <f t="shared" si="29"/>
        <v>0</v>
      </c>
      <c r="CR12" s="524">
        <f t="shared" si="30"/>
        <v>0</v>
      </c>
      <c r="CS12" s="321"/>
      <c r="CT12" s="246">
        <v>3</v>
      </c>
      <c r="CU12" s="246" t="s">
        <v>3</v>
      </c>
      <c r="CV12" s="250" t="s">
        <v>23</v>
      </c>
      <c r="CW12" s="248"/>
      <c r="CX12" s="57"/>
      <c r="CY12" s="248">
        <f t="shared" si="31"/>
        <v>0</v>
      </c>
      <c r="CZ12" s="248"/>
      <c r="DA12" s="57"/>
      <c r="DB12" s="248">
        <f t="shared" si="32"/>
        <v>0</v>
      </c>
      <c r="DC12" s="248"/>
      <c r="DD12" s="57"/>
      <c r="DE12" s="248">
        <f t="shared" si="33"/>
        <v>0</v>
      </c>
      <c r="DF12" s="248"/>
      <c r="DG12" s="57"/>
      <c r="DH12" s="248">
        <f t="shared" si="34"/>
        <v>0</v>
      </c>
      <c r="DI12" s="248"/>
      <c r="DJ12" s="57"/>
      <c r="DK12" s="248">
        <f t="shared" si="35"/>
        <v>0</v>
      </c>
      <c r="DL12" s="531">
        <v>0</v>
      </c>
      <c r="DM12" s="531">
        <v>0</v>
      </c>
      <c r="DN12" s="351">
        <f t="shared" si="36"/>
        <v>0</v>
      </c>
      <c r="DO12" s="320"/>
      <c r="DP12" s="321"/>
      <c r="DQ12" s="246">
        <v>3</v>
      </c>
      <c r="DR12" s="246" t="s">
        <v>3</v>
      </c>
      <c r="DS12" s="250" t="s">
        <v>23</v>
      </c>
      <c r="DT12" s="525">
        <f t="shared" si="37"/>
        <v>0</v>
      </c>
      <c r="DU12" s="531">
        <v>0</v>
      </c>
      <c r="DV12" s="367"/>
      <c r="DW12" s="367"/>
      <c r="DX12" s="367"/>
      <c r="DY12" s="367"/>
      <c r="DZ12" s="369"/>
      <c r="EA12" s="531">
        <v>0</v>
      </c>
      <c r="EB12" s="364"/>
      <c r="EC12" s="362"/>
      <c r="ED12" s="362"/>
      <c r="EE12" s="361"/>
      <c r="EF12" s="361"/>
      <c r="EG12" s="361"/>
      <c r="EH12" s="361"/>
      <c r="EI12" s="362"/>
      <c r="EJ12" s="321"/>
      <c r="EK12" s="321"/>
      <c r="EL12" s="321"/>
    </row>
    <row r="13" spans="1:143" s="321" customFormat="1">
      <c r="A13" s="246">
        <v>4</v>
      </c>
      <c r="B13" s="246" t="s">
        <v>4</v>
      </c>
      <c r="C13" s="247" t="s">
        <v>24</v>
      </c>
      <c r="D13" s="248"/>
      <c r="E13" s="57"/>
      <c r="F13" s="248">
        <f t="shared" si="3"/>
        <v>0</v>
      </c>
      <c r="G13" s="248"/>
      <c r="H13" s="57"/>
      <c r="I13" s="248">
        <f t="shared" si="4"/>
        <v>0</v>
      </c>
      <c r="J13" s="248"/>
      <c r="K13" s="57"/>
      <c r="L13" s="248">
        <f t="shared" si="5"/>
        <v>0</v>
      </c>
      <c r="M13" s="248"/>
      <c r="N13" s="57"/>
      <c r="O13" s="248">
        <f t="shared" si="6"/>
        <v>0</v>
      </c>
      <c r="P13" s="531">
        <v>0</v>
      </c>
      <c r="Q13" s="531">
        <v>0</v>
      </c>
      <c r="R13" s="248"/>
      <c r="S13" s="57"/>
      <c r="T13" s="248">
        <f t="shared" si="7"/>
        <v>0</v>
      </c>
      <c r="U13" s="351"/>
      <c r="V13" s="176"/>
      <c r="W13" s="351">
        <f t="shared" si="8"/>
        <v>0</v>
      </c>
      <c r="X13" s="351"/>
      <c r="Y13" s="176"/>
      <c r="Z13" s="351">
        <f t="shared" si="9"/>
        <v>0</v>
      </c>
      <c r="AA13" s="249"/>
      <c r="AB13" s="246">
        <v>4</v>
      </c>
      <c r="AC13" s="246" t="s">
        <v>4</v>
      </c>
      <c r="AD13" s="250" t="s">
        <v>24</v>
      </c>
      <c r="AE13" s="251"/>
      <c r="AF13" s="197"/>
      <c r="AG13" s="531">
        <v>0</v>
      </c>
      <c r="AH13" s="531">
        <v>0</v>
      </c>
      <c r="AI13" s="523">
        <f t="shared" si="10"/>
        <v>0</v>
      </c>
      <c r="AJ13" s="248"/>
      <c r="AK13" s="57"/>
      <c r="AL13" s="248">
        <f t="shared" si="11"/>
        <v>0</v>
      </c>
      <c r="AM13" s="248">
        <f t="shared" si="12"/>
        <v>0</v>
      </c>
      <c r="AN13" s="248"/>
      <c r="AO13" s="248"/>
      <c r="AP13" s="248">
        <f t="shared" si="13"/>
        <v>0</v>
      </c>
      <c r="AQ13" s="248"/>
      <c r="AR13" s="248"/>
      <c r="AS13" s="248">
        <f t="shared" si="14"/>
        <v>0</v>
      </c>
      <c r="AT13" s="248">
        <f t="shared" si="15"/>
        <v>0</v>
      </c>
      <c r="AU13" s="248"/>
      <c r="AV13" s="248"/>
      <c r="AW13" s="248">
        <f t="shared" si="16"/>
        <v>0</v>
      </c>
      <c r="AX13" s="248"/>
      <c r="AY13" s="248"/>
      <c r="AZ13" s="248">
        <f t="shared" si="17"/>
        <v>0</v>
      </c>
      <c r="BA13" s="249"/>
      <c r="BB13" s="35">
        <v>4</v>
      </c>
      <c r="BC13" s="246" t="s">
        <v>4</v>
      </c>
      <c r="BD13" s="250" t="s">
        <v>24</v>
      </c>
      <c r="BE13" s="246"/>
      <c r="BF13" s="246">
        <f t="shared" si="18"/>
        <v>0</v>
      </c>
      <c r="BG13" s="246"/>
      <c r="BH13" s="246"/>
      <c r="BI13" s="246"/>
      <c r="BJ13" s="246">
        <f t="shared" si="19"/>
        <v>0</v>
      </c>
      <c r="BK13" s="246"/>
      <c r="BL13" s="246"/>
      <c r="BM13" s="246"/>
      <c r="BN13" s="246">
        <f t="shared" si="20"/>
        <v>0</v>
      </c>
      <c r="BO13" s="246"/>
      <c r="BP13" s="246"/>
      <c r="BQ13" s="246"/>
      <c r="BR13" s="246">
        <f t="shared" si="21"/>
        <v>0</v>
      </c>
      <c r="BS13" s="246"/>
      <c r="BT13" s="246"/>
      <c r="BU13" s="246"/>
      <c r="BV13" s="246">
        <f t="shared" si="22"/>
        <v>0</v>
      </c>
      <c r="BW13" s="246"/>
      <c r="BX13" s="246"/>
      <c r="BY13" s="246"/>
      <c r="BZ13" s="246">
        <f t="shared" si="23"/>
        <v>0</v>
      </c>
      <c r="CA13" s="246"/>
      <c r="CB13" s="246"/>
      <c r="CC13" s="246"/>
      <c r="CD13" s="246">
        <f t="shared" si="24"/>
        <v>0</v>
      </c>
      <c r="CE13" s="246"/>
      <c r="CF13" s="246"/>
      <c r="CG13" s="246"/>
      <c r="CH13" s="246">
        <f t="shared" si="25"/>
        <v>0</v>
      </c>
      <c r="CI13" s="246"/>
      <c r="CJ13" s="246"/>
      <c r="CK13" s="246"/>
      <c r="CL13" s="246">
        <f t="shared" si="26"/>
        <v>0</v>
      </c>
      <c r="CM13" s="246"/>
      <c r="CN13" s="246"/>
      <c r="CO13" s="524">
        <f t="shared" si="27"/>
        <v>0</v>
      </c>
      <c r="CP13" s="524">
        <f t="shared" si="28"/>
        <v>0</v>
      </c>
      <c r="CQ13" s="524">
        <f t="shared" si="29"/>
        <v>0</v>
      </c>
      <c r="CR13" s="524">
        <f t="shared" si="30"/>
        <v>0</v>
      </c>
      <c r="CT13" s="246">
        <v>4</v>
      </c>
      <c r="CU13" s="246" t="s">
        <v>4</v>
      </c>
      <c r="CV13" s="250" t="s">
        <v>24</v>
      </c>
      <c r="CW13" s="248"/>
      <c r="CX13" s="57"/>
      <c r="CY13" s="248">
        <f t="shared" si="31"/>
        <v>0</v>
      </c>
      <c r="CZ13" s="248"/>
      <c r="DA13" s="57"/>
      <c r="DB13" s="248">
        <f t="shared" si="32"/>
        <v>0</v>
      </c>
      <c r="DC13" s="248"/>
      <c r="DD13" s="57"/>
      <c r="DE13" s="248">
        <f t="shared" si="33"/>
        <v>0</v>
      </c>
      <c r="DF13" s="248"/>
      <c r="DG13" s="57"/>
      <c r="DH13" s="248">
        <f t="shared" si="34"/>
        <v>0</v>
      </c>
      <c r="DI13" s="248"/>
      <c r="DJ13" s="57"/>
      <c r="DK13" s="248">
        <f t="shared" si="35"/>
        <v>0</v>
      </c>
      <c r="DL13" s="531">
        <v>0</v>
      </c>
      <c r="DM13" s="531">
        <v>0</v>
      </c>
      <c r="DN13" s="351">
        <f t="shared" si="36"/>
        <v>0</v>
      </c>
      <c r="DO13" s="320"/>
      <c r="DQ13" s="246">
        <v>4</v>
      </c>
      <c r="DR13" s="246" t="s">
        <v>4</v>
      </c>
      <c r="DS13" s="250" t="s">
        <v>24</v>
      </c>
      <c r="DT13" s="525">
        <f t="shared" si="37"/>
        <v>0</v>
      </c>
      <c r="DU13" s="531">
        <v>0</v>
      </c>
      <c r="DV13" s="367"/>
      <c r="DW13" s="367"/>
      <c r="DX13" s="367"/>
      <c r="DY13" s="367"/>
      <c r="DZ13" s="369"/>
      <c r="EA13" s="531">
        <v>0</v>
      </c>
      <c r="EB13" s="364"/>
      <c r="EC13" s="362"/>
      <c r="ED13" s="362"/>
      <c r="EE13" s="361"/>
      <c r="EF13" s="361"/>
      <c r="EG13" s="361"/>
      <c r="EH13" s="361"/>
      <c r="EI13" s="362"/>
    </row>
    <row r="14" spans="1:143" s="321" customFormat="1">
      <c r="A14" s="246">
        <v>5</v>
      </c>
      <c r="B14" s="246" t="s">
        <v>5</v>
      </c>
      <c r="C14" s="247" t="s">
        <v>25</v>
      </c>
      <c r="D14" s="248"/>
      <c r="E14" s="57"/>
      <c r="F14" s="248">
        <f t="shared" si="3"/>
        <v>0</v>
      </c>
      <c r="G14" s="248"/>
      <c r="H14" s="57"/>
      <c r="I14" s="248">
        <f t="shared" si="4"/>
        <v>0</v>
      </c>
      <c r="J14" s="248"/>
      <c r="K14" s="57"/>
      <c r="L14" s="248">
        <f t="shared" si="5"/>
        <v>0</v>
      </c>
      <c r="M14" s="248"/>
      <c r="N14" s="57"/>
      <c r="O14" s="248">
        <f t="shared" si="6"/>
        <v>0</v>
      </c>
      <c r="P14" s="531">
        <v>0</v>
      </c>
      <c r="Q14" s="531">
        <v>0</v>
      </c>
      <c r="R14" s="248"/>
      <c r="S14" s="57"/>
      <c r="T14" s="248">
        <f t="shared" si="7"/>
        <v>0</v>
      </c>
      <c r="U14" s="351"/>
      <c r="V14" s="176"/>
      <c r="W14" s="351">
        <f t="shared" si="8"/>
        <v>0</v>
      </c>
      <c r="X14" s="351"/>
      <c r="Y14" s="176"/>
      <c r="Z14" s="351">
        <f t="shared" si="9"/>
        <v>0</v>
      </c>
      <c r="AA14" s="249"/>
      <c r="AB14" s="246">
        <v>5</v>
      </c>
      <c r="AC14" s="246" t="s">
        <v>5</v>
      </c>
      <c r="AD14" s="250" t="s">
        <v>25</v>
      </c>
      <c r="AE14" s="251"/>
      <c r="AF14" s="197"/>
      <c r="AG14" s="531">
        <v>0</v>
      </c>
      <c r="AH14" s="531">
        <v>0</v>
      </c>
      <c r="AI14" s="523">
        <f t="shared" si="10"/>
        <v>0</v>
      </c>
      <c r="AJ14" s="248"/>
      <c r="AK14" s="57"/>
      <c r="AL14" s="248">
        <f t="shared" si="11"/>
        <v>0</v>
      </c>
      <c r="AM14" s="248">
        <f t="shared" si="12"/>
        <v>0</v>
      </c>
      <c r="AN14" s="248"/>
      <c r="AO14" s="248"/>
      <c r="AP14" s="248">
        <f t="shared" si="13"/>
        <v>0</v>
      </c>
      <c r="AQ14" s="248"/>
      <c r="AR14" s="248"/>
      <c r="AS14" s="248">
        <f t="shared" si="14"/>
        <v>0</v>
      </c>
      <c r="AT14" s="248">
        <f t="shared" si="15"/>
        <v>0</v>
      </c>
      <c r="AU14" s="248"/>
      <c r="AV14" s="248"/>
      <c r="AW14" s="248">
        <f t="shared" si="16"/>
        <v>0</v>
      </c>
      <c r="AX14" s="248"/>
      <c r="AY14" s="248"/>
      <c r="AZ14" s="248">
        <f t="shared" si="17"/>
        <v>0</v>
      </c>
      <c r="BA14" s="249"/>
      <c r="BB14" s="35">
        <v>5</v>
      </c>
      <c r="BC14" s="246" t="s">
        <v>5</v>
      </c>
      <c r="BD14" s="250" t="s">
        <v>25</v>
      </c>
      <c r="BE14" s="246"/>
      <c r="BF14" s="246">
        <f t="shared" si="18"/>
        <v>0</v>
      </c>
      <c r="BG14" s="246"/>
      <c r="BH14" s="246"/>
      <c r="BI14" s="246"/>
      <c r="BJ14" s="246">
        <f t="shared" si="19"/>
        <v>0</v>
      </c>
      <c r="BK14" s="246"/>
      <c r="BL14" s="246"/>
      <c r="BM14" s="246"/>
      <c r="BN14" s="246">
        <f t="shared" si="20"/>
        <v>0</v>
      </c>
      <c r="BO14" s="246"/>
      <c r="BP14" s="246"/>
      <c r="BQ14" s="246"/>
      <c r="BR14" s="246">
        <f t="shared" si="21"/>
        <v>0</v>
      </c>
      <c r="BS14" s="246"/>
      <c r="BT14" s="246"/>
      <c r="BU14" s="246"/>
      <c r="BV14" s="246">
        <f t="shared" si="22"/>
        <v>0</v>
      </c>
      <c r="BW14" s="246"/>
      <c r="BX14" s="246"/>
      <c r="BY14" s="246"/>
      <c r="BZ14" s="246">
        <f t="shared" si="23"/>
        <v>0</v>
      </c>
      <c r="CA14" s="246"/>
      <c r="CB14" s="246"/>
      <c r="CC14" s="246"/>
      <c r="CD14" s="246">
        <f t="shared" si="24"/>
        <v>0</v>
      </c>
      <c r="CE14" s="246"/>
      <c r="CF14" s="246"/>
      <c r="CG14" s="246"/>
      <c r="CH14" s="246">
        <f t="shared" si="25"/>
        <v>0</v>
      </c>
      <c r="CI14" s="246"/>
      <c r="CJ14" s="246"/>
      <c r="CK14" s="246"/>
      <c r="CL14" s="246">
        <f t="shared" si="26"/>
        <v>0</v>
      </c>
      <c r="CM14" s="246"/>
      <c r="CN14" s="246"/>
      <c r="CO14" s="524">
        <f t="shared" si="27"/>
        <v>0</v>
      </c>
      <c r="CP14" s="524">
        <f t="shared" si="28"/>
        <v>0</v>
      </c>
      <c r="CQ14" s="524">
        <f t="shared" si="29"/>
        <v>0</v>
      </c>
      <c r="CR14" s="524">
        <f t="shared" si="30"/>
        <v>0</v>
      </c>
      <c r="CT14" s="246">
        <v>5</v>
      </c>
      <c r="CU14" s="246" t="s">
        <v>5</v>
      </c>
      <c r="CV14" s="250" t="s">
        <v>25</v>
      </c>
      <c r="CW14" s="248"/>
      <c r="CX14" s="57"/>
      <c r="CY14" s="248">
        <f t="shared" si="31"/>
        <v>0</v>
      </c>
      <c r="CZ14" s="248"/>
      <c r="DA14" s="57"/>
      <c r="DB14" s="248">
        <f t="shared" si="32"/>
        <v>0</v>
      </c>
      <c r="DC14" s="248"/>
      <c r="DD14" s="57"/>
      <c r="DE14" s="248">
        <f t="shared" si="33"/>
        <v>0</v>
      </c>
      <c r="DF14" s="248"/>
      <c r="DG14" s="57"/>
      <c r="DH14" s="248">
        <f t="shared" si="34"/>
        <v>0</v>
      </c>
      <c r="DI14" s="248"/>
      <c r="DJ14" s="57"/>
      <c r="DK14" s="248">
        <f t="shared" si="35"/>
        <v>0</v>
      </c>
      <c r="DL14" s="531">
        <v>0</v>
      </c>
      <c r="DM14" s="531">
        <v>0</v>
      </c>
      <c r="DN14" s="351">
        <f t="shared" si="36"/>
        <v>0</v>
      </c>
      <c r="DO14" s="320"/>
      <c r="DQ14" s="246">
        <v>5</v>
      </c>
      <c r="DR14" s="246" t="s">
        <v>5</v>
      </c>
      <c r="DS14" s="250" t="s">
        <v>25</v>
      </c>
      <c r="DT14" s="525">
        <f t="shared" si="37"/>
        <v>0</v>
      </c>
      <c r="DU14" s="531">
        <v>0</v>
      </c>
      <c r="DV14" s="367"/>
      <c r="DW14" s="367"/>
      <c r="DX14" s="367"/>
      <c r="DY14" s="367"/>
      <c r="DZ14" s="369"/>
      <c r="EA14" s="531">
        <v>0</v>
      </c>
      <c r="EB14" s="364"/>
      <c r="EC14" s="362"/>
      <c r="ED14" s="362"/>
      <c r="EE14" s="361"/>
      <c r="EF14" s="361"/>
      <c r="EG14" s="361"/>
      <c r="EH14" s="361"/>
      <c r="EI14" s="362"/>
    </row>
    <row r="15" spans="1:143" s="31" customFormat="1">
      <c r="A15" s="35">
        <v>6</v>
      </c>
      <c r="B15" s="35" t="s">
        <v>6</v>
      </c>
      <c r="C15" s="94" t="s">
        <v>26</v>
      </c>
      <c r="D15" s="57">
        <v>1</v>
      </c>
      <c r="E15" s="57">
        <v>1</v>
      </c>
      <c r="F15" s="57">
        <f t="shared" si="3"/>
        <v>0</v>
      </c>
      <c r="G15" s="57">
        <v>3</v>
      </c>
      <c r="H15" s="57">
        <v>3</v>
      </c>
      <c r="I15" s="57">
        <f t="shared" si="4"/>
        <v>0</v>
      </c>
      <c r="J15" s="57"/>
      <c r="K15" s="57"/>
      <c r="L15" s="57">
        <f t="shared" si="5"/>
        <v>0</v>
      </c>
      <c r="M15" s="57"/>
      <c r="N15" s="57"/>
      <c r="O15" s="57">
        <f t="shared" si="6"/>
        <v>0</v>
      </c>
      <c r="P15" s="176">
        <f t="shared" ref="P15:P37" si="38">ROUND((J15+M15)/G15*100,1)</f>
        <v>0</v>
      </c>
      <c r="Q15" s="176">
        <f t="shared" ref="P15:Q37" si="39">ROUND((K15+N15)/H15*100,1)</f>
        <v>0</v>
      </c>
      <c r="R15" s="57">
        <v>16</v>
      </c>
      <c r="S15" s="57">
        <v>16</v>
      </c>
      <c r="T15" s="57">
        <f t="shared" si="7"/>
        <v>0</v>
      </c>
      <c r="U15" s="176">
        <v>570</v>
      </c>
      <c r="V15" s="176">
        <v>570</v>
      </c>
      <c r="W15" s="176">
        <f t="shared" si="8"/>
        <v>0</v>
      </c>
      <c r="X15" s="176">
        <v>419</v>
      </c>
      <c r="Y15" s="176">
        <v>419</v>
      </c>
      <c r="Z15" s="176">
        <f t="shared" si="9"/>
        <v>0</v>
      </c>
      <c r="AA15" s="110"/>
      <c r="AB15" s="35">
        <v>6</v>
      </c>
      <c r="AC15" s="35" t="s">
        <v>6</v>
      </c>
      <c r="AD15" s="151" t="s">
        <v>26</v>
      </c>
      <c r="AE15" s="197">
        <v>3689</v>
      </c>
      <c r="AF15" s="197">
        <v>3776</v>
      </c>
      <c r="AG15" s="521">
        <f t="shared" si="0"/>
        <v>9.1999999999999993</v>
      </c>
      <c r="AH15" s="84">
        <f t="shared" si="1"/>
        <v>8.9</v>
      </c>
      <c r="AI15" s="84">
        <f t="shared" si="10"/>
        <v>-0.29999999999999893</v>
      </c>
      <c r="AJ15" s="57">
        <v>341</v>
      </c>
      <c r="AK15" s="57">
        <v>337</v>
      </c>
      <c r="AL15" s="57">
        <f t="shared" si="11"/>
        <v>-4</v>
      </c>
      <c r="AM15" s="57">
        <f t="shared" si="12"/>
        <v>133</v>
      </c>
      <c r="AN15" s="57">
        <v>33</v>
      </c>
      <c r="AO15" s="57">
        <v>100</v>
      </c>
      <c r="AP15" s="57">
        <f t="shared" si="13"/>
        <v>118</v>
      </c>
      <c r="AQ15" s="57">
        <v>30</v>
      </c>
      <c r="AR15" s="57">
        <v>88</v>
      </c>
      <c r="AS15" s="57">
        <f t="shared" si="14"/>
        <v>-15</v>
      </c>
      <c r="AT15" s="57">
        <f t="shared" si="15"/>
        <v>79</v>
      </c>
      <c r="AU15" s="57">
        <v>9</v>
      </c>
      <c r="AV15" s="57">
        <v>70</v>
      </c>
      <c r="AW15" s="57">
        <f t="shared" si="16"/>
        <v>69</v>
      </c>
      <c r="AX15" s="57">
        <v>11</v>
      </c>
      <c r="AY15" s="57">
        <v>58</v>
      </c>
      <c r="AZ15" s="57">
        <f t="shared" si="17"/>
        <v>-10</v>
      </c>
      <c r="BA15" s="110"/>
      <c r="BB15" s="35">
        <v>6</v>
      </c>
      <c r="BC15" s="35" t="s">
        <v>6</v>
      </c>
      <c r="BD15" s="151" t="s">
        <v>26</v>
      </c>
      <c r="BE15" s="35">
        <v>22</v>
      </c>
      <c r="BF15" s="35">
        <f t="shared" si="18"/>
        <v>1</v>
      </c>
      <c r="BG15" s="35">
        <v>1</v>
      </c>
      <c r="BH15" s="35"/>
      <c r="BI15" s="35">
        <v>38</v>
      </c>
      <c r="BJ15" s="35">
        <f t="shared" si="19"/>
        <v>7</v>
      </c>
      <c r="BK15" s="35">
        <v>1</v>
      </c>
      <c r="BL15" s="35">
        <v>6</v>
      </c>
      <c r="BM15" s="35"/>
      <c r="BN15" s="35">
        <f t="shared" si="20"/>
        <v>0</v>
      </c>
      <c r="BO15" s="35"/>
      <c r="BP15" s="35"/>
      <c r="BQ15" s="35"/>
      <c r="BR15" s="35">
        <f t="shared" si="21"/>
        <v>0</v>
      </c>
      <c r="BS15" s="35"/>
      <c r="BT15" s="35"/>
      <c r="BU15" s="35">
        <v>23</v>
      </c>
      <c r="BV15" s="35">
        <f t="shared" si="22"/>
        <v>2</v>
      </c>
      <c r="BW15" s="35">
        <v>2</v>
      </c>
      <c r="BX15" s="35"/>
      <c r="BY15" s="35">
        <v>97</v>
      </c>
      <c r="BZ15" s="35">
        <f t="shared" si="23"/>
        <v>15</v>
      </c>
      <c r="CA15" s="35">
        <v>7</v>
      </c>
      <c r="CB15" s="35">
        <v>8</v>
      </c>
      <c r="CC15" s="35">
        <v>68</v>
      </c>
      <c r="CD15" s="35">
        <f t="shared" si="24"/>
        <v>18</v>
      </c>
      <c r="CE15" s="35"/>
      <c r="CF15" s="35">
        <v>18</v>
      </c>
      <c r="CG15" s="35"/>
      <c r="CH15" s="35">
        <f t="shared" si="25"/>
        <v>0</v>
      </c>
      <c r="CI15" s="35"/>
      <c r="CJ15" s="35"/>
      <c r="CK15" s="35">
        <v>89</v>
      </c>
      <c r="CL15" s="35">
        <f t="shared" si="26"/>
        <v>26</v>
      </c>
      <c r="CM15" s="35"/>
      <c r="CN15" s="35">
        <v>26</v>
      </c>
      <c r="CO15" s="159">
        <f t="shared" si="27"/>
        <v>337</v>
      </c>
      <c r="CP15" s="159">
        <f t="shared" si="28"/>
        <v>69</v>
      </c>
      <c r="CQ15" s="159">
        <f t="shared" si="29"/>
        <v>11</v>
      </c>
      <c r="CR15" s="159">
        <f t="shared" si="30"/>
        <v>58</v>
      </c>
      <c r="CS15" s="28"/>
      <c r="CT15" s="35">
        <v>6</v>
      </c>
      <c r="CU15" s="35" t="s">
        <v>6</v>
      </c>
      <c r="CV15" s="151" t="s">
        <v>26</v>
      </c>
      <c r="CW15" s="57">
        <v>26</v>
      </c>
      <c r="CX15" s="57">
        <v>28</v>
      </c>
      <c r="CY15" s="57">
        <f t="shared" si="31"/>
        <v>2</v>
      </c>
      <c r="CZ15" s="57">
        <v>18</v>
      </c>
      <c r="DA15" s="57">
        <v>19</v>
      </c>
      <c r="DB15" s="57">
        <f t="shared" si="32"/>
        <v>1</v>
      </c>
      <c r="DC15" s="57">
        <v>17</v>
      </c>
      <c r="DD15" s="57">
        <v>18</v>
      </c>
      <c r="DE15" s="57">
        <f t="shared" si="33"/>
        <v>1</v>
      </c>
      <c r="DF15" s="57">
        <v>9</v>
      </c>
      <c r="DG15" s="57">
        <v>9</v>
      </c>
      <c r="DH15" s="57">
        <f t="shared" si="34"/>
        <v>0</v>
      </c>
      <c r="DI15" s="57">
        <v>8</v>
      </c>
      <c r="DJ15" s="57">
        <v>9</v>
      </c>
      <c r="DK15" s="57">
        <f t="shared" si="35"/>
        <v>1</v>
      </c>
      <c r="DL15" s="176">
        <f t="shared" ref="DL15:DL37" si="40">ROUND(DF15/DC15*100,1)</f>
        <v>52.9</v>
      </c>
      <c r="DM15" s="176">
        <f t="shared" ref="DL15:DM37" si="41">ROUND(DG15/DD15*100,1)</f>
        <v>50</v>
      </c>
      <c r="DN15" s="176">
        <f t="shared" si="36"/>
        <v>-2.8999999999999986</v>
      </c>
      <c r="DO15" s="121">
        <v>6</v>
      </c>
      <c r="DP15" s="28"/>
      <c r="DQ15" s="35">
        <v>6</v>
      </c>
      <c r="DR15" s="35" t="s">
        <v>6</v>
      </c>
      <c r="DS15" s="151" t="s">
        <v>26</v>
      </c>
      <c r="DT15" s="462">
        <f t="shared" si="37"/>
        <v>16649</v>
      </c>
      <c r="DU15" s="367">
        <f t="shared" si="2"/>
        <v>16649</v>
      </c>
      <c r="DV15" s="367">
        <v>16075</v>
      </c>
      <c r="DW15" s="367">
        <v>13342</v>
      </c>
      <c r="DX15" s="367">
        <v>574</v>
      </c>
      <c r="DY15" s="367"/>
      <c r="DZ15" s="369"/>
      <c r="EA15" s="522">
        <f t="shared" ref="EA15:EA37" si="42">ROUND(DV15/DT15*100,1)</f>
        <v>96.6</v>
      </c>
      <c r="EB15" s="364">
        <v>16484</v>
      </c>
      <c r="EC15" s="362">
        <v>14941</v>
      </c>
      <c r="ED15" s="362"/>
      <c r="EE15" s="361">
        <v>314</v>
      </c>
      <c r="EF15" s="361">
        <v>278</v>
      </c>
      <c r="EG15" s="361"/>
      <c r="EH15" s="361"/>
      <c r="EI15" s="362">
        <v>54</v>
      </c>
      <c r="EJ15" s="28"/>
      <c r="EK15" s="28"/>
      <c r="EL15" s="28"/>
    </row>
    <row r="16" spans="1:143" s="31" customFormat="1">
      <c r="A16" s="35">
        <v>7</v>
      </c>
      <c r="B16" s="35" t="s">
        <v>7</v>
      </c>
      <c r="C16" s="94" t="s">
        <v>27</v>
      </c>
      <c r="D16" s="57">
        <v>1</v>
      </c>
      <c r="E16" s="57">
        <v>1</v>
      </c>
      <c r="F16" s="57">
        <f t="shared" si="3"/>
        <v>0</v>
      </c>
      <c r="G16" s="57">
        <v>1</v>
      </c>
      <c r="H16" s="57">
        <v>1</v>
      </c>
      <c r="I16" s="57">
        <f t="shared" si="4"/>
        <v>0</v>
      </c>
      <c r="J16" s="57">
        <v>1</v>
      </c>
      <c r="K16" s="57">
        <v>1</v>
      </c>
      <c r="L16" s="57">
        <f t="shared" si="5"/>
        <v>0</v>
      </c>
      <c r="M16" s="57"/>
      <c r="N16" s="57"/>
      <c r="O16" s="57">
        <f t="shared" si="6"/>
        <v>0</v>
      </c>
      <c r="P16" s="176">
        <f t="shared" si="38"/>
        <v>100</v>
      </c>
      <c r="Q16" s="176">
        <f t="shared" si="39"/>
        <v>100</v>
      </c>
      <c r="R16" s="57">
        <v>18</v>
      </c>
      <c r="S16" s="57">
        <v>18</v>
      </c>
      <c r="T16" s="57">
        <f t="shared" si="7"/>
        <v>0</v>
      </c>
      <c r="U16" s="176">
        <v>773</v>
      </c>
      <c r="V16" s="176">
        <v>773</v>
      </c>
      <c r="W16" s="176">
        <f t="shared" si="8"/>
        <v>0</v>
      </c>
      <c r="X16" s="176">
        <v>476</v>
      </c>
      <c r="Y16" s="176">
        <v>476</v>
      </c>
      <c r="Z16" s="176">
        <f t="shared" si="9"/>
        <v>0</v>
      </c>
      <c r="AA16" s="110"/>
      <c r="AB16" s="35">
        <v>7</v>
      </c>
      <c r="AC16" s="35" t="s">
        <v>7</v>
      </c>
      <c r="AD16" s="151" t="s">
        <v>27</v>
      </c>
      <c r="AE16" s="197">
        <v>3712</v>
      </c>
      <c r="AF16" s="197">
        <v>3842</v>
      </c>
      <c r="AG16" s="521">
        <f t="shared" si="0"/>
        <v>8.8000000000000007</v>
      </c>
      <c r="AH16" s="84">
        <f t="shared" si="1"/>
        <v>8.3000000000000007</v>
      </c>
      <c r="AI16" s="84">
        <f t="shared" si="10"/>
        <v>-0.5</v>
      </c>
      <c r="AJ16" s="57">
        <v>327</v>
      </c>
      <c r="AK16" s="57">
        <v>318</v>
      </c>
      <c r="AL16" s="57">
        <f t="shared" si="11"/>
        <v>-9</v>
      </c>
      <c r="AM16" s="57">
        <f t="shared" si="12"/>
        <v>63</v>
      </c>
      <c r="AN16" s="57">
        <v>51</v>
      </c>
      <c r="AO16" s="57">
        <v>12</v>
      </c>
      <c r="AP16" s="57">
        <f t="shared" si="13"/>
        <v>69</v>
      </c>
      <c r="AQ16" s="57">
        <v>53</v>
      </c>
      <c r="AR16" s="57">
        <v>16</v>
      </c>
      <c r="AS16" s="57">
        <f t="shared" si="14"/>
        <v>6</v>
      </c>
      <c r="AT16" s="57">
        <f t="shared" si="15"/>
        <v>30</v>
      </c>
      <c r="AU16" s="57"/>
      <c r="AV16" s="57">
        <v>30</v>
      </c>
      <c r="AW16" s="57">
        <f t="shared" si="16"/>
        <v>43</v>
      </c>
      <c r="AX16" s="57">
        <v>5</v>
      </c>
      <c r="AY16" s="57">
        <v>38</v>
      </c>
      <c r="AZ16" s="57">
        <f t="shared" si="17"/>
        <v>13</v>
      </c>
      <c r="BA16" s="110"/>
      <c r="BB16" s="35">
        <v>7</v>
      </c>
      <c r="BC16" s="35" t="s">
        <v>7</v>
      </c>
      <c r="BD16" s="151" t="s">
        <v>27</v>
      </c>
      <c r="BE16" s="35">
        <v>30</v>
      </c>
      <c r="BF16" s="35">
        <f t="shared" si="18"/>
        <v>1</v>
      </c>
      <c r="BG16" s="35">
        <v>1</v>
      </c>
      <c r="BH16" s="35"/>
      <c r="BI16" s="35">
        <v>41</v>
      </c>
      <c r="BJ16" s="35">
        <f t="shared" si="19"/>
        <v>4</v>
      </c>
      <c r="BK16" s="35">
        <v>4</v>
      </c>
      <c r="BL16" s="35"/>
      <c r="BM16" s="35"/>
      <c r="BN16" s="35">
        <f t="shared" si="20"/>
        <v>0</v>
      </c>
      <c r="BO16" s="35"/>
      <c r="BP16" s="35"/>
      <c r="BQ16" s="35"/>
      <c r="BR16" s="35">
        <f t="shared" si="21"/>
        <v>0</v>
      </c>
      <c r="BS16" s="35"/>
      <c r="BT16" s="35"/>
      <c r="BU16" s="35"/>
      <c r="BV16" s="35">
        <f t="shared" si="22"/>
        <v>0</v>
      </c>
      <c r="BW16" s="35"/>
      <c r="BX16" s="35"/>
      <c r="BY16" s="35">
        <v>87</v>
      </c>
      <c r="BZ16" s="35">
        <f t="shared" si="23"/>
        <v>4</v>
      </c>
      <c r="CA16" s="35"/>
      <c r="CB16" s="35">
        <v>4</v>
      </c>
      <c r="CC16" s="35">
        <v>73</v>
      </c>
      <c r="CD16" s="35">
        <f t="shared" si="24"/>
        <v>0</v>
      </c>
      <c r="CE16" s="35"/>
      <c r="CF16" s="35"/>
      <c r="CG16" s="35"/>
      <c r="CH16" s="35">
        <f t="shared" si="25"/>
        <v>6</v>
      </c>
      <c r="CI16" s="35"/>
      <c r="CJ16" s="35">
        <v>6</v>
      </c>
      <c r="CK16" s="35">
        <v>87</v>
      </c>
      <c r="CL16" s="35">
        <f t="shared" si="26"/>
        <v>28</v>
      </c>
      <c r="CM16" s="35"/>
      <c r="CN16" s="35">
        <v>28</v>
      </c>
      <c r="CO16" s="159">
        <f t="shared" si="27"/>
        <v>318</v>
      </c>
      <c r="CP16" s="159">
        <f t="shared" si="28"/>
        <v>43</v>
      </c>
      <c r="CQ16" s="159">
        <f t="shared" si="29"/>
        <v>5</v>
      </c>
      <c r="CR16" s="159">
        <f t="shared" si="30"/>
        <v>38</v>
      </c>
      <c r="CS16" s="28"/>
      <c r="CT16" s="35">
        <v>7</v>
      </c>
      <c r="CU16" s="35" t="s">
        <v>7</v>
      </c>
      <c r="CV16" s="151" t="s">
        <v>27</v>
      </c>
      <c r="CW16" s="57">
        <v>35</v>
      </c>
      <c r="CX16" s="57">
        <v>33</v>
      </c>
      <c r="CY16" s="57">
        <f t="shared" si="31"/>
        <v>-2</v>
      </c>
      <c r="CZ16" s="57">
        <v>18</v>
      </c>
      <c r="DA16" s="57">
        <v>18</v>
      </c>
      <c r="DB16" s="57">
        <f t="shared" si="32"/>
        <v>0</v>
      </c>
      <c r="DC16" s="57">
        <v>17</v>
      </c>
      <c r="DD16" s="57">
        <v>18</v>
      </c>
      <c r="DE16" s="57">
        <f t="shared" si="33"/>
        <v>1</v>
      </c>
      <c r="DF16" s="57">
        <v>6</v>
      </c>
      <c r="DG16" s="57">
        <v>6</v>
      </c>
      <c r="DH16" s="57">
        <f t="shared" si="34"/>
        <v>0</v>
      </c>
      <c r="DI16" s="57">
        <v>11</v>
      </c>
      <c r="DJ16" s="57">
        <v>12</v>
      </c>
      <c r="DK16" s="57">
        <f t="shared" si="35"/>
        <v>1</v>
      </c>
      <c r="DL16" s="176">
        <f t="shared" si="40"/>
        <v>35.299999999999997</v>
      </c>
      <c r="DM16" s="176">
        <f t="shared" si="41"/>
        <v>33.299999999999997</v>
      </c>
      <c r="DN16" s="176">
        <f t="shared" si="36"/>
        <v>-2</v>
      </c>
      <c r="DO16" s="121">
        <v>9</v>
      </c>
      <c r="DP16" s="28"/>
      <c r="DQ16" s="35">
        <v>7</v>
      </c>
      <c r="DR16" s="35" t="s">
        <v>7</v>
      </c>
      <c r="DS16" s="151" t="s">
        <v>27</v>
      </c>
      <c r="DT16" s="462">
        <f t="shared" si="37"/>
        <v>27383</v>
      </c>
      <c r="DU16" s="367">
        <f t="shared" si="2"/>
        <v>27383</v>
      </c>
      <c r="DV16" s="367">
        <v>27301</v>
      </c>
      <c r="DW16" s="367">
        <v>27301</v>
      </c>
      <c r="DX16" s="367">
        <v>82</v>
      </c>
      <c r="DY16" s="367"/>
      <c r="DZ16" s="369"/>
      <c r="EA16" s="522">
        <f t="shared" si="42"/>
        <v>99.7</v>
      </c>
      <c r="EB16" s="364">
        <v>19236</v>
      </c>
      <c r="EC16" s="362">
        <v>14127</v>
      </c>
      <c r="ED16" s="362">
        <v>4108</v>
      </c>
      <c r="EE16" s="362">
        <v>77</v>
      </c>
      <c r="EF16" s="362"/>
      <c r="EG16" s="362">
        <v>81</v>
      </c>
      <c r="EH16" s="361"/>
      <c r="EI16" s="362">
        <v>106</v>
      </c>
      <c r="EJ16" s="28"/>
      <c r="EK16" s="28"/>
      <c r="EL16" s="28"/>
    </row>
    <row r="17" spans="1:142" s="253" customFormat="1">
      <c r="A17" s="246">
        <v>8</v>
      </c>
      <c r="B17" s="246" t="s">
        <v>211</v>
      </c>
      <c r="C17" s="247" t="s">
        <v>28</v>
      </c>
      <c r="D17" s="248"/>
      <c r="E17" s="57"/>
      <c r="F17" s="248">
        <f t="shared" si="3"/>
        <v>0</v>
      </c>
      <c r="G17" s="248"/>
      <c r="H17" s="57"/>
      <c r="I17" s="248">
        <f t="shared" si="4"/>
        <v>0</v>
      </c>
      <c r="J17" s="248"/>
      <c r="K17" s="57"/>
      <c r="L17" s="248">
        <f t="shared" si="5"/>
        <v>0</v>
      </c>
      <c r="M17" s="248"/>
      <c r="N17" s="57"/>
      <c r="O17" s="248">
        <f t="shared" si="6"/>
        <v>0</v>
      </c>
      <c r="P17" s="531">
        <v>0</v>
      </c>
      <c r="Q17" s="531">
        <v>0</v>
      </c>
      <c r="R17" s="248"/>
      <c r="S17" s="57"/>
      <c r="T17" s="248">
        <f t="shared" si="7"/>
        <v>0</v>
      </c>
      <c r="U17" s="351"/>
      <c r="V17" s="176"/>
      <c r="W17" s="351">
        <f t="shared" si="8"/>
        <v>0</v>
      </c>
      <c r="X17" s="351"/>
      <c r="Y17" s="176"/>
      <c r="Z17" s="351">
        <f t="shared" si="9"/>
        <v>0</v>
      </c>
      <c r="AA17" s="249"/>
      <c r="AB17" s="246">
        <v>8</v>
      </c>
      <c r="AC17" s="246" t="s">
        <v>211</v>
      </c>
      <c r="AD17" s="250" t="s">
        <v>28</v>
      </c>
      <c r="AE17" s="197">
        <v>6986</v>
      </c>
      <c r="AF17" s="197">
        <v>7321</v>
      </c>
      <c r="AG17" s="523">
        <f t="shared" si="0"/>
        <v>0</v>
      </c>
      <c r="AH17" s="523">
        <f t="shared" si="1"/>
        <v>0</v>
      </c>
      <c r="AI17" s="523">
        <f t="shared" si="10"/>
        <v>0</v>
      </c>
      <c r="AJ17" s="248"/>
      <c r="AK17" s="248"/>
      <c r="AL17" s="248">
        <f t="shared" si="11"/>
        <v>0</v>
      </c>
      <c r="AM17" s="248">
        <f t="shared" si="12"/>
        <v>0</v>
      </c>
      <c r="AN17" s="248"/>
      <c r="AO17" s="248"/>
      <c r="AP17" s="248">
        <f t="shared" si="13"/>
        <v>0</v>
      </c>
      <c r="AQ17" s="248"/>
      <c r="AR17" s="248"/>
      <c r="AS17" s="248">
        <f t="shared" si="14"/>
        <v>0</v>
      </c>
      <c r="AT17" s="248">
        <f t="shared" si="15"/>
        <v>0</v>
      </c>
      <c r="AU17" s="248"/>
      <c r="AV17" s="248"/>
      <c r="AW17" s="248">
        <f t="shared" si="16"/>
        <v>0</v>
      </c>
      <c r="AX17" s="248"/>
      <c r="AY17" s="248"/>
      <c r="AZ17" s="248">
        <f t="shared" si="17"/>
        <v>0</v>
      </c>
      <c r="BA17" s="249"/>
      <c r="BB17" s="35">
        <v>8</v>
      </c>
      <c r="BC17" s="246" t="s">
        <v>211</v>
      </c>
      <c r="BD17" s="250" t="s">
        <v>28</v>
      </c>
      <c r="BE17" s="246"/>
      <c r="BF17" s="246">
        <f t="shared" si="18"/>
        <v>0</v>
      </c>
      <c r="BG17" s="246"/>
      <c r="BH17" s="246"/>
      <c r="BI17" s="246"/>
      <c r="BJ17" s="246">
        <f t="shared" si="19"/>
        <v>0</v>
      </c>
      <c r="BK17" s="246"/>
      <c r="BL17" s="246"/>
      <c r="BM17" s="246"/>
      <c r="BN17" s="246">
        <f t="shared" si="20"/>
        <v>0</v>
      </c>
      <c r="BO17" s="246"/>
      <c r="BP17" s="246"/>
      <c r="BQ17" s="246"/>
      <c r="BR17" s="246">
        <f t="shared" si="21"/>
        <v>0</v>
      </c>
      <c r="BS17" s="246"/>
      <c r="BT17" s="246"/>
      <c r="BU17" s="246"/>
      <c r="BV17" s="246">
        <f t="shared" si="22"/>
        <v>0</v>
      </c>
      <c r="BW17" s="246"/>
      <c r="BX17" s="246"/>
      <c r="BY17" s="246"/>
      <c r="BZ17" s="246">
        <f t="shared" si="23"/>
        <v>0</v>
      </c>
      <c r="CA17" s="246"/>
      <c r="CB17" s="246"/>
      <c r="CC17" s="246"/>
      <c r="CD17" s="246">
        <f t="shared" si="24"/>
        <v>0</v>
      </c>
      <c r="CE17" s="246"/>
      <c r="CF17" s="246"/>
      <c r="CG17" s="246"/>
      <c r="CH17" s="246">
        <f t="shared" si="25"/>
        <v>0</v>
      </c>
      <c r="CI17" s="246"/>
      <c r="CJ17" s="246"/>
      <c r="CK17" s="246"/>
      <c r="CL17" s="246">
        <f t="shared" si="26"/>
        <v>0</v>
      </c>
      <c r="CM17" s="246"/>
      <c r="CN17" s="246"/>
      <c r="CO17" s="524">
        <f t="shared" si="27"/>
        <v>0</v>
      </c>
      <c r="CP17" s="524">
        <f t="shared" si="28"/>
        <v>0</v>
      </c>
      <c r="CQ17" s="524">
        <f t="shared" si="29"/>
        <v>0</v>
      </c>
      <c r="CR17" s="524">
        <f t="shared" si="30"/>
        <v>0</v>
      </c>
      <c r="CS17" s="319"/>
      <c r="CT17" s="246">
        <v>8</v>
      </c>
      <c r="CU17" s="246" t="s">
        <v>211</v>
      </c>
      <c r="CV17" s="250" t="s">
        <v>28</v>
      </c>
      <c r="CW17" s="248"/>
      <c r="CX17" s="57"/>
      <c r="CY17" s="248">
        <f t="shared" si="31"/>
        <v>0</v>
      </c>
      <c r="CZ17" s="248"/>
      <c r="DA17" s="57"/>
      <c r="DB17" s="248">
        <f t="shared" si="32"/>
        <v>0</v>
      </c>
      <c r="DC17" s="248"/>
      <c r="DD17" s="57"/>
      <c r="DE17" s="248">
        <f t="shared" si="33"/>
        <v>0</v>
      </c>
      <c r="DF17" s="248"/>
      <c r="DG17" s="57"/>
      <c r="DH17" s="248">
        <f t="shared" si="34"/>
        <v>0</v>
      </c>
      <c r="DI17" s="248"/>
      <c r="DJ17" s="57"/>
      <c r="DK17" s="248">
        <f t="shared" si="35"/>
        <v>0</v>
      </c>
      <c r="DL17" s="531">
        <v>0</v>
      </c>
      <c r="DM17" s="531">
        <v>0</v>
      </c>
      <c r="DN17" s="351">
        <f t="shared" si="36"/>
        <v>0</v>
      </c>
      <c r="DO17" s="320"/>
      <c r="DP17" s="319"/>
      <c r="DQ17" s="246">
        <v>8</v>
      </c>
      <c r="DR17" s="246" t="s">
        <v>211</v>
      </c>
      <c r="DS17" s="250" t="s">
        <v>28</v>
      </c>
      <c r="DT17" s="525">
        <f t="shared" si="37"/>
        <v>0</v>
      </c>
      <c r="DU17" s="531">
        <v>0</v>
      </c>
      <c r="DV17" s="367"/>
      <c r="DW17" s="367"/>
      <c r="DX17" s="367"/>
      <c r="DY17" s="367"/>
      <c r="DZ17" s="369"/>
      <c r="EA17" s="531">
        <v>0</v>
      </c>
      <c r="EB17" s="363"/>
      <c r="EC17" s="361"/>
      <c r="ED17" s="361"/>
      <c r="EE17" s="361"/>
      <c r="EF17" s="361"/>
      <c r="EG17" s="361"/>
      <c r="EH17" s="361"/>
      <c r="EI17" s="362"/>
      <c r="EJ17" s="319"/>
      <c r="EK17" s="319"/>
      <c r="EL17" s="319"/>
    </row>
    <row r="18" spans="1:142" s="252" customFormat="1">
      <c r="A18" s="246">
        <v>9</v>
      </c>
      <c r="B18" s="246" t="s">
        <v>8</v>
      </c>
      <c r="C18" s="247" t="s">
        <v>29</v>
      </c>
      <c r="D18" s="248"/>
      <c r="E18" s="57"/>
      <c r="F18" s="248">
        <f t="shared" si="3"/>
        <v>0</v>
      </c>
      <c r="G18" s="248"/>
      <c r="H18" s="57"/>
      <c r="I18" s="248">
        <f t="shared" si="4"/>
        <v>0</v>
      </c>
      <c r="J18" s="248"/>
      <c r="K18" s="57"/>
      <c r="L18" s="248">
        <f t="shared" si="5"/>
        <v>0</v>
      </c>
      <c r="M18" s="248"/>
      <c r="N18" s="57"/>
      <c r="O18" s="248">
        <f t="shared" si="6"/>
        <v>0</v>
      </c>
      <c r="P18" s="531">
        <v>0</v>
      </c>
      <c r="Q18" s="531">
        <v>0</v>
      </c>
      <c r="R18" s="248"/>
      <c r="S18" s="57"/>
      <c r="T18" s="248">
        <f t="shared" si="7"/>
        <v>0</v>
      </c>
      <c r="U18" s="351"/>
      <c r="V18" s="176"/>
      <c r="W18" s="351">
        <f t="shared" si="8"/>
        <v>0</v>
      </c>
      <c r="X18" s="351"/>
      <c r="Y18" s="176"/>
      <c r="Z18" s="351">
        <f t="shared" si="9"/>
        <v>0</v>
      </c>
      <c r="AA18" s="249"/>
      <c r="AB18" s="246">
        <v>9</v>
      </c>
      <c r="AC18" s="246" t="s">
        <v>8</v>
      </c>
      <c r="AD18" s="250" t="s">
        <v>29</v>
      </c>
      <c r="AE18" s="197">
        <v>2162</v>
      </c>
      <c r="AF18" s="197">
        <v>2186</v>
      </c>
      <c r="AG18" s="523">
        <f t="shared" si="0"/>
        <v>0</v>
      </c>
      <c r="AH18" s="523">
        <f t="shared" si="1"/>
        <v>0</v>
      </c>
      <c r="AI18" s="523">
        <f t="shared" si="10"/>
        <v>0</v>
      </c>
      <c r="AJ18" s="248"/>
      <c r="AK18" s="248"/>
      <c r="AL18" s="248">
        <f t="shared" si="11"/>
        <v>0</v>
      </c>
      <c r="AM18" s="248">
        <f t="shared" si="12"/>
        <v>0</v>
      </c>
      <c r="AN18" s="248"/>
      <c r="AO18" s="248"/>
      <c r="AP18" s="248">
        <f t="shared" si="13"/>
        <v>0</v>
      </c>
      <c r="AQ18" s="248"/>
      <c r="AR18" s="248"/>
      <c r="AS18" s="248">
        <f t="shared" si="14"/>
        <v>0</v>
      </c>
      <c r="AT18" s="248">
        <f t="shared" si="15"/>
        <v>0</v>
      </c>
      <c r="AU18" s="248"/>
      <c r="AV18" s="248"/>
      <c r="AW18" s="248">
        <f t="shared" si="16"/>
        <v>0</v>
      </c>
      <c r="AX18" s="248"/>
      <c r="AY18" s="248"/>
      <c r="AZ18" s="248">
        <f t="shared" si="17"/>
        <v>0</v>
      </c>
      <c r="BA18" s="249"/>
      <c r="BB18" s="35">
        <v>9</v>
      </c>
      <c r="BC18" s="246" t="s">
        <v>8</v>
      </c>
      <c r="BD18" s="250" t="s">
        <v>29</v>
      </c>
      <c r="BE18" s="246"/>
      <c r="BF18" s="246">
        <f t="shared" si="18"/>
        <v>0</v>
      </c>
      <c r="BG18" s="246"/>
      <c r="BH18" s="246"/>
      <c r="BI18" s="246"/>
      <c r="BJ18" s="246">
        <f t="shared" si="19"/>
        <v>0</v>
      </c>
      <c r="BK18" s="246"/>
      <c r="BL18" s="246"/>
      <c r="BM18" s="246"/>
      <c r="BN18" s="246">
        <f t="shared" si="20"/>
        <v>0</v>
      </c>
      <c r="BO18" s="246"/>
      <c r="BP18" s="246"/>
      <c r="BQ18" s="246"/>
      <c r="BR18" s="246">
        <f t="shared" si="21"/>
        <v>0</v>
      </c>
      <c r="BS18" s="246"/>
      <c r="BT18" s="246"/>
      <c r="BU18" s="246"/>
      <c r="BV18" s="246">
        <f t="shared" si="22"/>
        <v>0</v>
      </c>
      <c r="BW18" s="246"/>
      <c r="BX18" s="246"/>
      <c r="BY18" s="246"/>
      <c r="BZ18" s="246">
        <f t="shared" si="23"/>
        <v>0</v>
      </c>
      <c r="CA18" s="246"/>
      <c r="CB18" s="246"/>
      <c r="CC18" s="246"/>
      <c r="CD18" s="246">
        <f t="shared" si="24"/>
        <v>0</v>
      </c>
      <c r="CE18" s="246"/>
      <c r="CF18" s="246"/>
      <c r="CG18" s="246"/>
      <c r="CH18" s="246">
        <f t="shared" si="25"/>
        <v>0</v>
      </c>
      <c r="CI18" s="246"/>
      <c r="CJ18" s="246"/>
      <c r="CK18" s="246"/>
      <c r="CL18" s="246">
        <f t="shared" si="26"/>
        <v>0</v>
      </c>
      <c r="CM18" s="246"/>
      <c r="CN18" s="246"/>
      <c r="CO18" s="524">
        <f t="shared" si="27"/>
        <v>0</v>
      </c>
      <c r="CP18" s="524">
        <f t="shared" si="28"/>
        <v>0</v>
      </c>
      <c r="CQ18" s="524">
        <f t="shared" si="29"/>
        <v>0</v>
      </c>
      <c r="CR18" s="524">
        <f t="shared" si="30"/>
        <v>0</v>
      </c>
      <c r="CS18" s="321"/>
      <c r="CT18" s="246">
        <v>9</v>
      </c>
      <c r="CU18" s="246" t="s">
        <v>8</v>
      </c>
      <c r="CV18" s="250" t="s">
        <v>29</v>
      </c>
      <c r="CW18" s="248"/>
      <c r="CX18" s="57"/>
      <c r="CY18" s="248">
        <f t="shared" si="31"/>
        <v>0</v>
      </c>
      <c r="CZ18" s="248"/>
      <c r="DA18" s="57"/>
      <c r="DB18" s="248">
        <f t="shared" si="32"/>
        <v>0</v>
      </c>
      <c r="DC18" s="248"/>
      <c r="DD18" s="57"/>
      <c r="DE18" s="248">
        <f t="shared" si="33"/>
        <v>0</v>
      </c>
      <c r="DF18" s="248"/>
      <c r="DG18" s="57"/>
      <c r="DH18" s="248">
        <f t="shared" si="34"/>
        <v>0</v>
      </c>
      <c r="DI18" s="248"/>
      <c r="DJ18" s="57"/>
      <c r="DK18" s="248">
        <f t="shared" si="35"/>
        <v>0</v>
      </c>
      <c r="DL18" s="531">
        <v>0</v>
      </c>
      <c r="DM18" s="531">
        <v>0</v>
      </c>
      <c r="DN18" s="351">
        <f t="shared" si="36"/>
        <v>0</v>
      </c>
      <c r="DO18" s="320"/>
      <c r="DP18" s="321"/>
      <c r="DQ18" s="246">
        <v>9</v>
      </c>
      <c r="DR18" s="246" t="s">
        <v>8</v>
      </c>
      <c r="DS18" s="250" t="s">
        <v>29</v>
      </c>
      <c r="DT18" s="525">
        <f t="shared" si="37"/>
        <v>0</v>
      </c>
      <c r="DU18" s="531">
        <v>0</v>
      </c>
      <c r="DV18" s="367"/>
      <c r="DW18" s="367"/>
      <c r="DX18" s="367"/>
      <c r="DY18" s="367"/>
      <c r="DZ18" s="369"/>
      <c r="EA18" s="531">
        <v>0</v>
      </c>
      <c r="EB18" s="364"/>
      <c r="EC18" s="362"/>
      <c r="ED18" s="362"/>
      <c r="EE18" s="362"/>
      <c r="EF18" s="362"/>
      <c r="EG18" s="362"/>
      <c r="EH18" s="361"/>
      <c r="EI18" s="362"/>
      <c r="EJ18" s="321"/>
      <c r="EK18" s="321"/>
      <c r="EL18" s="321"/>
    </row>
    <row r="19" spans="1:142" s="31" customFormat="1">
      <c r="A19" s="35">
        <v>10</v>
      </c>
      <c r="B19" s="35" t="s">
        <v>9</v>
      </c>
      <c r="C19" s="94" t="s">
        <v>30</v>
      </c>
      <c r="D19" s="57">
        <v>1</v>
      </c>
      <c r="E19" s="57">
        <v>1</v>
      </c>
      <c r="F19" s="57">
        <f t="shared" si="3"/>
        <v>0</v>
      </c>
      <c r="G19" s="57">
        <v>3</v>
      </c>
      <c r="H19" s="57">
        <v>3</v>
      </c>
      <c r="I19" s="57">
        <f t="shared" si="4"/>
        <v>0</v>
      </c>
      <c r="J19" s="57">
        <v>3</v>
      </c>
      <c r="K19" s="57">
        <v>3</v>
      </c>
      <c r="L19" s="57">
        <f t="shared" si="5"/>
        <v>0</v>
      </c>
      <c r="M19" s="57"/>
      <c r="N19" s="57"/>
      <c r="O19" s="57">
        <f t="shared" si="6"/>
        <v>0</v>
      </c>
      <c r="P19" s="176">
        <f t="shared" si="38"/>
        <v>100</v>
      </c>
      <c r="Q19" s="176">
        <f t="shared" si="39"/>
        <v>100</v>
      </c>
      <c r="R19" s="57">
        <v>17</v>
      </c>
      <c r="S19" s="57">
        <v>17</v>
      </c>
      <c r="T19" s="57">
        <f t="shared" si="7"/>
        <v>0</v>
      </c>
      <c r="U19" s="176">
        <v>677</v>
      </c>
      <c r="V19" s="176">
        <v>677</v>
      </c>
      <c r="W19" s="176">
        <f t="shared" si="8"/>
        <v>0</v>
      </c>
      <c r="X19" s="176">
        <v>353</v>
      </c>
      <c r="Y19" s="176">
        <v>353</v>
      </c>
      <c r="Z19" s="176">
        <f t="shared" si="9"/>
        <v>0</v>
      </c>
      <c r="AA19" s="110"/>
      <c r="AB19" s="35">
        <v>10</v>
      </c>
      <c r="AC19" s="35" t="s">
        <v>9</v>
      </c>
      <c r="AD19" s="151" t="s">
        <v>30</v>
      </c>
      <c r="AE19" s="197">
        <v>2277</v>
      </c>
      <c r="AF19" s="197">
        <v>2402</v>
      </c>
      <c r="AG19" s="521">
        <f t="shared" si="0"/>
        <v>6.3</v>
      </c>
      <c r="AH19" s="84">
        <f t="shared" si="1"/>
        <v>5.9</v>
      </c>
      <c r="AI19" s="84">
        <f t="shared" si="10"/>
        <v>-0.39999999999999947</v>
      </c>
      <c r="AJ19" s="57">
        <v>144</v>
      </c>
      <c r="AK19" s="57">
        <v>141</v>
      </c>
      <c r="AL19" s="57">
        <f t="shared" si="11"/>
        <v>-3</v>
      </c>
      <c r="AM19" s="57">
        <f t="shared" si="12"/>
        <v>32</v>
      </c>
      <c r="AN19" s="57">
        <v>7</v>
      </c>
      <c r="AO19" s="57">
        <v>25</v>
      </c>
      <c r="AP19" s="57">
        <f t="shared" si="13"/>
        <v>41</v>
      </c>
      <c r="AQ19" s="57">
        <v>17</v>
      </c>
      <c r="AR19" s="57">
        <v>24</v>
      </c>
      <c r="AS19" s="57">
        <f t="shared" si="14"/>
        <v>9</v>
      </c>
      <c r="AT19" s="57">
        <f t="shared" si="15"/>
        <v>20</v>
      </c>
      <c r="AU19" s="57"/>
      <c r="AV19" s="57">
        <v>20</v>
      </c>
      <c r="AW19" s="57">
        <f t="shared" si="16"/>
        <v>16</v>
      </c>
      <c r="AX19" s="57">
        <v>2</v>
      </c>
      <c r="AY19" s="57">
        <v>14</v>
      </c>
      <c r="AZ19" s="57">
        <f t="shared" si="17"/>
        <v>-4</v>
      </c>
      <c r="BA19" s="110"/>
      <c r="BB19" s="35">
        <v>10</v>
      </c>
      <c r="BC19" s="35" t="s">
        <v>9</v>
      </c>
      <c r="BD19" s="151" t="s">
        <v>30</v>
      </c>
      <c r="BE19" s="35">
        <v>68</v>
      </c>
      <c r="BF19" s="35">
        <f t="shared" si="18"/>
        <v>7</v>
      </c>
      <c r="BG19" s="35"/>
      <c r="BH19" s="35">
        <v>7</v>
      </c>
      <c r="BI19" s="35">
        <v>55</v>
      </c>
      <c r="BJ19" s="35">
        <f t="shared" si="19"/>
        <v>9</v>
      </c>
      <c r="BK19" s="35">
        <v>2</v>
      </c>
      <c r="BL19" s="35">
        <v>7</v>
      </c>
      <c r="BM19" s="35">
        <v>5</v>
      </c>
      <c r="BN19" s="35">
        <f t="shared" si="20"/>
        <v>0</v>
      </c>
      <c r="BO19" s="35"/>
      <c r="BP19" s="35"/>
      <c r="BQ19" s="35"/>
      <c r="BR19" s="35">
        <f t="shared" si="21"/>
        <v>0</v>
      </c>
      <c r="BS19" s="35"/>
      <c r="BT19" s="35"/>
      <c r="BU19" s="35"/>
      <c r="BV19" s="35">
        <f t="shared" si="22"/>
        <v>0</v>
      </c>
      <c r="BW19" s="35"/>
      <c r="BX19" s="35"/>
      <c r="BY19" s="35"/>
      <c r="BZ19" s="35">
        <f t="shared" si="23"/>
        <v>0</v>
      </c>
      <c r="CA19" s="35"/>
      <c r="CB19" s="35"/>
      <c r="CC19" s="35"/>
      <c r="CD19" s="35">
        <f t="shared" si="24"/>
        <v>0</v>
      </c>
      <c r="CE19" s="35"/>
      <c r="CF19" s="35"/>
      <c r="CG19" s="35"/>
      <c r="CH19" s="35">
        <f t="shared" si="25"/>
        <v>0</v>
      </c>
      <c r="CI19" s="35"/>
      <c r="CJ19" s="35"/>
      <c r="CK19" s="35">
        <v>13</v>
      </c>
      <c r="CL19" s="35">
        <f t="shared" si="26"/>
        <v>0</v>
      </c>
      <c r="CM19" s="35"/>
      <c r="CN19" s="35"/>
      <c r="CO19" s="159">
        <f t="shared" si="27"/>
        <v>141</v>
      </c>
      <c r="CP19" s="159">
        <f t="shared" si="28"/>
        <v>16</v>
      </c>
      <c r="CQ19" s="159">
        <f t="shared" si="29"/>
        <v>2</v>
      </c>
      <c r="CR19" s="159">
        <f t="shared" si="30"/>
        <v>14</v>
      </c>
      <c r="CS19" s="28"/>
      <c r="CT19" s="35">
        <v>10</v>
      </c>
      <c r="CU19" s="35" t="s">
        <v>9</v>
      </c>
      <c r="CV19" s="151" t="s">
        <v>30</v>
      </c>
      <c r="CW19" s="57">
        <v>25</v>
      </c>
      <c r="CX19" s="57">
        <v>23</v>
      </c>
      <c r="CY19" s="57">
        <f>CX19-CW19</f>
        <v>-2</v>
      </c>
      <c r="CZ19" s="57">
        <v>14</v>
      </c>
      <c r="DA19" s="57">
        <v>13</v>
      </c>
      <c r="DB19" s="57">
        <f t="shared" si="32"/>
        <v>-1</v>
      </c>
      <c r="DC19" s="57">
        <v>10</v>
      </c>
      <c r="DD19" s="57">
        <v>9</v>
      </c>
      <c r="DE19" s="57">
        <f t="shared" si="33"/>
        <v>-1</v>
      </c>
      <c r="DF19" s="57">
        <v>6</v>
      </c>
      <c r="DG19" s="57">
        <v>6</v>
      </c>
      <c r="DH19" s="57">
        <f t="shared" si="34"/>
        <v>0</v>
      </c>
      <c r="DI19" s="57">
        <v>4</v>
      </c>
      <c r="DJ19" s="57">
        <v>3</v>
      </c>
      <c r="DK19" s="57">
        <f t="shared" si="35"/>
        <v>-1</v>
      </c>
      <c r="DL19" s="176">
        <f t="shared" si="40"/>
        <v>60</v>
      </c>
      <c r="DM19" s="176">
        <f t="shared" si="41"/>
        <v>66.7</v>
      </c>
      <c r="DN19" s="176">
        <f t="shared" si="36"/>
        <v>6.7000000000000028</v>
      </c>
      <c r="DO19" s="121">
        <v>3</v>
      </c>
      <c r="DP19" s="28"/>
      <c r="DQ19" s="35">
        <v>10</v>
      </c>
      <c r="DR19" s="35" t="s">
        <v>9</v>
      </c>
      <c r="DS19" s="151" t="s">
        <v>30</v>
      </c>
      <c r="DT19" s="462">
        <f t="shared" si="37"/>
        <v>11736</v>
      </c>
      <c r="DU19" s="367">
        <f t="shared" si="2"/>
        <v>11736</v>
      </c>
      <c r="DV19" s="367">
        <v>11498</v>
      </c>
      <c r="DW19" s="367">
        <v>9364</v>
      </c>
      <c r="DX19" s="367">
        <v>238</v>
      </c>
      <c r="DY19" s="367"/>
      <c r="DZ19" s="369"/>
      <c r="EA19" s="522">
        <f t="shared" si="42"/>
        <v>98</v>
      </c>
      <c r="EB19" s="364">
        <v>11713</v>
      </c>
      <c r="EC19" s="362">
        <v>10551</v>
      </c>
      <c r="ED19" s="361">
        <v>9</v>
      </c>
      <c r="EE19" s="362"/>
      <c r="EF19" s="362"/>
      <c r="EG19" s="362">
        <v>10</v>
      </c>
      <c r="EH19" s="361"/>
      <c r="EI19" s="362">
        <v>22</v>
      </c>
      <c r="EJ19" s="28"/>
      <c r="EK19" s="28"/>
      <c r="EL19" s="28"/>
    </row>
    <row r="20" spans="1:142" s="31" customFormat="1">
      <c r="A20" s="35">
        <v>11</v>
      </c>
      <c r="B20" s="35" t="s">
        <v>10</v>
      </c>
      <c r="C20" s="94" t="s">
        <v>31</v>
      </c>
      <c r="D20" s="57">
        <v>1</v>
      </c>
      <c r="E20" s="57">
        <v>1</v>
      </c>
      <c r="F20" s="57">
        <f t="shared" si="3"/>
        <v>0</v>
      </c>
      <c r="G20" s="57">
        <v>1</v>
      </c>
      <c r="H20" s="57">
        <v>1</v>
      </c>
      <c r="I20" s="57">
        <f t="shared" si="4"/>
        <v>0</v>
      </c>
      <c r="J20" s="57"/>
      <c r="K20" s="57">
        <v>1</v>
      </c>
      <c r="L20" s="57">
        <f t="shared" si="5"/>
        <v>1</v>
      </c>
      <c r="M20" s="57"/>
      <c r="N20" s="57"/>
      <c r="O20" s="57">
        <f t="shared" si="6"/>
        <v>0</v>
      </c>
      <c r="P20" s="176">
        <f t="shared" si="38"/>
        <v>0</v>
      </c>
      <c r="Q20" s="176">
        <f t="shared" si="39"/>
        <v>100</v>
      </c>
      <c r="R20" s="57">
        <v>9</v>
      </c>
      <c r="S20" s="57">
        <v>9</v>
      </c>
      <c r="T20" s="57">
        <f t="shared" si="7"/>
        <v>0</v>
      </c>
      <c r="U20" s="176">
        <v>425</v>
      </c>
      <c r="V20" s="176">
        <v>425</v>
      </c>
      <c r="W20" s="176">
        <f t="shared" si="8"/>
        <v>0</v>
      </c>
      <c r="X20" s="176">
        <v>213</v>
      </c>
      <c r="Y20" s="176">
        <v>213</v>
      </c>
      <c r="Z20" s="176">
        <f t="shared" si="9"/>
        <v>0</v>
      </c>
      <c r="AA20" s="110"/>
      <c r="AB20" s="35">
        <v>11</v>
      </c>
      <c r="AC20" s="35" t="s">
        <v>10</v>
      </c>
      <c r="AD20" s="151" t="s">
        <v>31</v>
      </c>
      <c r="AE20" s="197">
        <v>2493</v>
      </c>
      <c r="AF20" s="197">
        <v>2673</v>
      </c>
      <c r="AG20" s="521">
        <f t="shared" si="0"/>
        <v>11.4</v>
      </c>
      <c r="AH20" s="84">
        <f t="shared" si="1"/>
        <v>7.9</v>
      </c>
      <c r="AI20" s="84">
        <f t="shared" si="10"/>
        <v>-3.5</v>
      </c>
      <c r="AJ20" s="57">
        <v>283</v>
      </c>
      <c r="AK20" s="57">
        <v>210</v>
      </c>
      <c r="AL20" s="57">
        <f t="shared" si="11"/>
        <v>-73</v>
      </c>
      <c r="AM20" s="57">
        <f t="shared" si="12"/>
        <v>184</v>
      </c>
      <c r="AN20" s="57">
        <v>21</v>
      </c>
      <c r="AO20" s="57">
        <v>163</v>
      </c>
      <c r="AP20" s="57">
        <f t="shared" si="13"/>
        <v>118</v>
      </c>
      <c r="AQ20" s="57">
        <v>28</v>
      </c>
      <c r="AR20" s="57">
        <v>90</v>
      </c>
      <c r="AS20" s="57">
        <f t="shared" si="14"/>
        <v>-66</v>
      </c>
      <c r="AT20" s="57">
        <f t="shared" si="15"/>
        <v>141</v>
      </c>
      <c r="AU20" s="57">
        <v>7</v>
      </c>
      <c r="AV20" s="57">
        <v>134</v>
      </c>
      <c r="AW20" s="57">
        <f t="shared" si="16"/>
        <v>130</v>
      </c>
      <c r="AX20" s="57">
        <v>7</v>
      </c>
      <c r="AY20" s="57">
        <v>123</v>
      </c>
      <c r="AZ20" s="57">
        <f t="shared" si="17"/>
        <v>-11</v>
      </c>
      <c r="BA20" s="110"/>
      <c r="BB20" s="35">
        <v>11</v>
      </c>
      <c r="BC20" s="35" t="s">
        <v>10</v>
      </c>
      <c r="BD20" s="151" t="s">
        <v>31</v>
      </c>
      <c r="BE20" s="35">
        <v>28</v>
      </c>
      <c r="BF20" s="35">
        <f t="shared" si="18"/>
        <v>14</v>
      </c>
      <c r="BG20" s="35"/>
      <c r="BH20" s="35">
        <v>14</v>
      </c>
      <c r="BI20" s="35">
        <v>23</v>
      </c>
      <c r="BJ20" s="35">
        <f t="shared" si="19"/>
        <v>3</v>
      </c>
      <c r="BK20" s="35">
        <v>2</v>
      </c>
      <c r="BL20" s="35">
        <v>1</v>
      </c>
      <c r="BM20" s="35"/>
      <c r="BN20" s="35">
        <f t="shared" si="20"/>
        <v>0</v>
      </c>
      <c r="BO20" s="35"/>
      <c r="BP20" s="35"/>
      <c r="BQ20" s="35"/>
      <c r="BR20" s="35">
        <f t="shared" si="21"/>
        <v>0</v>
      </c>
      <c r="BS20" s="35"/>
      <c r="BT20" s="35"/>
      <c r="BU20" s="35">
        <v>9</v>
      </c>
      <c r="BV20" s="35">
        <f t="shared" si="22"/>
        <v>17</v>
      </c>
      <c r="BW20" s="35"/>
      <c r="BX20" s="35">
        <v>17</v>
      </c>
      <c r="BY20" s="35">
        <v>92</v>
      </c>
      <c r="BZ20" s="35">
        <f t="shared" si="23"/>
        <v>75</v>
      </c>
      <c r="CA20" s="35">
        <v>5</v>
      </c>
      <c r="CB20" s="35">
        <v>70</v>
      </c>
      <c r="CC20" s="35">
        <v>58</v>
      </c>
      <c r="CD20" s="35">
        <f t="shared" si="24"/>
        <v>21</v>
      </c>
      <c r="CE20" s="35"/>
      <c r="CF20" s="35">
        <v>21</v>
      </c>
      <c r="CG20" s="35"/>
      <c r="CH20" s="35">
        <f t="shared" si="25"/>
        <v>0</v>
      </c>
      <c r="CI20" s="35"/>
      <c r="CJ20" s="35"/>
      <c r="CK20" s="35"/>
      <c r="CL20" s="35">
        <f t="shared" si="26"/>
        <v>0</v>
      </c>
      <c r="CM20" s="35"/>
      <c r="CN20" s="35"/>
      <c r="CO20" s="159">
        <f t="shared" si="27"/>
        <v>210</v>
      </c>
      <c r="CP20" s="159">
        <f t="shared" si="28"/>
        <v>130</v>
      </c>
      <c r="CQ20" s="159">
        <f t="shared" si="29"/>
        <v>7</v>
      </c>
      <c r="CR20" s="159">
        <f t="shared" si="30"/>
        <v>123</v>
      </c>
      <c r="CS20" s="28"/>
      <c r="CT20" s="35">
        <v>11</v>
      </c>
      <c r="CU20" s="35" t="s">
        <v>10</v>
      </c>
      <c r="CV20" s="151" t="s">
        <v>31</v>
      </c>
      <c r="CW20" s="57">
        <v>16</v>
      </c>
      <c r="CX20" s="57">
        <v>16</v>
      </c>
      <c r="CY20" s="57">
        <f t="shared" si="31"/>
        <v>0</v>
      </c>
      <c r="CZ20" s="57">
        <v>10</v>
      </c>
      <c r="DA20" s="57">
        <v>9</v>
      </c>
      <c r="DB20" s="57">
        <f t="shared" si="32"/>
        <v>-1</v>
      </c>
      <c r="DC20" s="57">
        <v>10</v>
      </c>
      <c r="DD20" s="57">
        <v>9</v>
      </c>
      <c r="DE20" s="57">
        <f t="shared" si="33"/>
        <v>-1</v>
      </c>
      <c r="DF20" s="57">
        <v>4</v>
      </c>
      <c r="DG20" s="57">
        <v>3</v>
      </c>
      <c r="DH20" s="57">
        <f t="shared" si="34"/>
        <v>-1</v>
      </c>
      <c r="DI20" s="57">
        <v>6</v>
      </c>
      <c r="DJ20" s="57">
        <v>6</v>
      </c>
      <c r="DK20" s="57">
        <f t="shared" si="35"/>
        <v>0</v>
      </c>
      <c r="DL20" s="176">
        <f t="shared" si="40"/>
        <v>40</v>
      </c>
      <c r="DM20" s="176">
        <f t="shared" si="41"/>
        <v>33.299999999999997</v>
      </c>
      <c r="DN20" s="176">
        <f t="shared" si="36"/>
        <v>-6.7000000000000028</v>
      </c>
      <c r="DO20" s="121">
        <v>9</v>
      </c>
      <c r="DP20" s="28"/>
      <c r="DQ20" s="35">
        <v>11</v>
      </c>
      <c r="DR20" s="35" t="s">
        <v>10</v>
      </c>
      <c r="DS20" s="151" t="s">
        <v>31</v>
      </c>
      <c r="DT20" s="462">
        <f t="shared" si="37"/>
        <v>12660</v>
      </c>
      <c r="DU20" s="367">
        <f t="shared" si="2"/>
        <v>12660</v>
      </c>
      <c r="DV20" s="367">
        <v>12092</v>
      </c>
      <c r="DW20" s="367">
        <v>12092</v>
      </c>
      <c r="DX20" s="367">
        <v>568</v>
      </c>
      <c r="DY20" s="367"/>
      <c r="DZ20" s="369"/>
      <c r="EA20" s="522">
        <f t="shared" si="42"/>
        <v>95.5</v>
      </c>
      <c r="EB20" s="364">
        <v>12650</v>
      </c>
      <c r="EC20" s="362">
        <v>11094</v>
      </c>
      <c r="ED20" s="362">
        <v>6</v>
      </c>
      <c r="EE20" s="362">
        <v>80</v>
      </c>
      <c r="EF20" s="362"/>
      <c r="EG20" s="362"/>
      <c r="EH20" s="361">
        <v>40</v>
      </c>
      <c r="EI20" s="362">
        <v>30</v>
      </c>
      <c r="EJ20" s="28"/>
      <c r="EK20" s="28"/>
      <c r="EL20" s="28"/>
    </row>
    <row r="21" spans="1:142" s="31" customFormat="1">
      <c r="A21" s="35">
        <v>12</v>
      </c>
      <c r="B21" s="35" t="s">
        <v>11</v>
      </c>
      <c r="C21" s="94" t="s">
        <v>32</v>
      </c>
      <c r="D21" s="57">
        <v>1</v>
      </c>
      <c r="E21" s="57">
        <v>1</v>
      </c>
      <c r="F21" s="57">
        <f t="shared" si="3"/>
        <v>0</v>
      </c>
      <c r="G21" s="57">
        <v>2</v>
      </c>
      <c r="H21" s="57">
        <v>2</v>
      </c>
      <c r="I21" s="57">
        <f t="shared" si="4"/>
        <v>0</v>
      </c>
      <c r="J21" s="57">
        <v>1</v>
      </c>
      <c r="K21" s="57">
        <v>1</v>
      </c>
      <c r="L21" s="57">
        <f t="shared" si="5"/>
        <v>0</v>
      </c>
      <c r="M21" s="57"/>
      <c r="N21" s="57"/>
      <c r="O21" s="57">
        <f t="shared" si="6"/>
        <v>0</v>
      </c>
      <c r="P21" s="176">
        <f t="shared" si="38"/>
        <v>50</v>
      </c>
      <c r="Q21" s="176">
        <f t="shared" si="39"/>
        <v>50</v>
      </c>
      <c r="R21" s="57">
        <v>14</v>
      </c>
      <c r="S21" s="57">
        <v>14</v>
      </c>
      <c r="T21" s="57">
        <f t="shared" si="7"/>
        <v>0</v>
      </c>
      <c r="U21" s="176">
        <v>727</v>
      </c>
      <c r="V21" s="176">
        <v>727</v>
      </c>
      <c r="W21" s="176">
        <f t="shared" si="8"/>
        <v>0</v>
      </c>
      <c r="X21" s="176">
        <v>380</v>
      </c>
      <c r="Y21" s="176">
        <v>380</v>
      </c>
      <c r="Z21" s="176">
        <f t="shared" si="9"/>
        <v>0</v>
      </c>
      <c r="AA21" s="110"/>
      <c r="AB21" s="35">
        <v>12</v>
      </c>
      <c r="AC21" s="35" t="s">
        <v>11</v>
      </c>
      <c r="AD21" s="151" t="s">
        <v>32</v>
      </c>
      <c r="AE21" s="197">
        <v>2967</v>
      </c>
      <c r="AF21" s="197">
        <v>3029</v>
      </c>
      <c r="AG21" s="521">
        <f t="shared" si="0"/>
        <v>9.4</v>
      </c>
      <c r="AH21" s="84">
        <f t="shared" si="1"/>
        <v>8.8000000000000007</v>
      </c>
      <c r="AI21" s="84">
        <f t="shared" si="10"/>
        <v>-0.59999999999999964</v>
      </c>
      <c r="AJ21" s="57">
        <v>279</v>
      </c>
      <c r="AK21" s="57">
        <v>268</v>
      </c>
      <c r="AL21" s="57">
        <f t="shared" si="11"/>
        <v>-11</v>
      </c>
      <c r="AM21" s="57">
        <f t="shared" si="12"/>
        <v>121</v>
      </c>
      <c r="AN21" s="57">
        <v>64</v>
      </c>
      <c r="AO21" s="57">
        <v>57</v>
      </c>
      <c r="AP21" s="57">
        <f t="shared" si="13"/>
        <v>76</v>
      </c>
      <c r="AQ21" s="57">
        <v>31</v>
      </c>
      <c r="AR21" s="57">
        <v>45</v>
      </c>
      <c r="AS21" s="57">
        <f t="shared" si="14"/>
        <v>-45</v>
      </c>
      <c r="AT21" s="57">
        <f t="shared" si="15"/>
        <v>97</v>
      </c>
      <c r="AU21" s="57"/>
      <c r="AV21" s="57">
        <v>97</v>
      </c>
      <c r="AW21" s="57">
        <f t="shared" si="16"/>
        <v>32</v>
      </c>
      <c r="AX21" s="57">
        <v>2</v>
      </c>
      <c r="AY21" s="57">
        <v>30</v>
      </c>
      <c r="AZ21" s="57">
        <f t="shared" si="17"/>
        <v>-65</v>
      </c>
      <c r="BA21" s="110"/>
      <c r="BB21" s="35">
        <v>12</v>
      </c>
      <c r="BC21" s="35" t="s">
        <v>11</v>
      </c>
      <c r="BD21" s="151" t="s">
        <v>32</v>
      </c>
      <c r="BE21" s="35">
        <v>36</v>
      </c>
      <c r="BF21" s="35">
        <f t="shared" si="18"/>
        <v>6</v>
      </c>
      <c r="BG21" s="35">
        <v>2</v>
      </c>
      <c r="BH21" s="35">
        <v>4</v>
      </c>
      <c r="BI21" s="36">
        <v>37</v>
      </c>
      <c r="BJ21" s="35">
        <f t="shared" si="19"/>
        <v>2</v>
      </c>
      <c r="BK21" s="36"/>
      <c r="BL21" s="36">
        <v>2</v>
      </c>
      <c r="BM21" s="35"/>
      <c r="BN21" s="35">
        <f t="shared" si="20"/>
        <v>0</v>
      </c>
      <c r="BO21" s="35"/>
      <c r="BP21" s="35"/>
      <c r="BQ21" s="35"/>
      <c r="BR21" s="35">
        <f t="shared" si="21"/>
        <v>0</v>
      </c>
      <c r="BS21" s="35"/>
      <c r="BT21" s="35"/>
      <c r="BU21" s="35"/>
      <c r="BV21" s="35">
        <f t="shared" si="22"/>
        <v>0</v>
      </c>
      <c r="BW21" s="35"/>
      <c r="BX21" s="35"/>
      <c r="BY21" s="35">
        <v>71</v>
      </c>
      <c r="BZ21" s="35">
        <f t="shared" si="23"/>
        <v>3</v>
      </c>
      <c r="CA21" s="35"/>
      <c r="CB21" s="35">
        <v>3</v>
      </c>
      <c r="CC21" s="35">
        <v>103</v>
      </c>
      <c r="CD21" s="35">
        <f t="shared" si="24"/>
        <v>8</v>
      </c>
      <c r="CE21" s="35"/>
      <c r="CF21" s="35">
        <v>8</v>
      </c>
      <c r="CG21" s="35"/>
      <c r="CH21" s="35">
        <f t="shared" si="25"/>
        <v>0</v>
      </c>
      <c r="CI21" s="35"/>
      <c r="CJ21" s="35"/>
      <c r="CK21" s="35">
        <v>21</v>
      </c>
      <c r="CL21" s="35">
        <f t="shared" si="26"/>
        <v>13</v>
      </c>
      <c r="CM21" s="35"/>
      <c r="CN21" s="35">
        <v>13</v>
      </c>
      <c r="CO21" s="159">
        <f t="shared" si="27"/>
        <v>268</v>
      </c>
      <c r="CP21" s="159">
        <f t="shared" si="28"/>
        <v>32</v>
      </c>
      <c r="CQ21" s="159">
        <f t="shared" si="29"/>
        <v>2</v>
      </c>
      <c r="CR21" s="159">
        <f t="shared" si="30"/>
        <v>30</v>
      </c>
      <c r="CS21" s="28"/>
      <c r="CT21" s="35">
        <v>12</v>
      </c>
      <c r="CU21" s="35" t="s">
        <v>11</v>
      </c>
      <c r="CV21" s="151" t="s">
        <v>32</v>
      </c>
      <c r="CW21" s="57">
        <v>15</v>
      </c>
      <c r="CX21" s="57">
        <v>18</v>
      </c>
      <c r="CY21" s="57">
        <f t="shared" si="31"/>
        <v>3</v>
      </c>
      <c r="CZ21" s="57">
        <v>11</v>
      </c>
      <c r="DA21" s="57">
        <v>12</v>
      </c>
      <c r="DB21" s="57">
        <f t="shared" si="32"/>
        <v>1</v>
      </c>
      <c r="DC21" s="57">
        <v>9</v>
      </c>
      <c r="DD21" s="57">
        <v>10</v>
      </c>
      <c r="DE21" s="57">
        <f t="shared" si="33"/>
        <v>1</v>
      </c>
      <c r="DF21" s="57">
        <v>4</v>
      </c>
      <c r="DG21" s="57">
        <v>4</v>
      </c>
      <c r="DH21" s="57">
        <f t="shared" si="34"/>
        <v>0</v>
      </c>
      <c r="DI21" s="57">
        <v>5</v>
      </c>
      <c r="DJ21" s="57">
        <v>6</v>
      </c>
      <c r="DK21" s="57">
        <f t="shared" si="35"/>
        <v>1</v>
      </c>
      <c r="DL21" s="176">
        <f t="shared" si="40"/>
        <v>44.4</v>
      </c>
      <c r="DM21" s="176">
        <f t="shared" si="41"/>
        <v>40</v>
      </c>
      <c r="DN21" s="176">
        <f t="shared" si="36"/>
        <v>-4.3999999999999986</v>
      </c>
      <c r="DO21" s="121">
        <v>7</v>
      </c>
      <c r="DP21" s="28"/>
      <c r="DQ21" s="35">
        <v>12</v>
      </c>
      <c r="DR21" s="35" t="s">
        <v>11</v>
      </c>
      <c r="DS21" s="151" t="s">
        <v>32</v>
      </c>
      <c r="DT21" s="462">
        <f t="shared" si="37"/>
        <v>9168</v>
      </c>
      <c r="DU21" s="367">
        <f t="shared" si="2"/>
        <v>9168</v>
      </c>
      <c r="DV21" s="367">
        <v>8795</v>
      </c>
      <c r="DW21" s="367">
        <v>7243</v>
      </c>
      <c r="DX21" s="367">
        <v>373</v>
      </c>
      <c r="DY21" s="367"/>
      <c r="DZ21" s="369"/>
      <c r="EA21" s="522">
        <f t="shared" si="42"/>
        <v>95.9</v>
      </c>
      <c r="EB21" s="364">
        <v>9168</v>
      </c>
      <c r="EC21" s="362">
        <v>7795</v>
      </c>
      <c r="ED21" s="362"/>
      <c r="EE21" s="362"/>
      <c r="EF21" s="362"/>
      <c r="EG21" s="362"/>
      <c r="EH21" s="361">
        <v>12</v>
      </c>
      <c r="EI21" s="362">
        <v>51</v>
      </c>
      <c r="EJ21" s="28"/>
      <c r="EK21" s="28"/>
      <c r="EL21" s="28"/>
    </row>
    <row r="22" spans="1:142" s="321" customFormat="1">
      <c r="A22" s="246">
        <v>13</v>
      </c>
      <c r="B22" s="246" t="s">
        <v>12</v>
      </c>
      <c r="C22" s="247" t="s">
        <v>33</v>
      </c>
      <c r="D22" s="248"/>
      <c r="E22" s="57"/>
      <c r="F22" s="248">
        <f t="shared" si="3"/>
        <v>0</v>
      </c>
      <c r="G22" s="248"/>
      <c r="H22" s="57"/>
      <c r="I22" s="248">
        <f t="shared" si="4"/>
        <v>0</v>
      </c>
      <c r="J22" s="248"/>
      <c r="K22" s="57"/>
      <c r="L22" s="248">
        <f t="shared" si="5"/>
        <v>0</v>
      </c>
      <c r="M22" s="248"/>
      <c r="N22" s="57"/>
      <c r="O22" s="248">
        <f t="shared" si="6"/>
        <v>0</v>
      </c>
      <c r="P22" s="531">
        <v>0</v>
      </c>
      <c r="Q22" s="531">
        <v>0</v>
      </c>
      <c r="R22" s="248"/>
      <c r="S22" s="57"/>
      <c r="T22" s="248">
        <f t="shared" si="7"/>
        <v>0</v>
      </c>
      <c r="U22" s="351"/>
      <c r="V22" s="176"/>
      <c r="W22" s="351">
        <f t="shared" si="8"/>
        <v>0</v>
      </c>
      <c r="X22" s="351"/>
      <c r="Y22" s="176"/>
      <c r="Z22" s="351">
        <f t="shared" si="9"/>
        <v>0</v>
      </c>
      <c r="AA22" s="249"/>
      <c r="AB22" s="246">
        <v>13</v>
      </c>
      <c r="AC22" s="246" t="s">
        <v>12</v>
      </c>
      <c r="AD22" s="250" t="s">
        <v>33</v>
      </c>
      <c r="AE22" s="251"/>
      <c r="AF22" s="197"/>
      <c r="AG22" s="531">
        <v>0</v>
      </c>
      <c r="AH22" s="531">
        <v>0</v>
      </c>
      <c r="AI22" s="523">
        <f t="shared" si="10"/>
        <v>0</v>
      </c>
      <c r="AJ22" s="248"/>
      <c r="AK22" s="57"/>
      <c r="AL22" s="248">
        <f t="shared" si="11"/>
        <v>0</v>
      </c>
      <c r="AM22" s="248">
        <f t="shared" si="12"/>
        <v>0</v>
      </c>
      <c r="AN22" s="248"/>
      <c r="AO22" s="248"/>
      <c r="AP22" s="248">
        <f t="shared" si="13"/>
        <v>0</v>
      </c>
      <c r="AQ22" s="248"/>
      <c r="AR22" s="248"/>
      <c r="AS22" s="248">
        <f t="shared" si="14"/>
        <v>0</v>
      </c>
      <c r="AT22" s="248">
        <f t="shared" si="15"/>
        <v>0</v>
      </c>
      <c r="AU22" s="248"/>
      <c r="AV22" s="248"/>
      <c r="AW22" s="248">
        <f t="shared" si="16"/>
        <v>0</v>
      </c>
      <c r="AX22" s="248"/>
      <c r="AY22" s="248"/>
      <c r="AZ22" s="248">
        <f t="shared" si="17"/>
        <v>0</v>
      </c>
      <c r="BA22" s="249"/>
      <c r="BB22" s="35">
        <v>13</v>
      </c>
      <c r="BC22" s="246" t="s">
        <v>12</v>
      </c>
      <c r="BD22" s="250" t="s">
        <v>33</v>
      </c>
      <c r="BE22" s="246"/>
      <c r="BF22" s="246">
        <f t="shared" si="18"/>
        <v>0</v>
      </c>
      <c r="BG22" s="417"/>
      <c r="BH22" s="417"/>
      <c r="BI22" s="246"/>
      <c r="BJ22" s="246">
        <f t="shared" si="19"/>
        <v>0</v>
      </c>
      <c r="BK22" s="246"/>
      <c r="BL22" s="246"/>
      <c r="BM22" s="246"/>
      <c r="BN22" s="246">
        <f t="shared" si="20"/>
        <v>0</v>
      </c>
      <c r="BO22" s="246"/>
      <c r="BP22" s="246"/>
      <c r="BQ22" s="246"/>
      <c r="BR22" s="246">
        <f t="shared" si="21"/>
        <v>0</v>
      </c>
      <c r="BS22" s="246"/>
      <c r="BT22" s="246"/>
      <c r="BU22" s="246"/>
      <c r="BV22" s="246">
        <f t="shared" si="22"/>
        <v>0</v>
      </c>
      <c r="BW22" s="246"/>
      <c r="BX22" s="246"/>
      <c r="BY22" s="246"/>
      <c r="BZ22" s="246">
        <f t="shared" si="23"/>
        <v>0</v>
      </c>
      <c r="CA22" s="246"/>
      <c r="CB22" s="246"/>
      <c r="CC22" s="246"/>
      <c r="CD22" s="246">
        <f t="shared" si="24"/>
        <v>0</v>
      </c>
      <c r="CE22" s="246"/>
      <c r="CF22" s="246"/>
      <c r="CG22" s="246"/>
      <c r="CH22" s="246">
        <f t="shared" si="25"/>
        <v>0</v>
      </c>
      <c r="CI22" s="246"/>
      <c r="CJ22" s="246"/>
      <c r="CK22" s="246"/>
      <c r="CL22" s="246">
        <f t="shared" si="26"/>
        <v>0</v>
      </c>
      <c r="CM22" s="246"/>
      <c r="CN22" s="246"/>
      <c r="CO22" s="524">
        <f t="shared" si="27"/>
        <v>0</v>
      </c>
      <c r="CP22" s="524">
        <f t="shared" si="28"/>
        <v>0</v>
      </c>
      <c r="CQ22" s="524">
        <f t="shared" si="29"/>
        <v>0</v>
      </c>
      <c r="CR22" s="524">
        <f t="shared" si="30"/>
        <v>0</v>
      </c>
      <c r="CT22" s="246">
        <v>13</v>
      </c>
      <c r="CU22" s="246" t="s">
        <v>12</v>
      </c>
      <c r="CV22" s="250" t="s">
        <v>33</v>
      </c>
      <c r="CW22" s="248"/>
      <c r="CX22" s="57"/>
      <c r="CY22" s="248">
        <f t="shared" si="31"/>
        <v>0</v>
      </c>
      <c r="CZ22" s="248"/>
      <c r="DA22" s="57"/>
      <c r="DB22" s="248">
        <f t="shared" si="32"/>
        <v>0</v>
      </c>
      <c r="DC22" s="248"/>
      <c r="DD22" s="57"/>
      <c r="DE22" s="248">
        <f t="shared" si="33"/>
        <v>0</v>
      </c>
      <c r="DF22" s="248"/>
      <c r="DG22" s="57"/>
      <c r="DH22" s="248">
        <f t="shared" si="34"/>
        <v>0</v>
      </c>
      <c r="DI22" s="248"/>
      <c r="DJ22" s="57"/>
      <c r="DK22" s="248">
        <f t="shared" si="35"/>
        <v>0</v>
      </c>
      <c r="DL22" s="531">
        <v>0</v>
      </c>
      <c r="DM22" s="531">
        <v>0</v>
      </c>
      <c r="DN22" s="351">
        <f t="shared" si="36"/>
        <v>0</v>
      </c>
      <c r="DO22" s="320"/>
      <c r="DQ22" s="246">
        <v>13</v>
      </c>
      <c r="DR22" s="246" t="s">
        <v>12</v>
      </c>
      <c r="DS22" s="250" t="s">
        <v>33</v>
      </c>
      <c r="DT22" s="462">
        <f t="shared" si="37"/>
        <v>0</v>
      </c>
      <c r="DU22" s="531">
        <v>0</v>
      </c>
      <c r="DV22" s="367"/>
      <c r="DW22" s="367"/>
      <c r="DX22" s="367"/>
      <c r="DY22" s="367"/>
      <c r="DZ22" s="369"/>
      <c r="EA22" s="531">
        <v>0</v>
      </c>
      <c r="EB22" s="364"/>
      <c r="EC22" s="362"/>
      <c r="ED22" s="362"/>
      <c r="EE22" s="362"/>
      <c r="EF22" s="362"/>
      <c r="EG22" s="362"/>
      <c r="EH22" s="361"/>
      <c r="EI22" s="362"/>
    </row>
    <row r="23" spans="1:142" s="31" customFormat="1">
      <c r="A23" s="35">
        <v>14</v>
      </c>
      <c r="B23" s="35" t="s">
        <v>13</v>
      </c>
      <c r="C23" s="94" t="s">
        <v>34</v>
      </c>
      <c r="D23" s="57">
        <v>4</v>
      </c>
      <c r="E23" s="57">
        <v>4</v>
      </c>
      <c r="F23" s="57">
        <f t="shared" si="3"/>
        <v>0</v>
      </c>
      <c r="G23" s="57">
        <v>7</v>
      </c>
      <c r="H23" s="57">
        <v>7</v>
      </c>
      <c r="I23" s="57">
        <f t="shared" si="4"/>
        <v>0</v>
      </c>
      <c r="J23" s="57"/>
      <c r="K23" s="57"/>
      <c r="L23" s="57">
        <f t="shared" si="5"/>
        <v>0</v>
      </c>
      <c r="M23" s="57"/>
      <c r="N23" s="57"/>
      <c r="O23" s="57">
        <f t="shared" si="6"/>
        <v>0</v>
      </c>
      <c r="P23" s="176">
        <f t="shared" si="38"/>
        <v>0</v>
      </c>
      <c r="Q23" s="176">
        <f t="shared" si="39"/>
        <v>0</v>
      </c>
      <c r="R23" s="57">
        <v>49</v>
      </c>
      <c r="S23" s="57">
        <v>49</v>
      </c>
      <c r="T23" s="57">
        <f t="shared" si="7"/>
        <v>0</v>
      </c>
      <c r="U23" s="176">
        <v>2201</v>
      </c>
      <c r="V23" s="176">
        <v>2201</v>
      </c>
      <c r="W23" s="176">
        <f t="shared" si="8"/>
        <v>0</v>
      </c>
      <c r="X23" s="176">
        <v>1549</v>
      </c>
      <c r="Y23" s="176">
        <v>1433</v>
      </c>
      <c r="Z23" s="176">
        <f t="shared" si="9"/>
        <v>-116</v>
      </c>
      <c r="AA23" s="110"/>
      <c r="AB23" s="35">
        <v>14</v>
      </c>
      <c r="AC23" s="35" t="s">
        <v>13</v>
      </c>
      <c r="AD23" s="151" t="s">
        <v>34</v>
      </c>
      <c r="AE23" s="197">
        <v>13248</v>
      </c>
      <c r="AF23" s="197">
        <v>13784</v>
      </c>
      <c r="AG23" s="521">
        <f t="shared" si="0"/>
        <v>8</v>
      </c>
      <c r="AH23" s="84">
        <f t="shared" si="1"/>
        <v>7.6</v>
      </c>
      <c r="AI23" s="84">
        <f t="shared" si="10"/>
        <v>-0.40000000000000036</v>
      </c>
      <c r="AJ23" s="57">
        <v>1065</v>
      </c>
      <c r="AK23" s="57">
        <v>1043</v>
      </c>
      <c r="AL23" s="57">
        <f t="shared" si="11"/>
        <v>-22</v>
      </c>
      <c r="AM23" s="57">
        <f t="shared" si="12"/>
        <v>238</v>
      </c>
      <c r="AN23" s="57">
        <v>100</v>
      </c>
      <c r="AO23" s="57">
        <v>138</v>
      </c>
      <c r="AP23" s="57">
        <f t="shared" si="13"/>
        <v>249</v>
      </c>
      <c r="AQ23" s="57">
        <v>94</v>
      </c>
      <c r="AR23" s="57">
        <v>155</v>
      </c>
      <c r="AS23" s="57">
        <f t="shared" si="14"/>
        <v>11</v>
      </c>
      <c r="AT23" s="57">
        <f t="shared" si="15"/>
        <v>177</v>
      </c>
      <c r="AU23" s="57">
        <v>22</v>
      </c>
      <c r="AV23" s="57">
        <v>155</v>
      </c>
      <c r="AW23" s="57">
        <f t="shared" si="16"/>
        <v>111</v>
      </c>
      <c r="AX23" s="57">
        <v>10</v>
      </c>
      <c r="AY23" s="57">
        <v>101</v>
      </c>
      <c r="AZ23" s="57">
        <f t="shared" si="17"/>
        <v>-66</v>
      </c>
      <c r="BA23" s="110"/>
      <c r="BB23" s="35">
        <v>14</v>
      </c>
      <c r="BC23" s="35" t="s">
        <v>13</v>
      </c>
      <c r="BD23" s="151" t="s">
        <v>34</v>
      </c>
      <c r="BE23" s="35">
        <v>68</v>
      </c>
      <c r="BF23" s="35">
        <f t="shared" si="18"/>
        <v>6</v>
      </c>
      <c r="BG23" s="35"/>
      <c r="BH23" s="35">
        <v>6</v>
      </c>
      <c r="BI23" s="35">
        <v>93</v>
      </c>
      <c r="BJ23" s="35">
        <f t="shared" si="19"/>
        <v>8</v>
      </c>
      <c r="BK23" s="35">
        <v>4</v>
      </c>
      <c r="BL23" s="35">
        <v>4</v>
      </c>
      <c r="BM23" s="35">
        <v>17</v>
      </c>
      <c r="BN23" s="35">
        <f t="shared" si="20"/>
        <v>1</v>
      </c>
      <c r="BO23" s="35"/>
      <c r="BP23" s="35">
        <v>1</v>
      </c>
      <c r="BQ23" s="35"/>
      <c r="BR23" s="35">
        <f t="shared" si="21"/>
        <v>0</v>
      </c>
      <c r="BS23" s="35"/>
      <c r="BT23" s="35"/>
      <c r="BU23" s="35">
        <v>55</v>
      </c>
      <c r="BV23" s="35">
        <f t="shared" si="22"/>
        <v>3</v>
      </c>
      <c r="BW23" s="35"/>
      <c r="BX23" s="35">
        <v>3</v>
      </c>
      <c r="BY23" s="35">
        <v>299</v>
      </c>
      <c r="BZ23" s="35">
        <f t="shared" si="23"/>
        <v>18</v>
      </c>
      <c r="CA23" s="35">
        <v>6</v>
      </c>
      <c r="CB23" s="35">
        <v>12</v>
      </c>
      <c r="CC23" s="35">
        <v>361</v>
      </c>
      <c r="CD23" s="35">
        <f t="shared" si="24"/>
        <v>26</v>
      </c>
      <c r="CE23" s="35"/>
      <c r="CF23" s="35">
        <v>26</v>
      </c>
      <c r="CG23" s="35">
        <v>17</v>
      </c>
      <c r="CH23" s="35">
        <f t="shared" si="25"/>
        <v>3</v>
      </c>
      <c r="CI23" s="35"/>
      <c r="CJ23" s="35">
        <v>3</v>
      </c>
      <c r="CK23" s="35">
        <v>133</v>
      </c>
      <c r="CL23" s="35">
        <f t="shared" si="26"/>
        <v>46</v>
      </c>
      <c r="CM23" s="35"/>
      <c r="CN23" s="35">
        <v>46</v>
      </c>
      <c r="CO23" s="159">
        <f t="shared" si="27"/>
        <v>1043</v>
      </c>
      <c r="CP23" s="159">
        <f t="shared" si="28"/>
        <v>111</v>
      </c>
      <c r="CQ23" s="159">
        <f t="shared" si="29"/>
        <v>10</v>
      </c>
      <c r="CR23" s="159">
        <f t="shared" si="30"/>
        <v>101</v>
      </c>
      <c r="CS23" s="28"/>
      <c r="CT23" s="35">
        <v>14</v>
      </c>
      <c r="CU23" s="35" t="s">
        <v>13</v>
      </c>
      <c r="CV23" s="151" t="s">
        <v>34</v>
      </c>
      <c r="CW23" s="57">
        <v>89</v>
      </c>
      <c r="CX23" s="57">
        <v>83</v>
      </c>
      <c r="CY23" s="57">
        <f t="shared" si="31"/>
        <v>-6</v>
      </c>
      <c r="CZ23" s="57">
        <v>56</v>
      </c>
      <c r="DA23" s="57">
        <v>56</v>
      </c>
      <c r="DB23" s="57">
        <f t="shared" si="32"/>
        <v>0</v>
      </c>
      <c r="DC23" s="57">
        <v>36</v>
      </c>
      <c r="DD23" s="57">
        <v>38</v>
      </c>
      <c r="DE23" s="57">
        <f t="shared" si="33"/>
        <v>2</v>
      </c>
      <c r="DF23" s="57">
        <v>22</v>
      </c>
      <c r="DG23" s="57">
        <v>26</v>
      </c>
      <c r="DH23" s="57">
        <f t="shared" si="34"/>
        <v>4</v>
      </c>
      <c r="DI23" s="57">
        <v>14</v>
      </c>
      <c r="DJ23" s="57">
        <v>12</v>
      </c>
      <c r="DK23" s="57">
        <f t="shared" si="35"/>
        <v>-2</v>
      </c>
      <c r="DL23" s="176">
        <f t="shared" si="40"/>
        <v>61.1</v>
      </c>
      <c r="DM23" s="176">
        <f t="shared" si="41"/>
        <v>68.400000000000006</v>
      </c>
      <c r="DN23" s="176">
        <f t="shared" si="36"/>
        <v>7.3000000000000043</v>
      </c>
      <c r="DO23" s="121">
        <v>2</v>
      </c>
      <c r="DP23" s="28"/>
      <c r="DQ23" s="35">
        <v>14</v>
      </c>
      <c r="DR23" s="35" t="s">
        <v>13</v>
      </c>
      <c r="DS23" s="151" t="s">
        <v>34</v>
      </c>
      <c r="DT23" s="462">
        <f t="shared" si="37"/>
        <v>40356</v>
      </c>
      <c r="DU23" s="367">
        <f t="shared" si="2"/>
        <v>10089</v>
      </c>
      <c r="DV23" s="367">
        <v>39110</v>
      </c>
      <c r="DW23" s="367">
        <v>32236</v>
      </c>
      <c r="DX23" s="367">
        <v>1219</v>
      </c>
      <c r="DY23" s="367"/>
      <c r="DZ23" s="369">
        <v>27</v>
      </c>
      <c r="EA23" s="522">
        <f t="shared" si="42"/>
        <v>96.9</v>
      </c>
      <c r="EB23" s="364">
        <v>40340</v>
      </c>
      <c r="EC23" s="362">
        <v>34089</v>
      </c>
      <c r="ED23" s="361">
        <v>1546.5</v>
      </c>
      <c r="EE23" s="362">
        <v>297</v>
      </c>
      <c r="EF23" s="362"/>
      <c r="EG23" s="362">
        <v>35</v>
      </c>
      <c r="EH23" s="361"/>
      <c r="EI23" s="362">
        <v>541</v>
      </c>
      <c r="EJ23" s="28"/>
      <c r="EK23" s="28"/>
      <c r="EL23" s="28"/>
    </row>
    <row r="24" spans="1:142" s="31" customFormat="1">
      <c r="A24" s="35">
        <v>15</v>
      </c>
      <c r="B24" s="35" t="s">
        <v>14</v>
      </c>
      <c r="C24" s="94" t="s">
        <v>35</v>
      </c>
      <c r="D24" s="57">
        <v>2</v>
      </c>
      <c r="E24" s="57">
        <v>2</v>
      </c>
      <c r="F24" s="57">
        <f t="shared" si="3"/>
        <v>0</v>
      </c>
      <c r="G24" s="57">
        <v>2</v>
      </c>
      <c r="H24" s="57">
        <v>2</v>
      </c>
      <c r="I24" s="57">
        <f t="shared" si="4"/>
        <v>0</v>
      </c>
      <c r="J24" s="57"/>
      <c r="K24" s="57"/>
      <c r="L24" s="57">
        <f t="shared" si="5"/>
        <v>0</v>
      </c>
      <c r="M24" s="57"/>
      <c r="N24" s="57"/>
      <c r="O24" s="57">
        <f t="shared" si="6"/>
        <v>0</v>
      </c>
      <c r="P24" s="176">
        <f t="shared" si="38"/>
        <v>0</v>
      </c>
      <c r="Q24" s="176">
        <f t="shared" si="39"/>
        <v>0</v>
      </c>
      <c r="R24" s="57">
        <v>11</v>
      </c>
      <c r="S24" s="57">
        <v>11</v>
      </c>
      <c r="T24" s="57">
        <f t="shared" si="7"/>
        <v>0</v>
      </c>
      <c r="U24" s="176">
        <v>350</v>
      </c>
      <c r="V24" s="176">
        <v>350</v>
      </c>
      <c r="W24" s="176">
        <f t="shared" si="8"/>
        <v>0</v>
      </c>
      <c r="X24" s="176">
        <v>235.3</v>
      </c>
      <c r="Y24" s="176">
        <v>235.3</v>
      </c>
      <c r="Z24" s="176">
        <f t="shared" si="9"/>
        <v>0</v>
      </c>
      <c r="AA24" s="110"/>
      <c r="AB24" s="35">
        <v>15</v>
      </c>
      <c r="AC24" s="35" t="s">
        <v>14</v>
      </c>
      <c r="AD24" s="151" t="s">
        <v>35</v>
      </c>
      <c r="AE24" s="197">
        <v>1929</v>
      </c>
      <c r="AF24" s="197">
        <v>1951</v>
      </c>
      <c r="AG24" s="521">
        <f t="shared" si="0"/>
        <v>8.8000000000000007</v>
      </c>
      <c r="AH24" s="84">
        <f t="shared" si="1"/>
        <v>8.6999999999999993</v>
      </c>
      <c r="AI24" s="84">
        <f t="shared" si="10"/>
        <v>-0.10000000000000142</v>
      </c>
      <c r="AJ24" s="57">
        <v>169</v>
      </c>
      <c r="AK24" s="57">
        <v>169</v>
      </c>
      <c r="AL24" s="57">
        <f t="shared" si="11"/>
        <v>0</v>
      </c>
      <c r="AM24" s="57">
        <f t="shared" si="12"/>
        <v>47</v>
      </c>
      <c r="AN24" s="57">
        <v>8</v>
      </c>
      <c r="AO24" s="57">
        <v>39</v>
      </c>
      <c r="AP24" s="57">
        <f t="shared" si="13"/>
        <v>61</v>
      </c>
      <c r="AQ24" s="57">
        <v>33</v>
      </c>
      <c r="AR24" s="57">
        <v>28</v>
      </c>
      <c r="AS24" s="57">
        <f t="shared" si="14"/>
        <v>14</v>
      </c>
      <c r="AT24" s="57">
        <f t="shared" si="15"/>
        <v>41</v>
      </c>
      <c r="AU24" s="57">
        <v>6</v>
      </c>
      <c r="AV24" s="57">
        <v>35</v>
      </c>
      <c r="AW24" s="57">
        <f t="shared" si="16"/>
        <v>24</v>
      </c>
      <c r="AX24" s="57">
        <v>10</v>
      </c>
      <c r="AY24" s="57">
        <v>14</v>
      </c>
      <c r="AZ24" s="57">
        <f t="shared" si="17"/>
        <v>-17</v>
      </c>
      <c r="BA24" s="110"/>
      <c r="BB24" s="35">
        <v>15</v>
      </c>
      <c r="BC24" s="35" t="s">
        <v>14</v>
      </c>
      <c r="BD24" s="151" t="s">
        <v>35</v>
      </c>
      <c r="BE24" s="35">
        <v>23</v>
      </c>
      <c r="BF24" s="35">
        <f t="shared" si="18"/>
        <v>3</v>
      </c>
      <c r="BG24" s="35">
        <v>3</v>
      </c>
      <c r="BH24" s="35"/>
      <c r="BI24" s="35">
        <v>23</v>
      </c>
      <c r="BJ24" s="35">
        <f t="shared" si="19"/>
        <v>5</v>
      </c>
      <c r="BK24" s="35">
        <v>3</v>
      </c>
      <c r="BL24" s="35">
        <v>2</v>
      </c>
      <c r="BM24" s="35"/>
      <c r="BN24" s="35">
        <f t="shared" si="20"/>
        <v>0</v>
      </c>
      <c r="BO24" s="35"/>
      <c r="BP24" s="35"/>
      <c r="BQ24" s="35"/>
      <c r="BR24" s="35">
        <f t="shared" si="21"/>
        <v>0</v>
      </c>
      <c r="BS24" s="35"/>
      <c r="BT24" s="35"/>
      <c r="BU24" s="35">
        <v>17</v>
      </c>
      <c r="BV24" s="35">
        <f t="shared" si="22"/>
        <v>0</v>
      </c>
      <c r="BW24" s="35"/>
      <c r="BX24" s="35"/>
      <c r="BY24" s="35">
        <v>89</v>
      </c>
      <c r="BZ24" s="35">
        <f t="shared" si="23"/>
        <v>16</v>
      </c>
      <c r="CA24" s="35">
        <v>4</v>
      </c>
      <c r="CB24" s="35">
        <v>12</v>
      </c>
      <c r="CC24" s="35"/>
      <c r="CD24" s="35">
        <f t="shared" si="24"/>
        <v>0</v>
      </c>
      <c r="CE24" s="35"/>
      <c r="CF24" s="35"/>
      <c r="CG24" s="35"/>
      <c r="CH24" s="35">
        <f t="shared" si="25"/>
        <v>0</v>
      </c>
      <c r="CI24" s="35"/>
      <c r="CJ24" s="35"/>
      <c r="CK24" s="35">
        <v>17</v>
      </c>
      <c r="CL24" s="35">
        <f t="shared" si="26"/>
        <v>0</v>
      </c>
      <c r="CM24" s="35"/>
      <c r="CN24" s="35"/>
      <c r="CO24" s="159">
        <f t="shared" si="27"/>
        <v>169</v>
      </c>
      <c r="CP24" s="159">
        <f t="shared" si="28"/>
        <v>24</v>
      </c>
      <c r="CQ24" s="159">
        <f t="shared" si="29"/>
        <v>10</v>
      </c>
      <c r="CR24" s="159">
        <f t="shared" si="30"/>
        <v>14</v>
      </c>
      <c r="CS24" s="28"/>
      <c r="CT24" s="35">
        <v>15</v>
      </c>
      <c r="CU24" s="35" t="s">
        <v>14</v>
      </c>
      <c r="CV24" s="151" t="s">
        <v>35</v>
      </c>
      <c r="CW24" s="57">
        <v>13</v>
      </c>
      <c r="CX24" s="57">
        <v>14</v>
      </c>
      <c r="CY24" s="57">
        <f t="shared" si="31"/>
        <v>1</v>
      </c>
      <c r="CZ24" s="57">
        <v>10</v>
      </c>
      <c r="DA24" s="57">
        <v>10</v>
      </c>
      <c r="DB24" s="57">
        <f t="shared" si="32"/>
        <v>0</v>
      </c>
      <c r="DC24" s="57">
        <v>10</v>
      </c>
      <c r="DD24" s="57">
        <v>10</v>
      </c>
      <c r="DE24" s="57">
        <f t="shared" si="33"/>
        <v>0</v>
      </c>
      <c r="DF24" s="57">
        <v>4</v>
      </c>
      <c r="DG24" s="57">
        <v>3</v>
      </c>
      <c r="DH24" s="57">
        <f t="shared" si="34"/>
        <v>-1</v>
      </c>
      <c r="DI24" s="57">
        <v>6</v>
      </c>
      <c r="DJ24" s="57">
        <v>7</v>
      </c>
      <c r="DK24" s="57">
        <f t="shared" si="35"/>
        <v>1</v>
      </c>
      <c r="DL24" s="176">
        <f t="shared" si="40"/>
        <v>40</v>
      </c>
      <c r="DM24" s="176">
        <f t="shared" si="41"/>
        <v>30</v>
      </c>
      <c r="DN24" s="176">
        <f t="shared" si="36"/>
        <v>-10</v>
      </c>
      <c r="DO24" s="121">
        <v>10</v>
      </c>
      <c r="DP24" s="28"/>
      <c r="DQ24" s="35">
        <v>15</v>
      </c>
      <c r="DR24" s="35" t="s">
        <v>14</v>
      </c>
      <c r="DS24" s="151" t="s">
        <v>35</v>
      </c>
      <c r="DT24" s="462">
        <f t="shared" si="37"/>
        <v>11349.9</v>
      </c>
      <c r="DU24" s="367">
        <f t="shared" si="2"/>
        <v>5675</v>
      </c>
      <c r="DV24" s="367">
        <v>10839.9</v>
      </c>
      <c r="DW24" s="367">
        <v>8539.7000000000007</v>
      </c>
      <c r="DX24" s="367">
        <v>175</v>
      </c>
      <c r="DY24" s="367"/>
      <c r="DZ24" s="369">
        <v>335</v>
      </c>
      <c r="EA24" s="522">
        <f t="shared" si="42"/>
        <v>95.5</v>
      </c>
      <c r="EB24" s="364">
        <v>11349.9</v>
      </c>
      <c r="EC24" s="362">
        <v>9832.2999999999993</v>
      </c>
      <c r="ED24" s="361"/>
      <c r="EE24" s="362">
        <v>368.8</v>
      </c>
      <c r="EF24" s="362"/>
      <c r="EG24" s="362">
        <v>102.7</v>
      </c>
      <c r="EH24" s="361"/>
      <c r="EI24" s="362">
        <v>38.5</v>
      </c>
      <c r="EJ24" s="28"/>
      <c r="EK24" s="28"/>
      <c r="EL24" s="28"/>
    </row>
    <row r="25" spans="1:142" s="321" customFormat="1" ht="12.75" customHeight="1">
      <c r="A25" s="246">
        <v>16</v>
      </c>
      <c r="B25" s="246" t="s">
        <v>15</v>
      </c>
      <c r="C25" s="247" t="s">
        <v>36</v>
      </c>
      <c r="D25" s="248"/>
      <c r="E25" s="57"/>
      <c r="F25" s="248">
        <f t="shared" si="3"/>
        <v>0</v>
      </c>
      <c r="G25" s="322"/>
      <c r="H25" s="395"/>
      <c r="I25" s="248">
        <f t="shared" si="4"/>
        <v>0</v>
      </c>
      <c r="J25" s="322"/>
      <c r="K25" s="395"/>
      <c r="L25" s="248">
        <f t="shared" si="5"/>
        <v>0</v>
      </c>
      <c r="M25" s="322"/>
      <c r="N25" s="395"/>
      <c r="O25" s="248">
        <f t="shared" si="6"/>
        <v>0</v>
      </c>
      <c r="P25" s="531">
        <v>0</v>
      </c>
      <c r="Q25" s="531">
        <v>0</v>
      </c>
      <c r="R25" s="248"/>
      <c r="S25" s="57"/>
      <c r="T25" s="248">
        <f t="shared" si="7"/>
        <v>0</v>
      </c>
      <c r="U25" s="351"/>
      <c r="V25" s="176"/>
      <c r="W25" s="351">
        <f t="shared" si="8"/>
        <v>0</v>
      </c>
      <c r="X25" s="351"/>
      <c r="Y25" s="176"/>
      <c r="Z25" s="351">
        <f t="shared" si="9"/>
        <v>0</v>
      </c>
      <c r="AA25" s="249"/>
      <c r="AB25" s="246">
        <v>16</v>
      </c>
      <c r="AC25" s="246" t="s">
        <v>15</v>
      </c>
      <c r="AD25" s="250" t="s">
        <v>36</v>
      </c>
      <c r="AE25" s="251"/>
      <c r="AF25" s="197"/>
      <c r="AG25" s="531">
        <v>0</v>
      </c>
      <c r="AH25" s="531">
        <v>0</v>
      </c>
      <c r="AI25" s="523">
        <f t="shared" si="10"/>
        <v>0</v>
      </c>
      <c r="AJ25" s="248"/>
      <c r="AK25" s="57"/>
      <c r="AL25" s="248">
        <f t="shared" si="11"/>
        <v>0</v>
      </c>
      <c r="AM25" s="248">
        <f t="shared" si="12"/>
        <v>0</v>
      </c>
      <c r="AN25" s="248"/>
      <c r="AO25" s="248"/>
      <c r="AP25" s="248">
        <f t="shared" si="13"/>
        <v>0</v>
      </c>
      <c r="AQ25" s="248"/>
      <c r="AR25" s="248"/>
      <c r="AS25" s="248">
        <f t="shared" si="14"/>
        <v>0</v>
      </c>
      <c r="AT25" s="248">
        <f t="shared" si="15"/>
        <v>0</v>
      </c>
      <c r="AU25" s="248"/>
      <c r="AV25" s="248"/>
      <c r="AW25" s="248">
        <f t="shared" si="16"/>
        <v>0</v>
      </c>
      <c r="AX25" s="248"/>
      <c r="AY25" s="248"/>
      <c r="AZ25" s="248">
        <f t="shared" si="17"/>
        <v>0</v>
      </c>
      <c r="BA25" s="249"/>
      <c r="BB25" s="35">
        <v>16</v>
      </c>
      <c r="BC25" s="246" t="s">
        <v>15</v>
      </c>
      <c r="BD25" s="250" t="s">
        <v>36</v>
      </c>
      <c r="BE25" s="416"/>
      <c r="BF25" s="246">
        <f t="shared" si="18"/>
        <v>0</v>
      </c>
      <c r="BG25" s="416"/>
      <c r="BH25" s="416"/>
      <c r="BI25" s="416"/>
      <c r="BJ25" s="246">
        <f t="shared" si="19"/>
        <v>0</v>
      </c>
      <c r="BK25" s="416"/>
      <c r="BL25" s="416"/>
      <c r="BM25" s="416"/>
      <c r="BN25" s="246">
        <f t="shared" si="20"/>
        <v>0</v>
      </c>
      <c r="BO25" s="416"/>
      <c r="BP25" s="416"/>
      <c r="BQ25" s="416"/>
      <c r="BR25" s="246">
        <f t="shared" si="21"/>
        <v>0</v>
      </c>
      <c r="BS25" s="416"/>
      <c r="BT25" s="416"/>
      <c r="BU25" s="416"/>
      <c r="BV25" s="246">
        <f t="shared" si="22"/>
        <v>0</v>
      </c>
      <c r="BW25" s="416"/>
      <c r="BX25" s="416"/>
      <c r="BY25" s="416"/>
      <c r="BZ25" s="246">
        <f t="shared" si="23"/>
        <v>0</v>
      </c>
      <c r="CA25" s="416"/>
      <c r="CB25" s="416"/>
      <c r="CC25" s="416"/>
      <c r="CD25" s="246">
        <f t="shared" si="24"/>
        <v>0</v>
      </c>
      <c r="CE25" s="416"/>
      <c r="CF25" s="416"/>
      <c r="CG25" s="416"/>
      <c r="CH25" s="246">
        <f t="shared" si="25"/>
        <v>0</v>
      </c>
      <c r="CI25" s="416"/>
      <c r="CJ25" s="416"/>
      <c r="CK25" s="416"/>
      <c r="CL25" s="246">
        <f t="shared" si="26"/>
        <v>0</v>
      </c>
      <c r="CM25" s="416"/>
      <c r="CN25" s="416"/>
      <c r="CO25" s="524">
        <f t="shared" si="27"/>
        <v>0</v>
      </c>
      <c r="CP25" s="524">
        <f t="shared" si="28"/>
        <v>0</v>
      </c>
      <c r="CQ25" s="524">
        <f t="shared" si="29"/>
        <v>0</v>
      </c>
      <c r="CR25" s="524">
        <f t="shared" si="30"/>
        <v>0</v>
      </c>
      <c r="CT25" s="246">
        <v>16</v>
      </c>
      <c r="CU25" s="246" t="s">
        <v>15</v>
      </c>
      <c r="CV25" s="250" t="s">
        <v>36</v>
      </c>
      <c r="CW25" s="248"/>
      <c r="CX25" s="57"/>
      <c r="CY25" s="248">
        <f t="shared" si="31"/>
        <v>0</v>
      </c>
      <c r="CZ25" s="248"/>
      <c r="DA25" s="57"/>
      <c r="DB25" s="248">
        <f t="shared" si="32"/>
        <v>0</v>
      </c>
      <c r="DC25" s="248"/>
      <c r="DD25" s="57"/>
      <c r="DE25" s="248">
        <f t="shared" si="33"/>
        <v>0</v>
      </c>
      <c r="DF25" s="248"/>
      <c r="DG25" s="57"/>
      <c r="DH25" s="248">
        <f t="shared" si="34"/>
        <v>0</v>
      </c>
      <c r="DI25" s="248"/>
      <c r="DJ25" s="57"/>
      <c r="DK25" s="248">
        <f t="shared" si="35"/>
        <v>0</v>
      </c>
      <c r="DL25" s="531">
        <v>0</v>
      </c>
      <c r="DM25" s="531">
        <v>0</v>
      </c>
      <c r="DN25" s="351">
        <f t="shared" si="36"/>
        <v>0</v>
      </c>
      <c r="DO25" s="320"/>
      <c r="DQ25" s="246">
        <v>16</v>
      </c>
      <c r="DR25" s="246" t="s">
        <v>15</v>
      </c>
      <c r="DS25" s="250" t="s">
        <v>36</v>
      </c>
      <c r="DT25" s="525">
        <f t="shared" si="37"/>
        <v>0</v>
      </c>
      <c r="DU25" s="531">
        <v>0</v>
      </c>
      <c r="DV25" s="367"/>
      <c r="DW25" s="367"/>
      <c r="DX25" s="367"/>
      <c r="DY25" s="367"/>
      <c r="DZ25" s="369"/>
      <c r="EA25" s="531">
        <v>0</v>
      </c>
      <c r="EB25" s="364"/>
      <c r="EC25" s="362"/>
      <c r="ED25" s="361"/>
      <c r="EE25" s="362"/>
      <c r="EF25" s="362"/>
      <c r="EG25" s="362"/>
      <c r="EH25" s="361"/>
      <c r="EI25" s="362"/>
    </row>
    <row r="26" spans="1:142" s="38" customFormat="1">
      <c r="A26" s="35">
        <v>17</v>
      </c>
      <c r="B26" s="35" t="s">
        <v>17</v>
      </c>
      <c r="C26" s="94" t="s">
        <v>37</v>
      </c>
      <c r="D26" s="57">
        <v>1</v>
      </c>
      <c r="E26" s="57">
        <v>1</v>
      </c>
      <c r="F26" s="57">
        <f t="shared" si="3"/>
        <v>0</v>
      </c>
      <c r="G26" s="57">
        <v>1</v>
      </c>
      <c r="H26" s="57">
        <v>1</v>
      </c>
      <c r="I26" s="57">
        <f t="shared" si="4"/>
        <v>0</v>
      </c>
      <c r="J26" s="57"/>
      <c r="K26" s="57"/>
      <c r="L26" s="57">
        <f t="shared" si="5"/>
        <v>0</v>
      </c>
      <c r="M26" s="57"/>
      <c r="N26" s="57"/>
      <c r="O26" s="57">
        <f t="shared" si="6"/>
        <v>0</v>
      </c>
      <c r="P26" s="176">
        <f t="shared" si="38"/>
        <v>0</v>
      </c>
      <c r="Q26" s="176">
        <f t="shared" si="39"/>
        <v>0</v>
      </c>
      <c r="R26" s="57">
        <v>8</v>
      </c>
      <c r="S26" s="57">
        <v>8</v>
      </c>
      <c r="T26" s="57">
        <f t="shared" si="7"/>
        <v>0</v>
      </c>
      <c r="U26" s="176">
        <v>615</v>
      </c>
      <c r="V26" s="176">
        <v>615</v>
      </c>
      <c r="W26" s="176">
        <f t="shared" si="8"/>
        <v>0</v>
      </c>
      <c r="X26" s="176">
        <v>214</v>
      </c>
      <c r="Y26" s="176">
        <v>214</v>
      </c>
      <c r="Z26" s="176">
        <f t="shared" si="9"/>
        <v>0</v>
      </c>
      <c r="AA26" s="110"/>
      <c r="AB26" s="35">
        <v>17</v>
      </c>
      <c r="AC26" s="35" t="s">
        <v>17</v>
      </c>
      <c r="AD26" s="151" t="s">
        <v>37</v>
      </c>
      <c r="AE26" s="197">
        <v>653</v>
      </c>
      <c r="AF26" s="197">
        <v>644</v>
      </c>
      <c r="AG26" s="521">
        <f t="shared" si="0"/>
        <v>18.399999999999999</v>
      </c>
      <c r="AH26" s="84">
        <f t="shared" si="1"/>
        <v>13.7</v>
      </c>
      <c r="AI26" s="84">
        <f t="shared" si="10"/>
        <v>-4.6999999999999993</v>
      </c>
      <c r="AJ26" s="57">
        <v>120</v>
      </c>
      <c r="AK26" s="57">
        <v>88</v>
      </c>
      <c r="AL26" s="57">
        <f t="shared" si="11"/>
        <v>-32</v>
      </c>
      <c r="AM26" s="57">
        <f t="shared" si="12"/>
        <v>15</v>
      </c>
      <c r="AN26" s="57"/>
      <c r="AO26" s="57">
        <v>15</v>
      </c>
      <c r="AP26" s="57">
        <f t="shared" si="13"/>
        <v>22</v>
      </c>
      <c r="AQ26" s="57"/>
      <c r="AR26" s="57">
        <v>22</v>
      </c>
      <c r="AS26" s="57">
        <f t="shared" si="14"/>
        <v>7</v>
      </c>
      <c r="AT26" s="57">
        <f t="shared" si="15"/>
        <v>12</v>
      </c>
      <c r="AU26" s="57"/>
      <c r="AV26" s="57">
        <v>12</v>
      </c>
      <c r="AW26" s="57">
        <f t="shared" si="16"/>
        <v>10</v>
      </c>
      <c r="AX26" s="57"/>
      <c r="AY26" s="57">
        <v>10</v>
      </c>
      <c r="AZ26" s="57">
        <f t="shared" si="17"/>
        <v>-2</v>
      </c>
      <c r="BA26" s="110"/>
      <c r="BB26" s="35">
        <v>17</v>
      </c>
      <c r="BC26" s="35" t="s">
        <v>17</v>
      </c>
      <c r="BD26" s="151" t="s">
        <v>37</v>
      </c>
      <c r="BE26" s="35">
        <v>11</v>
      </c>
      <c r="BF26" s="35">
        <f t="shared" si="18"/>
        <v>1</v>
      </c>
      <c r="BG26" s="35"/>
      <c r="BH26" s="35">
        <v>1</v>
      </c>
      <c r="BI26" s="35">
        <v>4</v>
      </c>
      <c r="BJ26" s="35">
        <f t="shared" si="19"/>
        <v>1</v>
      </c>
      <c r="BK26" s="35"/>
      <c r="BL26" s="35">
        <v>1</v>
      </c>
      <c r="BM26" s="35"/>
      <c r="BN26" s="35">
        <f t="shared" si="20"/>
        <v>0</v>
      </c>
      <c r="BO26" s="35"/>
      <c r="BP26" s="35"/>
      <c r="BQ26" s="35"/>
      <c r="BR26" s="35">
        <f t="shared" si="21"/>
        <v>0</v>
      </c>
      <c r="BS26" s="35"/>
      <c r="BT26" s="35"/>
      <c r="BU26" s="35"/>
      <c r="BV26" s="35">
        <f t="shared" si="22"/>
        <v>0</v>
      </c>
      <c r="BW26" s="35"/>
      <c r="BX26" s="35"/>
      <c r="BY26" s="35">
        <v>37</v>
      </c>
      <c r="BZ26" s="35">
        <f t="shared" si="23"/>
        <v>1</v>
      </c>
      <c r="CA26" s="35"/>
      <c r="CB26" s="35">
        <v>1</v>
      </c>
      <c r="CC26" s="35">
        <v>22</v>
      </c>
      <c r="CD26" s="35">
        <f t="shared" si="24"/>
        <v>7</v>
      </c>
      <c r="CE26" s="35"/>
      <c r="CF26" s="35">
        <v>7</v>
      </c>
      <c r="CG26" s="35"/>
      <c r="CH26" s="35">
        <f t="shared" si="25"/>
        <v>0</v>
      </c>
      <c r="CI26" s="35"/>
      <c r="CJ26" s="35"/>
      <c r="CK26" s="35">
        <v>14</v>
      </c>
      <c r="CL26" s="35">
        <f t="shared" si="26"/>
        <v>0</v>
      </c>
      <c r="CM26" s="35"/>
      <c r="CN26" s="35"/>
      <c r="CO26" s="159">
        <f t="shared" si="27"/>
        <v>88</v>
      </c>
      <c r="CP26" s="159">
        <f t="shared" si="28"/>
        <v>10</v>
      </c>
      <c r="CQ26" s="159">
        <f t="shared" si="29"/>
        <v>0</v>
      </c>
      <c r="CR26" s="159">
        <f t="shared" si="30"/>
        <v>10</v>
      </c>
      <c r="CS26" s="30"/>
      <c r="CT26" s="35">
        <v>17</v>
      </c>
      <c r="CU26" s="35" t="s">
        <v>17</v>
      </c>
      <c r="CV26" s="151" t="s">
        <v>37</v>
      </c>
      <c r="CW26" s="57">
        <v>7</v>
      </c>
      <c r="CX26" s="57">
        <v>9</v>
      </c>
      <c r="CY26" s="57">
        <f t="shared" si="31"/>
        <v>2</v>
      </c>
      <c r="CZ26" s="57">
        <v>4</v>
      </c>
      <c r="DA26" s="57">
        <v>6</v>
      </c>
      <c r="DB26" s="57">
        <f t="shared" si="32"/>
        <v>2</v>
      </c>
      <c r="DC26" s="57">
        <v>2</v>
      </c>
      <c r="DD26" s="57">
        <v>4</v>
      </c>
      <c r="DE26" s="57">
        <f t="shared" si="33"/>
        <v>2</v>
      </c>
      <c r="DF26" s="57">
        <v>2</v>
      </c>
      <c r="DG26" s="57">
        <v>2</v>
      </c>
      <c r="DH26" s="57">
        <f t="shared" si="34"/>
        <v>0</v>
      </c>
      <c r="DI26" s="57"/>
      <c r="DJ26" s="57">
        <v>2</v>
      </c>
      <c r="DK26" s="57">
        <f t="shared" si="35"/>
        <v>2</v>
      </c>
      <c r="DL26" s="176">
        <f t="shared" si="40"/>
        <v>100</v>
      </c>
      <c r="DM26" s="176">
        <f t="shared" si="41"/>
        <v>50</v>
      </c>
      <c r="DN26" s="176">
        <f t="shared" si="36"/>
        <v>-50</v>
      </c>
      <c r="DO26" s="121">
        <v>6</v>
      </c>
      <c r="DP26" s="30"/>
      <c r="DQ26" s="35">
        <v>17</v>
      </c>
      <c r="DR26" s="35" t="s">
        <v>17</v>
      </c>
      <c r="DS26" s="151" t="s">
        <v>37</v>
      </c>
      <c r="DT26" s="462">
        <f t="shared" si="37"/>
        <v>6412.7</v>
      </c>
      <c r="DU26" s="367">
        <f t="shared" si="2"/>
        <v>6413</v>
      </c>
      <c r="DV26" s="367">
        <v>6292.3</v>
      </c>
      <c r="DW26" s="367"/>
      <c r="DX26" s="369">
        <v>120.4</v>
      </c>
      <c r="DY26" s="369"/>
      <c r="DZ26" s="369"/>
      <c r="EA26" s="522">
        <f t="shared" si="42"/>
        <v>98.1</v>
      </c>
      <c r="EB26" s="363">
        <v>5048.3999999999996</v>
      </c>
      <c r="EC26" s="361">
        <v>4275.1000000000004</v>
      </c>
      <c r="ED26" s="362">
        <v>3</v>
      </c>
      <c r="EE26" s="362"/>
      <c r="EF26" s="362"/>
      <c r="EG26" s="362"/>
      <c r="EH26" s="361"/>
      <c r="EI26" s="362"/>
      <c r="EJ26" s="30"/>
      <c r="EK26" s="30"/>
      <c r="EL26" s="30"/>
    </row>
    <row r="27" spans="1:142" s="38" customFormat="1">
      <c r="A27" s="35">
        <v>18</v>
      </c>
      <c r="B27" s="35" t="s">
        <v>16</v>
      </c>
      <c r="C27" s="94" t="s">
        <v>38</v>
      </c>
      <c r="D27" s="57">
        <v>1</v>
      </c>
      <c r="E27" s="57">
        <v>1</v>
      </c>
      <c r="F27" s="57">
        <f t="shared" si="3"/>
        <v>0</v>
      </c>
      <c r="G27" s="57">
        <v>4</v>
      </c>
      <c r="H27" s="57">
        <v>4</v>
      </c>
      <c r="I27" s="57">
        <f t="shared" si="4"/>
        <v>0</v>
      </c>
      <c r="J27" s="57"/>
      <c r="K27" s="57"/>
      <c r="L27" s="57">
        <f t="shared" si="5"/>
        <v>0</v>
      </c>
      <c r="M27" s="57"/>
      <c r="N27" s="57"/>
      <c r="O27" s="57">
        <f t="shared" si="6"/>
        <v>0</v>
      </c>
      <c r="P27" s="176">
        <f t="shared" si="38"/>
        <v>0</v>
      </c>
      <c r="Q27" s="176">
        <f t="shared" si="39"/>
        <v>0</v>
      </c>
      <c r="R27" s="57">
        <v>26</v>
      </c>
      <c r="S27" s="57">
        <v>26</v>
      </c>
      <c r="T27" s="57">
        <f t="shared" si="7"/>
        <v>0</v>
      </c>
      <c r="U27" s="176">
        <v>2427</v>
      </c>
      <c r="V27" s="176">
        <v>2427</v>
      </c>
      <c r="W27" s="176">
        <f t="shared" si="8"/>
        <v>0</v>
      </c>
      <c r="X27" s="176">
        <v>849</v>
      </c>
      <c r="Y27" s="176">
        <v>849</v>
      </c>
      <c r="Z27" s="176">
        <f t="shared" si="9"/>
        <v>0</v>
      </c>
      <c r="AA27" s="110"/>
      <c r="AB27" s="35">
        <v>18</v>
      </c>
      <c r="AC27" s="35" t="s">
        <v>16</v>
      </c>
      <c r="AD27" s="151" t="s">
        <v>38</v>
      </c>
      <c r="AE27" s="197">
        <v>7445</v>
      </c>
      <c r="AF27" s="197">
        <v>7382</v>
      </c>
      <c r="AG27" s="521">
        <f t="shared" si="0"/>
        <v>12.5</v>
      </c>
      <c r="AH27" s="84">
        <f t="shared" si="1"/>
        <v>11.3</v>
      </c>
      <c r="AI27" s="84">
        <f t="shared" si="10"/>
        <v>-1.1999999999999993</v>
      </c>
      <c r="AJ27" s="57">
        <v>933</v>
      </c>
      <c r="AK27" s="57">
        <v>836</v>
      </c>
      <c r="AL27" s="57">
        <f t="shared" si="11"/>
        <v>-97</v>
      </c>
      <c r="AM27" s="57">
        <f t="shared" si="12"/>
        <v>461</v>
      </c>
      <c r="AN27" s="57">
        <v>47</v>
      </c>
      <c r="AO27" s="57">
        <v>414</v>
      </c>
      <c r="AP27" s="57">
        <f t="shared" si="13"/>
        <v>432</v>
      </c>
      <c r="AQ27" s="57">
        <v>54</v>
      </c>
      <c r="AR27" s="57">
        <v>378</v>
      </c>
      <c r="AS27" s="57">
        <f t="shared" si="14"/>
        <v>-29</v>
      </c>
      <c r="AT27" s="57">
        <f t="shared" si="15"/>
        <v>465</v>
      </c>
      <c r="AU27" s="57">
        <v>13</v>
      </c>
      <c r="AV27" s="57">
        <v>452</v>
      </c>
      <c r="AW27" s="57">
        <f t="shared" si="16"/>
        <v>473</v>
      </c>
      <c r="AX27" s="57">
        <v>19</v>
      </c>
      <c r="AY27" s="57">
        <v>454</v>
      </c>
      <c r="AZ27" s="57">
        <f t="shared" si="17"/>
        <v>8</v>
      </c>
      <c r="BA27" s="110"/>
      <c r="BB27" s="35">
        <v>18</v>
      </c>
      <c r="BC27" s="35" t="s">
        <v>16</v>
      </c>
      <c r="BD27" s="151" t="s">
        <v>38</v>
      </c>
      <c r="BE27" s="35">
        <v>37</v>
      </c>
      <c r="BF27" s="35">
        <f t="shared" si="18"/>
        <v>3</v>
      </c>
      <c r="BG27" s="35">
        <v>3</v>
      </c>
      <c r="BH27" s="35"/>
      <c r="BI27" s="35">
        <v>58</v>
      </c>
      <c r="BJ27" s="35">
        <f t="shared" si="19"/>
        <v>3</v>
      </c>
      <c r="BK27" s="35">
        <v>3</v>
      </c>
      <c r="BL27" s="35"/>
      <c r="BM27" s="35"/>
      <c r="BN27" s="35">
        <f t="shared" si="20"/>
        <v>0</v>
      </c>
      <c r="BO27" s="35"/>
      <c r="BP27" s="35"/>
      <c r="BQ27" s="35"/>
      <c r="BR27" s="35">
        <f t="shared" si="21"/>
        <v>0</v>
      </c>
      <c r="BS27" s="35"/>
      <c r="BT27" s="35"/>
      <c r="BU27" s="35">
        <v>43</v>
      </c>
      <c r="BV27" s="35">
        <f t="shared" si="22"/>
        <v>1</v>
      </c>
      <c r="BW27" s="35">
        <v>1</v>
      </c>
      <c r="BX27" s="35"/>
      <c r="BY27" s="35">
        <v>64</v>
      </c>
      <c r="BZ27" s="35">
        <f t="shared" si="23"/>
        <v>12</v>
      </c>
      <c r="CA27" s="35">
        <v>12</v>
      </c>
      <c r="CB27" s="35"/>
      <c r="CC27" s="35"/>
      <c r="CD27" s="35">
        <f t="shared" si="24"/>
        <v>0</v>
      </c>
      <c r="CE27" s="35"/>
      <c r="CF27" s="35"/>
      <c r="CG27" s="35"/>
      <c r="CH27" s="35">
        <f t="shared" si="25"/>
        <v>0</v>
      </c>
      <c r="CI27" s="35"/>
      <c r="CJ27" s="35"/>
      <c r="CK27" s="35">
        <v>634</v>
      </c>
      <c r="CL27" s="35">
        <f t="shared" si="26"/>
        <v>454</v>
      </c>
      <c r="CM27" s="35"/>
      <c r="CN27" s="35">
        <v>454</v>
      </c>
      <c r="CO27" s="159">
        <f t="shared" si="27"/>
        <v>836</v>
      </c>
      <c r="CP27" s="159">
        <f t="shared" si="28"/>
        <v>473</v>
      </c>
      <c r="CQ27" s="159">
        <f t="shared" si="29"/>
        <v>19</v>
      </c>
      <c r="CR27" s="159">
        <f t="shared" si="30"/>
        <v>454</v>
      </c>
      <c r="CS27" s="30"/>
      <c r="CT27" s="35">
        <v>18</v>
      </c>
      <c r="CU27" s="35" t="s">
        <v>16</v>
      </c>
      <c r="CV27" s="151" t="s">
        <v>38</v>
      </c>
      <c r="CW27" s="57">
        <v>38</v>
      </c>
      <c r="CX27" s="57">
        <v>42</v>
      </c>
      <c r="CY27" s="57">
        <f t="shared" si="31"/>
        <v>4</v>
      </c>
      <c r="CZ27" s="57">
        <v>25</v>
      </c>
      <c r="DA27" s="57">
        <v>28</v>
      </c>
      <c r="DB27" s="57">
        <f t="shared" si="32"/>
        <v>3</v>
      </c>
      <c r="DC27" s="57">
        <v>25</v>
      </c>
      <c r="DD27" s="57">
        <v>26</v>
      </c>
      <c r="DE27" s="57">
        <f t="shared" si="33"/>
        <v>1</v>
      </c>
      <c r="DF27" s="57">
        <v>16</v>
      </c>
      <c r="DG27" s="57">
        <v>14</v>
      </c>
      <c r="DH27" s="57">
        <f t="shared" si="34"/>
        <v>-2</v>
      </c>
      <c r="DI27" s="57">
        <v>9</v>
      </c>
      <c r="DJ27" s="57">
        <v>12</v>
      </c>
      <c r="DK27" s="57">
        <f t="shared" si="35"/>
        <v>3</v>
      </c>
      <c r="DL27" s="176">
        <f t="shared" si="40"/>
        <v>64</v>
      </c>
      <c r="DM27" s="176">
        <f t="shared" si="41"/>
        <v>53.8</v>
      </c>
      <c r="DN27" s="176">
        <f t="shared" si="36"/>
        <v>-10.200000000000003</v>
      </c>
      <c r="DO27" s="121">
        <v>5</v>
      </c>
      <c r="DP27" s="30"/>
      <c r="DQ27" s="35">
        <v>18</v>
      </c>
      <c r="DR27" s="35" t="s">
        <v>16</v>
      </c>
      <c r="DS27" s="151" t="s">
        <v>38</v>
      </c>
      <c r="DT27" s="462">
        <f t="shared" si="37"/>
        <v>46599</v>
      </c>
      <c r="DU27" s="367">
        <f t="shared" si="2"/>
        <v>46599</v>
      </c>
      <c r="DV27" s="369">
        <v>41214</v>
      </c>
      <c r="DW27" s="369">
        <v>21085</v>
      </c>
      <c r="DX27" s="369">
        <v>5385</v>
      </c>
      <c r="DY27" s="369">
        <v>64</v>
      </c>
      <c r="DZ27" s="369"/>
      <c r="EA27" s="522">
        <f t="shared" si="42"/>
        <v>88.4</v>
      </c>
      <c r="EB27" s="364">
        <v>44395</v>
      </c>
      <c r="EC27" s="362">
        <v>29631</v>
      </c>
      <c r="ED27" s="362"/>
      <c r="EE27" s="362">
        <v>405</v>
      </c>
      <c r="EF27" s="362"/>
      <c r="EG27" s="362">
        <v>3070</v>
      </c>
      <c r="EH27" s="362"/>
      <c r="EI27" s="362">
        <v>50</v>
      </c>
      <c r="EJ27" s="30"/>
      <c r="EK27" s="30"/>
      <c r="EL27" s="30"/>
    </row>
    <row r="28" spans="1:142" s="31" customFormat="1" ht="12.75" customHeight="1">
      <c r="A28" s="35">
        <v>19</v>
      </c>
      <c r="B28" s="40" t="s">
        <v>135</v>
      </c>
      <c r="C28" s="94" t="s">
        <v>39</v>
      </c>
      <c r="D28" s="57">
        <v>8</v>
      </c>
      <c r="E28" s="57">
        <v>8</v>
      </c>
      <c r="F28" s="57">
        <f t="shared" si="3"/>
        <v>0</v>
      </c>
      <c r="G28" s="105">
        <v>17</v>
      </c>
      <c r="H28" s="105">
        <v>18</v>
      </c>
      <c r="I28" s="57">
        <f t="shared" si="4"/>
        <v>1</v>
      </c>
      <c r="J28" s="105">
        <v>2</v>
      </c>
      <c r="K28" s="105">
        <v>2</v>
      </c>
      <c r="L28" s="57">
        <f t="shared" si="5"/>
        <v>0</v>
      </c>
      <c r="M28" s="105">
        <v>1</v>
      </c>
      <c r="N28" s="105">
        <v>1</v>
      </c>
      <c r="O28" s="57">
        <f t="shared" si="6"/>
        <v>0</v>
      </c>
      <c r="P28" s="176">
        <f t="shared" si="38"/>
        <v>17.600000000000001</v>
      </c>
      <c r="Q28" s="176">
        <f t="shared" si="39"/>
        <v>16.7</v>
      </c>
      <c r="R28" s="57">
        <v>161</v>
      </c>
      <c r="S28" s="57">
        <v>161</v>
      </c>
      <c r="T28" s="57">
        <f t="shared" si="7"/>
        <v>0</v>
      </c>
      <c r="U28" s="176">
        <v>8219.5</v>
      </c>
      <c r="V28" s="176">
        <v>8327.2999999999993</v>
      </c>
      <c r="W28" s="176">
        <f t="shared" si="8"/>
        <v>107.79999999999927</v>
      </c>
      <c r="X28" s="176">
        <v>4009</v>
      </c>
      <c r="Y28" s="176">
        <v>4009</v>
      </c>
      <c r="Z28" s="176">
        <f t="shared" si="9"/>
        <v>0</v>
      </c>
      <c r="AA28" s="110"/>
      <c r="AB28" s="35">
        <v>19</v>
      </c>
      <c r="AC28" s="40" t="s">
        <v>135</v>
      </c>
      <c r="AD28" s="151" t="s">
        <v>39</v>
      </c>
      <c r="AE28" s="197">
        <v>93026</v>
      </c>
      <c r="AF28" s="197">
        <v>93633</v>
      </c>
      <c r="AG28" s="521">
        <f t="shared" si="0"/>
        <v>5.6</v>
      </c>
      <c r="AH28" s="84">
        <f t="shared" si="1"/>
        <v>6</v>
      </c>
      <c r="AI28" s="84">
        <f t="shared" si="10"/>
        <v>0.40000000000000036</v>
      </c>
      <c r="AJ28" s="57">
        <v>5206</v>
      </c>
      <c r="AK28" s="57">
        <v>5631</v>
      </c>
      <c r="AL28" s="57">
        <f t="shared" si="11"/>
        <v>425</v>
      </c>
      <c r="AM28" s="57">
        <f t="shared" si="12"/>
        <v>1251</v>
      </c>
      <c r="AN28" s="57">
        <v>552</v>
      </c>
      <c r="AO28" s="57">
        <v>699</v>
      </c>
      <c r="AP28" s="57">
        <f t="shared" si="13"/>
        <v>1617</v>
      </c>
      <c r="AQ28" s="57">
        <v>526</v>
      </c>
      <c r="AR28" s="57">
        <v>1091</v>
      </c>
      <c r="AS28" s="57">
        <f t="shared" si="14"/>
        <v>366</v>
      </c>
      <c r="AT28" s="57">
        <f t="shared" si="15"/>
        <v>930</v>
      </c>
      <c r="AU28" s="57">
        <v>229</v>
      </c>
      <c r="AV28" s="57">
        <v>701</v>
      </c>
      <c r="AW28" s="57">
        <f t="shared" si="16"/>
        <v>511</v>
      </c>
      <c r="AX28" s="57">
        <v>147</v>
      </c>
      <c r="AY28" s="57">
        <v>364</v>
      </c>
      <c r="AZ28" s="57">
        <f t="shared" si="17"/>
        <v>-419</v>
      </c>
      <c r="BA28" s="110"/>
      <c r="BB28" s="35">
        <v>19</v>
      </c>
      <c r="BC28" s="40" t="s">
        <v>135</v>
      </c>
      <c r="BD28" s="151" t="s">
        <v>39</v>
      </c>
      <c r="BE28" s="35">
        <v>479</v>
      </c>
      <c r="BF28" s="35">
        <f t="shared" si="18"/>
        <v>58</v>
      </c>
      <c r="BG28" s="35">
        <v>10</v>
      </c>
      <c r="BH28" s="35">
        <v>48</v>
      </c>
      <c r="BI28" s="35">
        <v>449</v>
      </c>
      <c r="BJ28" s="35">
        <f t="shared" si="19"/>
        <v>49</v>
      </c>
      <c r="BK28" s="35">
        <v>11</v>
      </c>
      <c r="BL28" s="35">
        <v>38</v>
      </c>
      <c r="BM28" s="35">
        <v>139</v>
      </c>
      <c r="BN28" s="35">
        <f t="shared" si="20"/>
        <v>23</v>
      </c>
      <c r="BO28" s="35">
        <v>3</v>
      </c>
      <c r="BP28" s="35">
        <v>20</v>
      </c>
      <c r="BQ28" s="35">
        <v>122</v>
      </c>
      <c r="BR28" s="35">
        <f t="shared" si="21"/>
        <v>13</v>
      </c>
      <c r="BS28" s="35">
        <v>4</v>
      </c>
      <c r="BT28" s="35">
        <v>9</v>
      </c>
      <c r="BU28" s="35">
        <v>396</v>
      </c>
      <c r="BV28" s="35">
        <f t="shared" si="22"/>
        <v>33</v>
      </c>
      <c r="BW28" s="35">
        <v>10</v>
      </c>
      <c r="BX28" s="35">
        <v>23</v>
      </c>
      <c r="BY28" s="35">
        <v>1932</v>
      </c>
      <c r="BZ28" s="35">
        <f t="shared" si="23"/>
        <v>171</v>
      </c>
      <c r="CA28" s="35">
        <v>70</v>
      </c>
      <c r="CB28" s="35">
        <v>101</v>
      </c>
      <c r="CC28" s="35">
        <v>553</v>
      </c>
      <c r="CD28" s="35">
        <f t="shared" si="24"/>
        <v>46</v>
      </c>
      <c r="CE28" s="35">
        <v>39</v>
      </c>
      <c r="CF28" s="35">
        <v>7</v>
      </c>
      <c r="CG28" s="35"/>
      <c r="CH28" s="35">
        <f t="shared" si="25"/>
        <v>0</v>
      </c>
      <c r="CI28" s="35"/>
      <c r="CJ28" s="35"/>
      <c r="CK28" s="35">
        <v>1561</v>
      </c>
      <c r="CL28" s="35">
        <f t="shared" si="26"/>
        <v>118</v>
      </c>
      <c r="CM28" s="35"/>
      <c r="CN28" s="35">
        <v>118</v>
      </c>
      <c r="CO28" s="159">
        <f t="shared" si="27"/>
        <v>5631</v>
      </c>
      <c r="CP28" s="159">
        <f t="shared" si="28"/>
        <v>511</v>
      </c>
      <c r="CQ28" s="159">
        <f>BG28+BK28+BO28+BS28+BW28+CE28+CI28+CM28+CA28</f>
        <v>147</v>
      </c>
      <c r="CR28" s="159">
        <f t="shared" si="30"/>
        <v>364</v>
      </c>
      <c r="CS28" s="28"/>
      <c r="CT28" s="35">
        <v>19</v>
      </c>
      <c r="CU28" s="40" t="s">
        <v>135</v>
      </c>
      <c r="CV28" s="151" t="s">
        <v>39</v>
      </c>
      <c r="CW28" s="57">
        <v>473</v>
      </c>
      <c r="CX28" s="57">
        <v>464</v>
      </c>
      <c r="CY28" s="57">
        <f t="shared" si="31"/>
        <v>-9</v>
      </c>
      <c r="CZ28" s="57">
        <v>273</v>
      </c>
      <c r="DA28" s="57">
        <v>276</v>
      </c>
      <c r="DB28" s="57">
        <f t="shared" si="32"/>
        <v>3</v>
      </c>
      <c r="DC28" s="57">
        <v>224</v>
      </c>
      <c r="DD28" s="57">
        <v>226</v>
      </c>
      <c r="DE28" s="57">
        <f t="shared" si="33"/>
        <v>2</v>
      </c>
      <c r="DF28" s="57">
        <v>164</v>
      </c>
      <c r="DG28" s="57">
        <v>164</v>
      </c>
      <c r="DH28" s="57">
        <f t="shared" si="34"/>
        <v>0</v>
      </c>
      <c r="DI28" s="57">
        <v>60</v>
      </c>
      <c r="DJ28" s="57">
        <v>62</v>
      </c>
      <c r="DK28" s="57">
        <f t="shared" si="35"/>
        <v>2</v>
      </c>
      <c r="DL28" s="176">
        <f t="shared" si="40"/>
        <v>73.2</v>
      </c>
      <c r="DM28" s="176">
        <f t="shared" si="41"/>
        <v>72.599999999999994</v>
      </c>
      <c r="DN28" s="176">
        <f t="shared" si="36"/>
        <v>-0.60000000000000853</v>
      </c>
      <c r="DO28" s="121">
        <v>1</v>
      </c>
      <c r="DP28" s="28"/>
      <c r="DQ28" s="35">
        <v>19</v>
      </c>
      <c r="DR28" s="40" t="s">
        <v>135</v>
      </c>
      <c r="DS28" s="151" t="s">
        <v>39</v>
      </c>
      <c r="DT28" s="462">
        <f t="shared" si="37"/>
        <v>215702</v>
      </c>
      <c r="DU28" s="367">
        <f t="shared" si="2"/>
        <v>26963</v>
      </c>
      <c r="DV28" s="367">
        <v>181305</v>
      </c>
      <c r="DW28" s="367">
        <v>176012</v>
      </c>
      <c r="DX28" s="367">
        <v>34392</v>
      </c>
      <c r="DY28" s="367"/>
      <c r="DZ28" s="367">
        <v>5</v>
      </c>
      <c r="EA28" s="522">
        <f t="shared" si="42"/>
        <v>84.1</v>
      </c>
      <c r="EB28" s="363">
        <v>213798</v>
      </c>
      <c r="EC28" s="361">
        <v>182468</v>
      </c>
      <c r="ED28" s="362"/>
      <c r="EE28" s="361">
        <v>2856</v>
      </c>
      <c r="EF28" s="361"/>
      <c r="EG28" s="361">
        <v>5546</v>
      </c>
      <c r="EH28" s="361"/>
      <c r="EI28" s="362">
        <v>257.89999999999998</v>
      </c>
      <c r="EJ28" s="28"/>
      <c r="EK28" s="28"/>
      <c r="EL28" s="28"/>
    </row>
    <row r="29" spans="1:142" s="31" customFormat="1" ht="12.75" customHeight="1">
      <c r="A29" s="35">
        <v>20</v>
      </c>
      <c r="B29" s="35" t="s">
        <v>122</v>
      </c>
      <c r="C29" s="94" t="s">
        <v>40</v>
      </c>
      <c r="D29" s="57">
        <v>3</v>
      </c>
      <c r="E29" s="57">
        <v>3</v>
      </c>
      <c r="F29" s="57">
        <f t="shared" si="3"/>
        <v>0</v>
      </c>
      <c r="G29" s="105">
        <v>7</v>
      </c>
      <c r="H29" s="105">
        <v>7</v>
      </c>
      <c r="I29" s="57">
        <f t="shared" si="4"/>
        <v>0</v>
      </c>
      <c r="J29" s="105">
        <v>1</v>
      </c>
      <c r="K29" s="105">
        <v>2</v>
      </c>
      <c r="L29" s="57">
        <f t="shared" si="5"/>
        <v>1</v>
      </c>
      <c r="M29" s="105"/>
      <c r="N29" s="105"/>
      <c r="O29" s="57">
        <f t="shared" si="6"/>
        <v>0</v>
      </c>
      <c r="P29" s="176">
        <f t="shared" si="38"/>
        <v>14.3</v>
      </c>
      <c r="Q29" s="176">
        <f t="shared" si="39"/>
        <v>28.6</v>
      </c>
      <c r="R29" s="57">
        <v>117</v>
      </c>
      <c r="S29" s="57">
        <v>119</v>
      </c>
      <c r="T29" s="57">
        <f t="shared" si="7"/>
        <v>2</v>
      </c>
      <c r="U29" s="176">
        <v>8939.4</v>
      </c>
      <c r="V29" s="176">
        <v>9301.4</v>
      </c>
      <c r="W29" s="176">
        <f t="shared" si="8"/>
        <v>362</v>
      </c>
      <c r="X29" s="176">
        <v>3771.8</v>
      </c>
      <c r="Y29" s="176">
        <v>3867.3</v>
      </c>
      <c r="Z29" s="176">
        <f t="shared" si="9"/>
        <v>95.5</v>
      </c>
      <c r="AA29" s="110"/>
      <c r="AB29" s="35">
        <v>20</v>
      </c>
      <c r="AC29" s="35" t="s">
        <v>122</v>
      </c>
      <c r="AD29" s="151" t="s">
        <v>40</v>
      </c>
      <c r="AE29" s="197">
        <v>16389</v>
      </c>
      <c r="AF29" s="197">
        <v>16710</v>
      </c>
      <c r="AG29" s="521">
        <f t="shared" si="0"/>
        <v>18</v>
      </c>
      <c r="AH29" s="84">
        <f t="shared" si="1"/>
        <v>17.8</v>
      </c>
      <c r="AI29" s="84">
        <f t="shared" si="10"/>
        <v>-0.19999999999999929</v>
      </c>
      <c r="AJ29" s="57">
        <v>2953</v>
      </c>
      <c r="AK29" s="57">
        <v>2971</v>
      </c>
      <c r="AL29" s="57">
        <f t="shared" si="11"/>
        <v>18</v>
      </c>
      <c r="AM29" s="57">
        <f t="shared" si="12"/>
        <v>938</v>
      </c>
      <c r="AN29" s="57">
        <v>211</v>
      </c>
      <c r="AO29" s="57">
        <v>727</v>
      </c>
      <c r="AP29" s="57">
        <f t="shared" si="13"/>
        <v>954</v>
      </c>
      <c r="AQ29" s="57">
        <v>203</v>
      </c>
      <c r="AR29" s="57">
        <v>751</v>
      </c>
      <c r="AS29" s="57">
        <f t="shared" si="14"/>
        <v>16</v>
      </c>
      <c r="AT29" s="57">
        <f t="shared" si="15"/>
        <v>616</v>
      </c>
      <c r="AU29" s="57">
        <v>77</v>
      </c>
      <c r="AV29" s="57">
        <v>539</v>
      </c>
      <c r="AW29" s="57">
        <f t="shared" si="16"/>
        <v>461</v>
      </c>
      <c r="AX29" s="57">
        <v>82</v>
      </c>
      <c r="AY29" s="57">
        <v>379</v>
      </c>
      <c r="AZ29" s="57">
        <f t="shared" si="17"/>
        <v>-155</v>
      </c>
      <c r="BA29" s="110"/>
      <c r="BB29" s="35">
        <v>20</v>
      </c>
      <c r="BC29" s="35" t="s">
        <v>122</v>
      </c>
      <c r="BD29" s="151" t="s">
        <v>40</v>
      </c>
      <c r="BE29" s="35">
        <v>256</v>
      </c>
      <c r="BF29" s="35">
        <f t="shared" si="18"/>
        <v>42</v>
      </c>
      <c r="BG29" s="35">
        <v>6</v>
      </c>
      <c r="BH29" s="35">
        <v>36</v>
      </c>
      <c r="BI29" s="35">
        <v>188</v>
      </c>
      <c r="BJ29" s="35">
        <f t="shared" si="19"/>
        <v>53</v>
      </c>
      <c r="BK29" s="35">
        <v>10</v>
      </c>
      <c r="BL29" s="35">
        <v>43</v>
      </c>
      <c r="BM29" s="36">
        <v>94</v>
      </c>
      <c r="BN29" s="35">
        <f t="shared" si="20"/>
        <v>19</v>
      </c>
      <c r="BO29" s="36">
        <v>5</v>
      </c>
      <c r="BP29" s="36">
        <v>14</v>
      </c>
      <c r="BQ29" s="35">
        <v>32</v>
      </c>
      <c r="BR29" s="35">
        <f t="shared" si="21"/>
        <v>9</v>
      </c>
      <c r="BS29" s="35">
        <v>1</v>
      </c>
      <c r="BT29" s="35">
        <v>8</v>
      </c>
      <c r="BU29" s="35">
        <v>85</v>
      </c>
      <c r="BV29" s="35">
        <f t="shared" si="22"/>
        <v>7</v>
      </c>
      <c r="BW29" s="35">
        <v>2</v>
      </c>
      <c r="BX29" s="35">
        <v>5</v>
      </c>
      <c r="BY29" s="35">
        <v>364</v>
      </c>
      <c r="BZ29" s="35">
        <f t="shared" si="23"/>
        <v>58</v>
      </c>
      <c r="CA29" s="35">
        <v>58</v>
      </c>
      <c r="CB29" s="35"/>
      <c r="CC29" s="35">
        <v>425</v>
      </c>
      <c r="CD29" s="35">
        <f t="shared" si="24"/>
        <v>12</v>
      </c>
      <c r="CE29" s="35"/>
      <c r="CF29" s="35">
        <v>12</v>
      </c>
      <c r="CG29" s="35">
        <v>111</v>
      </c>
      <c r="CH29" s="35">
        <f t="shared" si="25"/>
        <v>27</v>
      </c>
      <c r="CI29" s="35"/>
      <c r="CJ29" s="35">
        <v>27</v>
      </c>
      <c r="CK29" s="35">
        <v>1416</v>
      </c>
      <c r="CL29" s="35">
        <f t="shared" si="26"/>
        <v>234</v>
      </c>
      <c r="CM29" s="35"/>
      <c r="CN29" s="35">
        <v>234</v>
      </c>
      <c r="CO29" s="159">
        <f t="shared" si="27"/>
        <v>2971</v>
      </c>
      <c r="CP29" s="159">
        <f t="shared" si="28"/>
        <v>461</v>
      </c>
      <c r="CQ29" s="159">
        <f t="shared" si="29"/>
        <v>82</v>
      </c>
      <c r="CR29" s="159">
        <f t="shared" si="30"/>
        <v>379</v>
      </c>
      <c r="CS29" s="28"/>
      <c r="CT29" s="35">
        <v>20</v>
      </c>
      <c r="CU29" s="35" t="s">
        <v>122</v>
      </c>
      <c r="CV29" s="151" t="s">
        <v>40</v>
      </c>
      <c r="CW29" s="57">
        <v>242</v>
      </c>
      <c r="CX29" s="57">
        <v>245</v>
      </c>
      <c r="CY29" s="57">
        <f t="shared" si="31"/>
        <v>3</v>
      </c>
      <c r="CZ29" s="57">
        <v>123</v>
      </c>
      <c r="DA29" s="57">
        <v>119</v>
      </c>
      <c r="DB29" s="57">
        <f t="shared" si="32"/>
        <v>-4</v>
      </c>
      <c r="DC29" s="57">
        <v>117</v>
      </c>
      <c r="DD29" s="57">
        <v>113</v>
      </c>
      <c r="DE29" s="57">
        <f t="shared" si="33"/>
        <v>-4</v>
      </c>
      <c r="DF29" s="57">
        <v>77</v>
      </c>
      <c r="DG29" s="57">
        <v>73</v>
      </c>
      <c r="DH29" s="57">
        <f t="shared" si="34"/>
        <v>-4</v>
      </c>
      <c r="DI29" s="57">
        <v>40</v>
      </c>
      <c r="DJ29" s="57">
        <v>40</v>
      </c>
      <c r="DK29" s="57">
        <f t="shared" si="35"/>
        <v>0</v>
      </c>
      <c r="DL29" s="176">
        <f t="shared" si="40"/>
        <v>65.8</v>
      </c>
      <c r="DM29" s="176">
        <f t="shared" si="41"/>
        <v>64.599999999999994</v>
      </c>
      <c r="DN29" s="176">
        <f t="shared" si="36"/>
        <v>-1.2000000000000028</v>
      </c>
      <c r="DO29" s="121">
        <v>4</v>
      </c>
      <c r="DP29" s="28"/>
      <c r="DQ29" s="35">
        <v>20</v>
      </c>
      <c r="DR29" s="35" t="s">
        <v>122</v>
      </c>
      <c r="DS29" s="151" t="s">
        <v>40</v>
      </c>
      <c r="DT29" s="462">
        <f t="shared" si="37"/>
        <v>138082</v>
      </c>
      <c r="DU29" s="367">
        <f t="shared" si="2"/>
        <v>46027</v>
      </c>
      <c r="DV29" s="367">
        <v>132190</v>
      </c>
      <c r="DW29" s="367">
        <v>109229</v>
      </c>
      <c r="DX29" s="367">
        <v>5857</v>
      </c>
      <c r="DY29" s="367"/>
      <c r="DZ29" s="369">
        <v>35</v>
      </c>
      <c r="EA29" s="522">
        <f t="shared" si="42"/>
        <v>95.7</v>
      </c>
      <c r="EB29" s="363">
        <v>137878</v>
      </c>
      <c r="EC29" s="361">
        <v>120934</v>
      </c>
      <c r="ED29" s="362"/>
      <c r="EE29" s="361">
        <v>1029</v>
      </c>
      <c r="EF29" s="361"/>
      <c r="EG29" s="361"/>
      <c r="EH29" s="361">
        <v>237</v>
      </c>
      <c r="EI29" s="362">
        <v>1392</v>
      </c>
      <c r="EJ29" s="28"/>
      <c r="EK29" s="28"/>
      <c r="EL29" s="28"/>
    </row>
    <row r="30" spans="1:142" s="26" customFormat="1" ht="14.25" customHeight="1">
      <c r="A30" s="722" t="s">
        <v>399</v>
      </c>
      <c r="B30" s="723"/>
      <c r="C30" s="526" t="s">
        <v>41</v>
      </c>
      <c r="D30" s="159">
        <f>SUM(D10:D29)</f>
        <v>25</v>
      </c>
      <c r="E30" s="159">
        <f>SUM(E10:E29)</f>
        <v>25</v>
      </c>
      <c r="F30" s="159">
        <f t="shared" si="3"/>
        <v>0</v>
      </c>
      <c r="G30" s="159">
        <f>SUM(G10:G29)</f>
        <v>49</v>
      </c>
      <c r="H30" s="159">
        <f>SUM(H10:H29)</f>
        <v>50</v>
      </c>
      <c r="I30" s="159">
        <f t="shared" si="4"/>
        <v>1</v>
      </c>
      <c r="J30" s="159">
        <f>SUM(J10:J29)</f>
        <v>8</v>
      </c>
      <c r="K30" s="159">
        <f>SUM(K10:K29)</f>
        <v>10</v>
      </c>
      <c r="L30" s="159">
        <f t="shared" si="5"/>
        <v>2</v>
      </c>
      <c r="M30" s="159">
        <f>SUM(M10:M29)</f>
        <v>1</v>
      </c>
      <c r="N30" s="159">
        <f>SUM(N10:N29)</f>
        <v>1</v>
      </c>
      <c r="O30" s="159">
        <f t="shared" si="6"/>
        <v>0</v>
      </c>
      <c r="P30" s="467">
        <f t="shared" si="38"/>
        <v>18.399999999999999</v>
      </c>
      <c r="Q30" s="467">
        <f t="shared" si="39"/>
        <v>22</v>
      </c>
      <c r="R30" s="159">
        <f>SUM(R10:R29)</f>
        <v>455</v>
      </c>
      <c r="S30" s="159">
        <f>SUM(S10:S29)</f>
        <v>457</v>
      </c>
      <c r="T30" s="159">
        <f t="shared" si="7"/>
        <v>2</v>
      </c>
      <c r="U30" s="467">
        <f>SUM(U10:U29)</f>
        <v>26739.9</v>
      </c>
      <c r="V30" s="467">
        <f>SUM(V10:V29)</f>
        <v>27209.699999999997</v>
      </c>
      <c r="W30" s="467">
        <f t="shared" si="8"/>
        <v>469.79999999999563</v>
      </c>
      <c r="X30" s="467">
        <f>SUM(X10:X29)</f>
        <v>12690.099999999999</v>
      </c>
      <c r="Y30" s="467">
        <f>SUM(Y10:Y29)</f>
        <v>12669.599999999999</v>
      </c>
      <c r="Z30" s="467">
        <f t="shared" si="9"/>
        <v>-20.5</v>
      </c>
      <c r="AA30" s="111"/>
      <c r="AB30" s="722" t="s">
        <v>399</v>
      </c>
      <c r="AC30" s="723"/>
      <c r="AD30" s="527" t="s">
        <v>41</v>
      </c>
      <c r="AE30" s="528"/>
      <c r="AF30" s="528"/>
      <c r="AG30" s="518"/>
      <c r="AH30" s="518"/>
      <c r="AI30" s="518"/>
      <c r="AJ30" s="159">
        <f>SUM(AJ10:AJ29)</f>
        <v>11930</v>
      </c>
      <c r="AK30" s="159">
        <f>SUM(AK10:AK29)</f>
        <v>12123</v>
      </c>
      <c r="AL30" s="159">
        <f t="shared" si="11"/>
        <v>193</v>
      </c>
      <c r="AM30" s="159">
        <f t="shared" ref="AM30:AR30" si="43">SUM(AM10:AM29)</f>
        <v>3497</v>
      </c>
      <c r="AN30" s="159">
        <f t="shared" si="43"/>
        <v>1101</v>
      </c>
      <c r="AO30" s="159">
        <f t="shared" si="43"/>
        <v>2396</v>
      </c>
      <c r="AP30" s="159">
        <f t="shared" si="43"/>
        <v>3786</v>
      </c>
      <c r="AQ30" s="159">
        <f t="shared" si="43"/>
        <v>1088</v>
      </c>
      <c r="AR30" s="159">
        <f t="shared" si="43"/>
        <v>2698</v>
      </c>
      <c r="AS30" s="159">
        <f t="shared" si="14"/>
        <v>289</v>
      </c>
      <c r="AT30" s="159">
        <f t="shared" ref="AT30:AY30" si="44">SUM(AT10:AT29)</f>
        <v>2626</v>
      </c>
      <c r="AU30" s="159">
        <f t="shared" si="44"/>
        <v>364</v>
      </c>
      <c r="AV30" s="159">
        <f t="shared" si="44"/>
        <v>2262</v>
      </c>
      <c r="AW30" s="159">
        <f t="shared" si="44"/>
        <v>1889</v>
      </c>
      <c r="AX30" s="159">
        <f t="shared" si="44"/>
        <v>299</v>
      </c>
      <c r="AY30" s="159">
        <f t="shared" si="44"/>
        <v>1590</v>
      </c>
      <c r="AZ30" s="159">
        <f t="shared" si="17"/>
        <v>-737</v>
      </c>
      <c r="BA30" s="111"/>
      <c r="BB30" s="722" t="s">
        <v>399</v>
      </c>
      <c r="BC30" s="723"/>
      <c r="BD30" s="527" t="s">
        <v>41</v>
      </c>
      <c r="BE30" s="159">
        <f>SUM(BE10:BE29)</f>
        <v>1067</v>
      </c>
      <c r="BF30" s="159">
        <f>SUM(BF10:BF29)</f>
        <v>145</v>
      </c>
      <c r="BG30" s="159">
        <f>SUM(BG10:BG29)</f>
        <v>28</v>
      </c>
      <c r="BH30" s="159">
        <f t="shared" ref="BH30:CR30" si="45">SUM(BH10:BH29)</f>
        <v>117</v>
      </c>
      <c r="BI30" s="159">
        <f t="shared" si="45"/>
        <v>1022</v>
      </c>
      <c r="BJ30" s="159">
        <f t="shared" si="45"/>
        <v>146</v>
      </c>
      <c r="BK30" s="159">
        <f t="shared" si="45"/>
        <v>41</v>
      </c>
      <c r="BL30" s="159">
        <f t="shared" si="45"/>
        <v>105</v>
      </c>
      <c r="BM30" s="159">
        <f t="shared" si="45"/>
        <v>255</v>
      </c>
      <c r="BN30" s="159">
        <f t="shared" si="45"/>
        <v>43</v>
      </c>
      <c r="BO30" s="159">
        <f t="shared" si="45"/>
        <v>8</v>
      </c>
      <c r="BP30" s="159">
        <f t="shared" si="45"/>
        <v>35</v>
      </c>
      <c r="BQ30" s="159">
        <f t="shared" si="45"/>
        <v>154</v>
      </c>
      <c r="BR30" s="159">
        <f t="shared" si="45"/>
        <v>22</v>
      </c>
      <c r="BS30" s="159">
        <f t="shared" si="45"/>
        <v>5</v>
      </c>
      <c r="BT30" s="159">
        <f t="shared" si="45"/>
        <v>17</v>
      </c>
      <c r="BU30" s="159">
        <f t="shared" si="45"/>
        <v>646</v>
      </c>
      <c r="BV30" s="159">
        <f t="shared" si="45"/>
        <v>65</v>
      </c>
      <c r="BW30" s="159">
        <f t="shared" si="45"/>
        <v>16</v>
      </c>
      <c r="BX30" s="159">
        <f t="shared" si="45"/>
        <v>49</v>
      </c>
      <c r="BY30" s="159">
        <f t="shared" si="45"/>
        <v>3191</v>
      </c>
      <c r="BZ30" s="159">
        <f t="shared" si="45"/>
        <v>374</v>
      </c>
      <c r="CA30" s="159">
        <f t="shared" si="45"/>
        <v>162</v>
      </c>
      <c r="CB30" s="159">
        <f t="shared" si="45"/>
        <v>212</v>
      </c>
      <c r="CC30" s="159">
        <f t="shared" si="45"/>
        <v>1663</v>
      </c>
      <c r="CD30" s="159">
        <f t="shared" si="45"/>
        <v>138</v>
      </c>
      <c r="CE30" s="159">
        <f t="shared" si="45"/>
        <v>39</v>
      </c>
      <c r="CF30" s="159">
        <f t="shared" si="45"/>
        <v>99</v>
      </c>
      <c r="CG30" s="159">
        <f t="shared" si="45"/>
        <v>128</v>
      </c>
      <c r="CH30" s="159">
        <f>SUM(CH10:CH29)</f>
        <v>36</v>
      </c>
      <c r="CI30" s="159">
        <f t="shared" si="45"/>
        <v>0</v>
      </c>
      <c r="CJ30" s="159">
        <f t="shared" si="45"/>
        <v>36</v>
      </c>
      <c r="CK30" s="159">
        <f t="shared" si="45"/>
        <v>3997</v>
      </c>
      <c r="CL30" s="159">
        <f t="shared" si="45"/>
        <v>920</v>
      </c>
      <c r="CM30" s="159">
        <f t="shared" si="45"/>
        <v>0</v>
      </c>
      <c r="CN30" s="159">
        <f t="shared" si="45"/>
        <v>920</v>
      </c>
      <c r="CO30" s="159">
        <f t="shared" si="45"/>
        <v>12123</v>
      </c>
      <c r="CP30" s="159">
        <f t="shared" si="45"/>
        <v>1889</v>
      </c>
      <c r="CQ30" s="159">
        <f>SUM(CQ10:CQ29)</f>
        <v>299</v>
      </c>
      <c r="CR30" s="159">
        <f t="shared" si="45"/>
        <v>1590</v>
      </c>
      <c r="CT30" s="725" t="s">
        <v>399</v>
      </c>
      <c r="CU30" s="725"/>
      <c r="CV30" s="527" t="s">
        <v>41</v>
      </c>
      <c r="CW30" s="159">
        <f>SUM(CW10:CW29)</f>
        <v>988</v>
      </c>
      <c r="CX30" s="159">
        <f>SUM(CX10:CX29)</f>
        <v>984</v>
      </c>
      <c r="CY30" s="159">
        <f t="shared" si="31"/>
        <v>-4</v>
      </c>
      <c r="CZ30" s="159">
        <f t="shared" ref="CZ30:DA30" si="46">SUM(CZ10:CZ29)</f>
        <v>570</v>
      </c>
      <c r="DA30" s="159">
        <f t="shared" si="46"/>
        <v>574</v>
      </c>
      <c r="DB30" s="159">
        <f t="shared" si="32"/>
        <v>4</v>
      </c>
      <c r="DC30" s="159">
        <f t="shared" ref="DC30:DD30" si="47">SUM(DC10:DC29)</f>
        <v>485</v>
      </c>
      <c r="DD30" s="159">
        <f t="shared" si="47"/>
        <v>489</v>
      </c>
      <c r="DE30" s="159">
        <f t="shared" si="33"/>
        <v>4</v>
      </c>
      <c r="DF30" s="159">
        <f t="shared" ref="DF30:DG30" si="48">SUM(DF10:DF29)</f>
        <v>317</v>
      </c>
      <c r="DG30" s="159">
        <f t="shared" si="48"/>
        <v>313</v>
      </c>
      <c r="DH30" s="159">
        <f t="shared" si="34"/>
        <v>-4</v>
      </c>
      <c r="DI30" s="159">
        <f t="shared" ref="DI30" si="49">SUM(DI10:DI29)</f>
        <v>168</v>
      </c>
      <c r="DJ30" s="159">
        <f>SUM(DJ10:DJ29)</f>
        <v>176</v>
      </c>
      <c r="DK30" s="159">
        <f t="shared" si="35"/>
        <v>8</v>
      </c>
      <c r="DL30" s="467">
        <f t="shared" si="40"/>
        <v>65.400000000000006</v>
      </c>
      <c r="DM30" s="467">
        <f t="shared" si="41"/>
        <v>64</v>
      </c>
      <c r="DN30" s="467">
        <f t="shared" si="36"/>
        <v>-1.4000000000000057</v>
      </c>
      <c r="DO30" s="343"/>
      <c r="DQ30" s="722" t="s">
        <v>399</v>
      </c>
      <c r="DR30" s="723"/>
      <c r="DS30" s="527" t="s">
        <v>41</v>
      </c>
      <c r="DT30" s="462">
        <f t="shared" ref="DT30" si="50">SUM(DT10:DT29)</f>
        <v>544774.6</v>
      </c>
      <c r="DU30" s="363">
        <f t="shared" si="2"/>
        <v>21791</v>
      </c>
      <c r="DV30" s="462">
        <f t="shared" ref="DV30:DZ30" si="51">SUM(DV10:DV29)</f>
        <v>495346.19999999995</v>
      </c>
      <c r="DW30" s="462">
        <f t="shared" si="51"/>
        <v>422909.7</v>
      </c>
      <c r="DX30" s="462">
        <f t="shared" si="51"/>
        <v>49026.400000000001</v>
      </c>
      <c r="DY30" s="462">
        <f t="shared" si="51"/>
        <v>64</v>
      </c>
      <c r="DZ30" s="462">
        <f t="shared" si="51"/>
        <v>402</v>
      </c>
      <c r="EA30" s="467">
        <f t="shared" si="42"/>
        <v>90.9</v>
      </c>
      <c r="EB30" s="462">
        <f t="shared" ref="EB30:EI30" si="52">SUM(EB10:EB29)</f>
        <v>530634.30000000005</v>
      </c>
      <c r="EC30" s="462">
        <f t="shared" si="52"/>
        <v>445846.4</v>
      </c>
      <c r="ED30" s="462">
        <f t="shared" si="52"/>
        <v>5672.5</v>
      </c>
      <c r="EE30" s="462">
        <f t="shared" si="52"/>
        <v>5426.8</v>
      </c>
      <c r="EF30" s="462">
        <f t="shared" si="52"/>
        <v>278</v>
      </c>
      <c r="EG30" s="462">
        <f t="shared" si="52"/>
        <v>8844.7000000000007</v>
      </c>
      <c r="EH30" s="462">
        <f t="shared" si="52"/>
        <v>289</v>
      </c>
      <c r="EI30" s="462">
        <f t="shared" si="52"/>
        <v>2592.4</v>
      </c>
    </row>
    <row r="31" spans="1:142" s="28" customFormat="1" ht="12.75" customHeight="1">
      <c r="A31" s="35">
        <v>1</v>
      </c>
      <c r="B31" s="35" t="s">
        <v>372</v>
      </c>
      <c r="C31" s="94" t="s">
        <v>137</v>
      </c>
      <c r="D31" s="57">
        <v>1</v>
      </c>
      <c r="E31" s="57">
        <v>1</v>
      </c>
      <c r="F31" s="57">
        <f t="shared" si="3"/>
        <v>0</v>
      </c>
      <c r="G31" s="57">
        <v>4</v>
      </c>
      <c r="H31" s="57">
        <v>4</v>
      </c>
      <c r="I31" s="57">
        <f t="shared" si="4"/>
        <v>0</v>
      </c>
      <c r="J31" s="57">
        <v>1</v>
      </c>
      <c r="K31" s="57">
        <v>1</v>
      </c>
      <c r="L31" s="57">
        <f t="shared" si="5"/>
        <v>0</v>
      </c>
      <c r="M31" s="57"/>
      <c r="N31" s="57"/>
      <c r="O31" s="57">
        <f t="shared" si="6"/>
        <v>0</v>
      </c>
      <c r="P31" s="176">
        <f t="shared" si="39"/>
        <v>25</v>
      </c>
      <c r="Q31" s="176">
        <f t="shared" si="39"/>
        <v>25</v>
      </c>
      <c r="R31" s="57">
        <v>26</v>
      </c>
      <c r="S31" s="57">
        <v>26</v>
      </c>
      <c r="T31" s="57">
        <f t="shared" si="7"/>
        <v>0</v>
      </c>
      <c r="U31" s="176">
        <v>1282</v>
      </c>
      <c r="V31" s="176">
        <v>1282</v>
      </c>
      <c r="W31" s="176">
        <f t="shared" si="8"/>
        <v>0</v>
      </c>
      <c r="X31" s="176">
        <v>769</v>
      </c>
      <c r="Y31" s="176">
        <v>769</v>
      </c>
      <c r="Z31" s="176">
        <f t="shared" si="9"/>
        <v>0</v>
      </c>
      <c r="AA31" s="110"/>
      <c r="AB31" s="35">
        <v>1</v>
      </c>
      <c r="AC31" s="35" t="s">
        <v>372</v>
      </c>
      <c r="AD31" s="94" t="s">
        <v>137</v>
      </c>
      <c r="AE31" s="245">
        <v>6114</v>
      </c>
      <c r="AF31" s="245">
        <v>6290</v>
      </c>
      <c r="AG31" s="521">
        <f t="shared" si="1"/>
        <v>9.1999999999999993</v>
      </c>
      <c r="AH31" s="84">
        <f t="shared" si="1"/>
        <v>9.1999999999999993</v>
      </c>
      <c r="AI31" s="84">
        <f t="shared" si="10"/>
        <v>0</v>
      </c>
      <c r="AJ31" s="57">
        <v>565</v>
      </c>
      <c r="AK31" s="57">
        <v>578</v>
      </c>
      <c r="AL31" s="57">
        <f t="shared" si="11"/>
        <v>13</v>
      </c>
      <c r="AM31" s="57">
        <f t="shared" si="12"/>
        <v>123</v>
      </c>
      <c r="AN31" s="57">
        <v>65</v>
      </c>
      <c r="AO31" s="57">
        <v>58</v>
      </c>
      <c r="AP31" s="57">
        <f t="shared" si="13"/>
        <v>226</v>
      </c>
      <c r="AQ31" s="57">
        <v>96</v>
      </c>
      <c r="AR31" s="57">
        <v>130</v>
      </c>
      <c r="AS31" s="57">
        <f t="shared" si="14"/>
        <v>103</v>
      </c>
      <c r="AT31" s="57">
        <f t="shared" si="15"/>
        <v>35</v>
      </c>
      <c r="AU31" s="57">
        <v>11</v>
      </c>
      <c r="AV31" s="57">
        <v>24</v>
      </c>
      <c r="AW31" s="57">
        <f t="shared" si="16"/>
        <v>64</v>
      </c>
      <c r="AX31" s="57">
        <v>46</v>
      </c>
      <c r="AY31" s="57">
        <v>18</v>
      </c>
      <c r="AZ31" s="57">
        <f t="shared" si="17"/>
        <v>29</v>
      </c>
      <c r="BA31" s="110"/>
      <c r="BB31" s="35">
        <v>1</v>
      </c>
      <c r="BC31" s="35" t="s">
        <v>372</v>
      </c>
      <c r="BD31" s="94" t="s">
        <v>137</v>
      </c>
      <c r="BE31" s="57">
        <v>61</v>
      </c>
      <c r="BF31" s="35">
        <f t="shared" si="18"/>
        <v>5</v>
      </c>
      <c r="BG31" s="57"/>
      <c r="BH31" s="57">
        <v>5</v>
      </c>
      <c r="BI31" s="57">
        <v>66</v>
      </c>
      <c r="BJ31" s="35">
        <f t="shared" si="19"/>
        <v>6</v>
      </c>
      <c r="BK31" s="57">
        <v>4</v>
      </c>
      <c r="BL31" s="57">
        <v>2</v>
      </c>
      <c r="BM31" s="57"/>
      <c r="BN31" s="35">
        <f t="shared" si="20"/>
        <v>0</v>
      </c>
      <c r="BO31" s="57"/>
      <c r="BP31" s="57"/>
      <c r="BQ31" s="57">
        <v>12</v>
      </c>
      <c r="BR31" s="35">
        <f t="shared" si="21"/>
        <v>0</v>
      </c>
      <c r="BS31" s="57"/>
      <c r="BT31" s="57"/>
      <c r="BU31" s="57">
        <v>12</v>
      </c>
      <c r="BV31" s="35">
        <f t="shared" si="22"/>
        <v>0</v>
      </c>
      <c r="BW31" s="57"/>
      <c r="BX31" s="57"/>
      <c r="BY31" s="57">
        <v>96</v>
      </c>
      <c r="BZ31" s="35">
        <f t="shared" si="23"/>
        <v>11</v>
      </c>
      <c r="CA31" s="57">
        <v>11</v>
      </c>
      <c r="CB31" s="57"/>
      <c r="CC31" s="57">
        <v>112</v>
      </c>
      <c r="CD31" s="35">
        <f>CE31+CF31</f>
        <v>4</v>
      </c>
      <c r="CE31" s="57">
        <v>4</v>
      </c>
      <c r="CF31" s="57"/>
      <c r="CG31" s="57">
        <v>55</v>
      </c>
      <c r="CH31" s="35">
        <f>CI31+CJ31</f>
        <v>23</v>
      </c>
      <c r="CI31" s="57">
        <v>23</v>
      </c>
      <c r="CJ31" s="57"/>
      <c r="CK31" s="57">
        <v>164</v>
      </c>
      <c r="CL31" s="35">
        <f t="shared" si="26"/>
        <v>15</v>
      </c>
      <c r="CM31" s="57">
        <v>4</v>
      </c>
      <c r="CN31" s="57">
        <v>11</v>
      </c>
      <c r="CO31" s="159">
        <f t="shared" si="27"/>
        <v>578</v>
      </c>
      <c r="CP31" s="159">
        <f>CR31+CQ31</f>
        <v>64</v>
      </c>
      <c r="CQ31" s="159">
        <f>BG31+BK31+BO31+BS31+BW31+CE31+CI31+CM31+CA31</f>
        <v>46</v>
      </c>
      <c r="CR31" s="159">
        <f>BH31+BL31+BP31+BT31+BX31+CF31+CJ31+CN31+CB31</f>
        <v>18</v>
      </c>
      <c r="CT31" s="35">
        <v>1</v>
      </c>
      <c r="CU31" s="35" t="s">
        <v>372</v>
      </c>
      <c r="CV31" s="94" t="s">
        <v>137</v>
      </c>
      <c r="CW31" s="57">
        <v>32</v>
      </c>
      <c r="CX31" s="57">
        <v>32</v>
      </c>
      <c r="CY31" s="57">
        <f t="shared" si="31"/>
        <v>0</v>
      </c>
      <c r="CZ31" s="57">
        <v>19</v>
      </c>
      <c r="DA31" s="57">
        <v>19</v>
      </c>
      <c r="DB31" s="57">
        <f t="shared" si="32"/>
        <v>0</v>
      </c>
      <c r="DC31" s="57">
        <v>19</v>
      </c>
      <c r="DD31" s="57">
        <v>19</v>
      </c>
      <c r="DE31" s="57">
        <f t="shared" si="33"/>
        <v>0</v>
      </c>
      <c r="DF31" s="57">
        <v>10</v>
      </c>
      <c r="DG31" s="57">
        <v>11</v>
      </c>
      <c r="DH31" s="57">
        <f t="shared" si="34"/>
        <v>1</v>
      </c>
      <c r="DI31" s="57">
        <v>9</v>
      </c>
      <c r="DJ31" s="57">
        <v>8</v>
      </c>
      <c r="DK31" s="57">
        <f t="shared" si="35"/>
        <v>-1</v>
      </c>
      <c r="DL31" s="176">
        <f t="shared" si="41"/>
        <v>52.6</v>
      </c>
      <c r="DM31" s="176">
        <f t="shared" si="41"/>
        <v>57.9</v>
      </c>
      <c r="DN31" s="176">
        <f t="shared" si="36"/>
        <v>5.2999999999999972</v>
      </c>
      <c r="DO31" s="343"/>
      <c r="DQ31" s="35">
        <v>1</v>
      </c>
      <c r="DR31" s="35" t="s">
        <v>372</v>
      </c>
      <c r="DS31" s="94" t="s">
        <v>137</v>
      </c>
      <c r="DT31" s="462">
        <f t="shared" si="37"/>
        <v>26011</v>
      </c>
      <c r="DU31" s="367">
        <f t="shared" si="2"/>
        <v>26011</v>
      </c>
      <c r="DV31" s="398">
        <v>24697</v>
      </c>
      <c r="DW31" s="398">
        <v>18514</v>
      </c>
      <c r="DX31" s="398">
        <v>1314</v>
      </c>
      <c r="DY31" s="398"/>
      <c r="DZ31" s="398"/>
      <c r="EA31" s="522">
        <f t="shared" si="42"/>
        <v>94.9</v>
      </c>
      <c r="EB31" s="400">
        <v>25408</v>
      </c>
      <c r="EC31" s="400">
        <v>16987</v>
      </c>
      <c r="ED31" s="400"/>
      <c r="EE31" s="400">
        <v>429</v>
      </c>
      <c r="EF31" s="400"/>
      <c r="EG31" s="400">
        <v>4173</v>
      </c>
      <c r="EH31" s="400">
        <v>5</v>
      </c>
      <c r="EI31" s="400">
        <v>78</v>
      </c>
    </row>
    <row r="32" spans="1:142" s="28" customFormat="1" ht="12.75" customHeight="1">
      <c r="A32" s="35">
        <v>2</v>
      </c>
      <c r="B32" s="35" t="s">
        <v>387</v>
      </c>
      <c r="C32" s="94" t="s">
        <v>42</v>
      </c>
      <c r="D32" s="35">
        <v>1</v>
      </c>
      <c r="E32" s="35">
        <v>1</v>
      </c>
      <c r="F32" s="57">
        <f t="shared" si="3"/>
        <v>0</v>
      </c>
      <c r="G32" s="35">
        <v>1</v>
      </c>
      <c r="H32" s="35">
        <v>1</v>
      </c>
      <c r="I32" s="57">
        <f t="shared" si="4"/>
        <v>0</v>
      </c>
      <c r="J32" s="35">
        <v>1</v>
      </c>
      <c r="K32" s="35">
        <v>1</v>
      </c>
      <c r="L32" s="57">
        <f t="shared" si="5"/>
        <v>0</v>
      </c>
      <c r="M32" s="35"/>
      <c r="N32" s="35"/>
      <c r="O32" s="57">
        <f t="shared" si="6"/>
        <v>0</v>
      </c>
      <c r="P32" s="176">
        <f t="shared" si="39"/>
        <v>100</v>
      </c>
      <c r="Q32" s="176">
        <f t="shared" si="39"/>
        <v>100</v>
      </c>
      <c r="R32" s="35">
        <v>11</v>
      </c>
      <c r="S32" s="35">
        <v>11</v>
      </c>
      <c r="T32" s="57">
        <f t="shared" si="7"/>
        <v>0</v>
      </c>
      <c r="U32" s="37">
        <v>608</v>
      </c>
      <c r="V32" s="37">
        <v>608</v>
      </c>
      <c r="W32" s="176">
        <f t="shared" si="8"/>
        <v>0</v>
      </c>
      <c r="X32" s="37">
        <v>223</v>
      </c>
      <c r="Y32" s="37">
        <v>223</v>
      </c>
      <c r="Z32" s="176">
        <f t="shared" si="9"/>
        <v>0</v>
      </c>
      <c r="AA32" s="30"/>
      <c r="AB32" s="35">
        <v>2</v>
      </c>
      <c r="AC32" s="35" t="s">
        <v>387</v>
      </c>
      <c r="AD32" s="94" t="s">
        <v>42</v>
      </c>
      <c r="AE32" s="35">
        <v>2922</v>
      </c>
      <c r="AF32" s="35">
        <v>3027</v>
      </c>
      <c r="AG32" s="521">
        <f t="shared" si="1"/>
        <v>7.5</v>
      </c>
      <c r="AH32" s="84">
        <f t="shared" si="1"/>
        <v>5.5</v>
      </c>
      <c r="AI32" s="84">
        <f t="shared" si="10"/>
        <v>-2</v>
      </c>
      <c r="AJ32" s="35">
        <v>220</v>
      </c>
      <c r="AK32" s="35">
        <v>166</v>
      </c>
      <c r="AL32" s="57">
        <f t="shared" si="11"/>
        <v>-54</v>
      </c>
      <c r="AM32" s="57">
        <f t="shared" si="12"/>
        <v>56</v>
      </c>
      <c r="AN32" s="35">
        <v>19</v>
      </c>
      <c r="AO32" s="35">
        <v>37</v>
      </c>
      <c r="AP32" s="57">
        <f t="shared" si="13"/>
        <v>44</v>
      </c>
      <c r="AQ32" s="35">
        <v>33</v>
      </c>
      <c r="AR32" s="35">
        <v>11</v>
      </c>
      <c r="AS32" s="57">
        <f t="shared" si="14"/>
        <v>-12</v>
      </c>
      <c r="AT32" s="57">
        <f t="shared" si="15"/>
        <v>59</v>
      </c>
      <c r="AU32" s="35">
        <v>1</v>
      </c>
      <c r="AV32" s="35">
        <v>58</v>
      </c>
      <c r="AW32" s="57">
        <f t="shared" si="16"/>
        <v>52</v>
      </c>
      <c r="AX32" s="35"/>
      <c r="AY32" s="35">
        <v>52</v>
      </c>
      <c r="AZ32" s="57">
        <f t="shared" si="17"/>
        <v>-7</v>
      </c>
      <c r="BA32" s="126"/>
      <c r="BB32" s="35">
        <v>2</v>
      </c>
      <c r="BC32" s="35" t="s">
        <v>387</v>
      </c>
      <c r="BD32" s="94" t="s">
        <v>42</v>
      </c>
      <c r="BE32" s="35">
        <v>8</v>
      </c>
      <c r="BF32" s="35">
        <f t="shared" si="18"/>
        <v>3</v>
      </c>
      <c r="BG32" s="35"/>
      <c r="BH32" s="35">
        <v>3</v>
      </c>
      <c r="BI32" s="35">
        <v>15</v>
      </c>
      <c r="BJ32" s="35">
        <f t="shared" si="19"/>
        <v>0</v>
      </c>
      <c r="BK32" s="35"/>
      <c r="BL32" s="35"/>
      <c r="BM32" s="35"/>
      <c r="BN32" s="35">
        <f t="shared" si="20"/>
        <v>0</v>
      </c>
      <c r="BO32" s="35"/>
      <c r="BP32" s="35"/>
      <c r="BQ32" s="35"/>
      <c r="BR32" s="35">
        <f t="shared" si="21"/>
        <v>0</v>
      </c>
      <c r="BS32" s="35"/>
      <c r="BT32" s="35"/>
      <c r="BU32" s="35"/>
      <c r="BV32" s="35">
        <f t="shared" si="22"/>
        <v>0</v>
      </c>
      <c r="BW32" s="35"/>
      <c r="BX32" s="35"/>
      <c r="BY32" s="35">
        <v>33</v>
      </c>
      <c r="BZ32" s="35">
        <f t="shared" si="23"/>
        <v>20</v>
      </c>
      <c r="CA32" s="35"/>
      <c r="CB32" s="35">
        <v>20</v>
      </c>
      <c r="CC32" s="35">
        <v>27</v>
      </c>
      <c r="CD32" s="35">
        <f t="shared" ref="CD32:CD35" si="53">CE32+CF32</f>
        <v>26</v>
      </c>
      <c r="CE32" s="35"/>
      <c r="CF32" s="35">
        <v>26</v>
      </c>
      <c r="CG32" s="35"/>
      <c r="CH32" s="35">
        <f t="shared" ref="CH32:CH34" si="54">CI32+CJ32</f>
        <v>0</v>
      </c>
      <c r="CI32" s="35"/>
      <c r="CJ32" s="35"/>
      <c r="CK32" s="35">
        <v>83</v>
      </c>
      <c r="CL32" s="35">
        <f t="shared" si="26"/>
        <v>3</v>
      </c>
      <c r="CM32" s="35"/>
      <c r="CN32" s="35">
        <v>3</v>
      </c>
      <c r="CO32" s="159">
        <f t="shared" si="27"/>
        <v>166</v>
      </c>
      <c r="CP32" s="159">
        <f t="shared" ref="CP32:CP35" si="55">CR32+CQ32</f>
        <v>52</v>
      </c>
      <c r="CQ32" s="159">
        <f t="shared" ref="CQ32:CQ35" si="56">BG32+BK32+BO32+BS32+BW32+CE32+CI32+CM32+CA32</f>
        <v>0</v>
      </c>
      <c r="CR32" s="159">
        <f t="shared" ref="CR32:CR35" si="57">BH32+BL32+BP32+BT32+BX32+CF32+CJ32+CN32+CB32</f>
        <v>52</v>
      </c>
      <c r="CT32" s="35">
        <v>2</v>
      </c>
      <c r="CU32" s="35" t="s">
        <v>387</v>
      </c>
      <c r="CV32" s="94" t="s">
        <v>42</v>
      </c>
      <c r="CW32" s="90">
        <v>18</v>
      </c>
      <c r="CX32" s="90">
        <v>18</v>
      </c>
      <c r="CY32" s="57">
        <f t="shared" si="31"/>
        <v>0</v>
      </c>
      <c r="CZ32" s="35">
        <v>9</v>
      </c>
      <c r="DA32" s="35">
        <v>9</v>
      </c>
      <c r="DB32" s="57">
        <f t="shared" si="32"/>
        <v>0</v>
      </c>
      <c r="DC32" s="35">
        <v>9</v>
      </c>
      <c r="DD32" s="35">
        <v>9</v>
      </c>
      <c r="DE32" s="57">
        <f t="shared" si="33"/>
        <v>0</v>
      </c>
      <c r="DF32" s="35">
        <v>4</v>
      </c>
      <c r="DG32" s="35">
        <v>4</v>
      </c>
      <c r="DH32" s="57">
        <f t="shared" si="34"/>
        <v>0</v>
      </c>
      <c r="DI32" s="35">
        <v>5</v>
      </c>
      <c r="DJ32" s="35">
        <v>5</v>
      </c>
      <c r="DK32" s="57">
        <f t="shared" si="35"/>
        <v>0</v>
      </c>
      <c r="DL32" s="176">
        <f t="shared" si="41"/>
        <v>44.4</v>
      </c>
      <c r="DM32" s="176">
        <f t="shared" si="41"/>
        <v>44.4</v>
      </c>
      <c r="DN32" s="176">
        <f t="shared" si="36"/>
        <v>0</v>
      </c>
      <c r="DO32" s="343"/>
      <c r="DQ32" s="35">
        <v>2</v>
      </c>
      <c r="DR32" s="35" t="s">
        <v>387</v>
      </c>
      <c r="DS32" s="94" t="s">
        <v>42</v>
      </c>
      <c r="DT32" s="462">
        <f t="shared" si="37"/>
        <v>17610</v>
      </c>
      <c r="DU32" s="367">
        <f t="shared" si="2"/>
        <v>17610</v>
      </c>
      <c r="DV32" s="368">
        <v>17575</v>
      </c>
      <c r="DW32" s="368">
        <v>12497</v>
      </c>
      <c r="DX32" s="368">
        <v>35</v>
      </c>
      <c r="DY32" s="368"/>
      <c r="DZ32" s="368"/>
      <c r="EA32" s="522">
        <f t="shared" si="42"/>
        <v>99.8</v>
      </c>
      <c r="EB32" s="106">
        <v>15104</v>
      </c>
      <c r="EC32" s="106">
        <v>10492</v>
      </c>
      <c r="ED32" s="106">
        <v>37</v>
      </c>
      <c r="EE32" s="106">
        <v>118</v>
      </c>
      <c r="EF32" s="106"/>
      <c r="EG32" s="106">
        <v>1768</v>
      </c>
      <c r="EH32" s="106"/>
      <c r="EI32" s="106"/>
    </row>
    <row r="33" spans="1:142" s="28" customFormat="1" ht="12.75" customHeight="1">
      <c r="A33" s="35">
        <v>3</v>
      </c>
      <c r="B33" s="35" t="s">
        <v>373</v>
      </c>
      <c r="C33" s="94" t="s">
        <v>43</v>
      </c>
      <c r="D33" s="35">
        <v>1</v>
      </c>
      <c r="E33" s="35">
        <v>1</v>
      </c>
      <c r="F33" s="57">
        <f t="shared" si="3"/>
        <v>0</v>
      </c>
      <c r="G33" s="35">
        <v>1</v>
      </c>
      <c r="H33" s="35">
        <v>1</v>
      </c>
      <c r="I33" s="57">
        <f t="shared" si="4"/>
        <v>0</v>
      </c>
      <c r="J33" s="35"/>
      <c r="K33" s="35"/>
      <c r="L33" s="57">
        <f t="shared" si="5"/>
        <v>0</v>
      </c>
      <c r="M33" s="35"/>
      <c r="N33" s="35"/>
      <c r="O33" s="57">
        <f t="shared" si="6"/>
        <v>0</v>
      </c>
      <c r="P33" s="176">
        <f t="shared" si="39"/>
        <v>0</v>
      </c>
      <c r="Q33" s="176">
        <f t="shared" si="39"/>
        <v>0</v>
      </c>
      <c r="R33" s="35">
        <v>14</v>
      </c>
      <c r="S33" s="35">
        <v>14</v>
      </c>
      <c r="T33" s="57">
        <f t="shared" si="7"/>
        <v>0</v>
      </c>
      <c r="U33" s="37">
        <v>496</v>
      </c>
      <c r="V33" s="37">
        <v>496</v>
      </c>
      <c r="W33" s="176">
        <f t="shared" si="8"/>
        <v>0</v>
      </c>
      <c r="X33" s="37">
        <v>385</v>
      </c>
      <c r="Y33" s="37">
        <v>385</v>
      </c>
      <c r="Z33" s="176">
        <f t="shared" si="9"/>
        <v>0</v>
      </c>
      <c r="AA33" s="30"/>
      <c r="AB33" s="35">
        <v>3</v>
      </c>
      <c r="AC33" s="35" t="s">
        <v>373</v>
      </c>
      <c r="AD33" s="94" t="s">
        <v>43</v>
      </c>
      <c r="AE33" s="35">
        <v>2041</v>
      </c>
      <c r="AF33" s="35">
        <v>2076</v>
      </c>
      <c r="AG33" s="521">
        <f t="shared" si="1"/>
        <v>13.6</v>
      </c>
      <c r="AH33" s="84">
        <f t="shared" si="1"/>
        <v>11.3</v>
      </c>
      <c r="AI33" s="84">
        <f t="shared" si="10"/>
        <v>-2.2999999999999989</v>
      </c>
      <c r="AJ33" s="35">
        <v>277</v>
      </c>
      <c r="AK33" s="35">
        <v>234</v>
      </c>
      <c r="AL33" s="57">
        <f t="shared" si="11"/>
        <v>-43</v>
      </c>
      <c r="AM33" s="57">
        <f t="shared" si="12"/>
        <v>81</v>
      </c>
      <c r="AN33" s="35">
        <v>22</v>
      </c>
      <c r="AO33" s="35">
        <v>59</v>
      </c>
      <c r="AP33" s="57">
        <f t="shared" si="13"/>
        <v>70</v>
      </c>
      <c r="AQ33" s="35">
        <v>28</v>
      </c>
      <c r="AR33" s="35">
        <v>42</v>
      </c>
      <c r="AS33" s="57">
        <f t="shared" si="14"/>
        <v>-11</v>
      </c>
      <c r="AT33" s="57">
        <f t="shared" si="15"/>
        <v>61</v>
      </c>
      <c r="AU33" s="35">
        <v>10</v>
      </c>
      <c r="AV33" s="35">
        <v>51</v>
      </c>
      <c r="AW33" s="57">
        <f t="shared" si="16"/>
        <v>55</v>
      </c>
      <c r="AX33" s="35"/>
      <c r="AY33" s="35">
        <v>55</v>
      </c>
      <c r="AZ33" s="57">
        <f t="shared" si="17"/>
        <v>-6</v>
      </c>
      <c r="BA33" s="126"/>
      <c r="BB33" s="35">
        <v>3</v>
      </c>
      <c r="BC33" s="35" t="s">
        <v>373</v>
      </c>
      <c r="BD33" s="94" t="s">
        <v>43</v>
      </c>
      <c r="BE33" s="35">
        <v>30</v>
      </c>
      <c r="BF33" s="35">
        <f t="shared" si="18"/>
        <v>6</v>
      </c>
      <c r="BG33" s="35"/>
      <c r="BH33" s="35">
        <v>6</v>
      </c>
      <c r="BI33" s="35">
        <v>28</v>
      </c>
      <c r="BJ33" s="35">
        <f t="shared" si="19"/>
        <v>2</v>
      </c>
      <c r="BK33" s="35"/>
      <c r="BL33" s="35">
        <v>2</v>
      </c>
      <c r="BM33" s="35"/>
      <c r="BN33" s="35">
        <f t="shared" si="20"/>
        <v>0</v>
      </c>
      <c r="BO33" s="35"/>
      <c r="BP33" s="35"/>
      <c r="BQ33" s="35"/>
      <c r="BR33" s="35">
        <f t="shared" si="21"/>
        <v>0</v>
      </c>
      <c r="BS33" s="35"/>
      <c r="BT33" s="35"/>
      <c r="BU33" s="35"/>
      <c r="BV33" s="35">
        <f t="shared" si="22"/>
        <v>0</v>
      </c>
      <c r="BW33" s="35"/>
      <c r="BX33" s="35"/>
      <c r="BY33" s="35">
        <v>33</v>
      </c>
      <c r="BZ33" s="35">
        <f t="shared" si="23"/>
        <v>3</v>
      </c>
      <c r="CA33" s="35"/>
      <c r="CB33" s="35">
        <v>3</v>
      </c>
      <c r="CC33" s="35">
        <v>59</v>
      </c>
      <c r="CD33" s="35">
        <f t="shared" si="53"/>
        <v>22</v>
      </c>
      <c r="CE33" s="35"/>
      <c r="CF33" s="35">
        <v>22</v>
      </c>
      <c r="CG33" s="35"/>
      <c r="CH33" s="35">
        <f t="shared" si="54"/>
        <v>0</v>
      </c>
      <c r="CI33" s="35"/>
      <c r="CJ33" s="35"/>
      <c r="CK33" s="35">
        <v>84</v>
      </c>
      <c r="CL33" s="35">
        <f t="shared" si="26"/>
        <v>22</v>
      </c>
      <c r="CM33" s="35"/>
      <c r="CN33" s="35">
        <v>22</v>
      </c>
      <c r="CO33" s="159">
        <f t="shared" si="27"/>
        <v>234</v>
      </c>
      <c r="CP33" s="159">
        <f t="shared" si="55"/>
        <v>55</v>
      </c>
      <c r="CQ33" s="159">
        <f t="shared" si="56"/>
        <v>0</v>
      </c>
      <c r="CR33" s="159">
        <f t="shared" si="57"/>
        <v>55</v>
      </c>
      <c r="CT33" s="35">
        <v>3</v>
      </c>
      <c r="CU33" s="35" t="s">
        <v>373</v>
      </c>
      <c r="CV33" s="94" t="s">
        <v>43</v>
      </c>
      <c r="CW33" s="90">
        <v>18</v>
      </c>
      <c r="CX33" s="90">
        <v>18</v>
      </c>
      <c r="CY33" s="57">
        <f t="shared" si="31"/>
        <v>0</v>
      </c>
      <c r="CZ33" s="35">
        <v>12</v>
      </c>
      <c r="DA33" s="35">
        <v>12</v>
      </c>
      <c r="DB33" s="57">
        <f t="shared" si="32"/>
        <v>0</v>
      </c>
      <c r="DC33" s="35">
        <v>12</v>
      </c>
      <c r="DD33" s="35">
        <v>12</v>
      </c>
      <c r="DE33" s="57">
        <f t="shared" si="33"/>
        <v>0</v>
      </c>
      <c r="DF33" s="35">
        <v>7</v>
      </c>
      <c r="DG33" s="35">
        <v>7</v>
      </c>
      <c r="DH33" s="57">
        <f t="shared" si="34"/>
        <v>0</v>
      </c>
      <c r="DI33" s="35">
        <v>5</v>
      </c>
      <c r="DJ33" s="35">
        <v>5</v>
      </c>
      <c r="DK33" s="57">
        <f t="shared" si="35"/>
        <v>0</v>
      </c>
      <c r="DL33" s="176">
        <f t="shared" si="41"/>
        <v>58.3</v>
      </c>
      <c r="DM33" s="176">
        <f t="shared" si="41"/>
        <v>58.3</v>
      </c>
      <c r="DN33" s="176">
        <f t="shared" si="36"/>
        <v>0</v>
      </c>
      <c r="DO33" s="343"/>
      <c r="DQ33" s="35">
        <v>3</v>
      </c>
      <c r="DR33" s="35" t="s">
        <v>373</v>
      </c>
      <c r="DS33" s="94" t="s">
        <v>43</v>
      </c>
      <c r="DT33" s="462">
        <f t="shared" si="37"/>
        <v>14948</v>
      </c>
      <c r="DU33" s="367">
        <f t="shared" si="2"/>
        <v>14948</v>
      </c>
      <c r="DV33" s="399">
        <v>14782</v>
      </c>
      <c r="DW33" s="399">
        <v>10730</v>
      </c>
      <c r="DX33" s="368">
        <v>166</v>
      </c>
      <c r="DY33" s="368"/>
      <c r="DZ33" s="368"/>
      <c r="EA33" s="522">
        <f t="shared" si="42"/>
        <v>98.9</v>
      </c>
      <c r="EB33" s="106">
        <v>14126</v>
      </c>
      <c r="EC33" s="106">
        <v>8935</v>
      </c>
      <c r="ED33" s="106"/>
      <c r="EE33" s="106">
        <v>715</v>
      </c>
      <c r="EF33" s="106"/>
      <c r="EG33" s="106">
        <v>3410</v>
      </c>
      <c r="EH33" s="106">
        <v>5</v>
      </c>
      <c r="EI33" s="106">
        <v>56</v>
      </c>
    </row>
    <row r="34" spans="1:142" s="31" customFormat="1" ht="12.75" customHeight="1">
      <c r="A34" s="35">
        <v>4</v>
      </c>
      <c r="B34" s="35" t="s">
        <v>374</v>
      </c>
      <c r="C34" s="94" t="s">
        <v>44</v>
      </c>
      <c r="D34" s="35">
        <v>1</v>
      </c>
      <c r="E34" s="35">
        <v>1</v>
      </c>
      <c r="F34" s="57">
        <f t="shared" si="3"/>
        <v>0</v>
      </c>
      <c r="G34" s="35">
        <v>1</v>
      </c>
      <c r="H34" s="35">
        <v>1</v>
      </c>
      <c r="I34" s="57">
        <f t="shared" si="4"/>
        <v>0</v>
      </c>
      <c r="J34" s="35">
        <v>1</v>
      </c>
      <c r="K34" s="35">
        <v>1</v>
      </c>
      <c r="L34" s="57">
        <f t="shared" si="5"/>
        <v>0</v>
      </c>
      <c r="M34" s="35"/>
      <c r="N34" s="35"/>
      <c r="O34" s="57">
        <f t="shared" si="6"/>
        <v>0</v>
      </c>
      <c r="P34" s="176">
        <f t="shared" si="39"/>
        <v>100</v>
      </c>
      <c r="Q34" s="176">
        <f t="shared" si="39"/>
        <v>100</v>
      </c>
      <c r="R34" s="35">
        <v>8</v>
      </c>
      <c r="S34" s="35">
        <v>8</v>
      </c>
      <c r="T34" s="57">
        <f t="shared" si="7"/>
        <v>0</v>
      </c>
      <c r="U34" s="37">
        <v>226</v>
      </c>
      <c r="V34" s="37">
        <v>226</v>
      </c>
      <c r="W34" s="176">
        <f t="shared" si="8"/>
        <v>0</v>
      </c>
      <c r="X34" s="37">
        <v>220</v>
      </c>
      <c r="Y34" s="37">
        <v>220</v>
      </c>
      <c r="Z34" s="176">
        <f t="shared" si="9"/>
        <v>0</v>
      </c>
      <c r="AA34" s="30"/>
      <c r="AB34" s="35">
        <v>4</v>
      </c>
      <c r="AC34" s="35" t="s">
        <v>374</v>
      </c>
      <c r="AD34" s="94" t="s">
        <v>44</v>
      </c>
      <c r="AE34" s="35">
        <v>1268</v>
      </c>
      <c r="AF34" s="35">
        <v>1395</v>
      </c>
      <c r="AG34" s="521">
        <f t="shared" si="1"/>
        <v>8.8000000000000007</v>
      </c>
      <c r="AH34" s="84">
        <f t="shared" si="1"/>
        <v>7.7</v>
      </c>
      <c r="AI34" s="84">
        <f t="shared" si="10"/>
        <v>-1.1000000000000005</v>
      </c>
      <c r="AJ34" s="35">
        <v>112</v>
      </c>
      <c r="AK34" s="35">
        <v>108</v>
      </c>
      <c r="AL34" s="57">
        <f t="shared" si="11"/>
        <v>-4</v>
      </c>
      <c r="AM34" s="57">
        <f t="shared" si="12"/>
        <v>63</v>
      </c>
      <c r="AN34" s="35">
        <v>26</v>
      </c>
      <c r="AO34" s="35">
        <v>37</v>
      </c>
      <c r="AP34" s="57">
        <f t="shared" si="13"/>
        <v>34</v>
      </c>
      <c r="AQ34" s="35">
        <v>10</v>
      </c>
      <c r="AR34" s="35">
        <v>24</v>
      </c>
      <c r="AS34" s="57">
        <f t="shared" si="14"/>
        <v>-29</v>
      </c>
      <c r="AT34" s="57">
        <f t="shared" si="15"/>
        <v>48</v>
      </c>
      <c r="AU34" s="35">
        <v>18</v>
      </c>
      <c r="AV34" s="35">
        <v>30</v>
      </c>
      <c r="AW34" s="57">
        <f t="shared" si="16"/>
        <v>31</v>
      </c>
      <c r="AX34" s="35">
        <v>12</v>
      </c>
      <c r="AY34" s="35">
        <v>19</v>
      </c>
      <c r="AZ34" s="57">
        <f t="shared" si="17"/>
        <v>-17</v>
      </c>
      <c r="BA34" s="126"/>
      <c r="BB34" s="35">
        <v>4</v>
      </c>
      <c r="BC34" s="35" t="s">
        <v>374</v>
      </c>
      <c r="BD34" s="94" t="s">
        <v>44</v>
      </c>
      <c r="BE34" s="35">
        <v>18</v>
      </c>
      <c r="BF34" s="35">
        <f t="shared" si="18"/>
        <v>5</v>
      </c>
      <c r="BG34" s="35">
        <v>3</v>
      </c>
      <c r="BH34" s="35">
        <v>2</v>
      </c>
      <c r="BI34" s="35">
        <v>24</v>
      </c>
      <c r="BJ34" s="35">
        <f t="shared" si="19"/>
        <v>5</v>
      </c>
      <c r="BK34" s="35">
        <v>3</v>
      </c>
      <c r="BL34" s="35">
        <v>2</v>
      </c>
      <c r="BM34" s="35"/>
      <c r="BN34" s="35">
        <f t="shared" si="20"/>
        <v>0</v>
      </c>
      <c r="BO34" s="35"/>
      <c r="BP34" s="35"/>
      <c r="BQ34" s="35"/>
      <c r="BR34" s="35">
        <f t="shared" si="21"/>
        <v>0</v>
      </c>
      <c r="BS34" s="35"/>
      <c r="BT34" s="35"/>
      <c r="BU34" s="35">
        <v>22</v>
      </c>
      <c r="BV34" s="35">
        <f t="shared" si="22"/>
        <v>0</v>
      </c>
      <c r="BW34" s="35"/>
      <c r="BX34" s="35"/>
      <c r="BY34" s="35">
        <v>31</v>
      </c>
      <c r="BZ34" s="35">
        <f t="shared" si="23"/>
        <v>15</v>
      </c>
      <c r="CA34" s="35"/>
      <c r="CB34" s="35">
        <v>15</v>
      </c>
      <c r="CC34" s="35"/>
      <c r="CD34" s="35">
        <f t="shared" si="53"/>
        <v>0</v>
      </c>
      <c r="CE34" s="35"/>
      <c r="CF34" s="35"/>
      <c r="CG34" s="35"/>
      <c r="CH34" s="35">
        <f t="shared" si="54"/>
        <v>0</v>
      </c>
      <c r="CI34" s="35"/>
      <c r="CJ34" s="35"/>
      <c r="CK34" s="35">
        <v>13</v>
      </c>
      <c r="CL34" s="35">
        <f t="shared" si="26"/>
        <v>6</v>
      </c>
      <c r="CM34" s="35">
        <v>6</v>
      </c>
      <c r="CN34" s="35"/>
      <c r="CO34" s="159">
        <f t="shared" si="27"/>
        <v>108</v>
      </c>
      <c r="CP34" s="159">
        <f t="shared" si="55"/>
        <v>31</v>
      </c>
      <c r="CQ34" s="159">
        <f t="shared" si="56"/>
        <v>12</v>
      </c>
      <c r="CR34" s="159">
        <f t="shared" si="57"/>
        <v>19</v>
      </c>
      <c r="CS34" s="28"/>
      <c r="CT34" s="35">
        <v>4</v>
      </c>
      <c r="CU34" s="35" t="s">
        <v>374</v>
      </c>
      <c r="CV34" s="94" t="s">
        <v>44</v>
      </c>
      <c r="CW34" s="90">
        <v>8</v>
      </c>
      <c r="CX34" s="90">
        <v>12</v>
      </c>
      <c r="CY34" s="57">
        <f t="shared" si="31"/>
        <v>4</v>
      </c>
      <c r="CZ34" s="35">
        <v>7</v>
      </c>
      <c r="DA34" s="35">
        <v>6</v>
      </c>
      <c r="DB34" s="57">
        <f t="shared" si="32"/>
        <v>-1</v>
      </c>
      <c r="DC34" s="35">
        <v>7</v>
      </c>
      <c r="DD34" s="35">
        <v>5</v>
      </c>
      <c r="DE34" s="57">
        <f t="shared" si="33"/>
        <v>-2</v>
      </c>
      <c r="DF34" s="35">
        <v>3</v>
      </c>
      <c r="DG34" s="35">
        <v>2</v>
      </c>
      <c r="DH34" s="57">
        <f t="shared" si="34"/>
        <v>-1</v>
      </c>
      <c r="DI34" s="35">
        <v>4</v>
      </c>
      <c r="DJ34" s="35">
        <v>3</v>
      </c>
      <c r="DK34" s="57">
        <f t="shared" si="35"/>
        <v>-1</v>
      </c>
      <c r="DL34" s="176">
        <f t="shared" si="41"/>
        <v>42.9</v>
      </c>
      <c r="DM34" s="176">
        <f t="shared" si="41"/>
        <v>40</v>
      </c>
      <c r="DN34" s="176">
        <f t="shared" si="36"/>
        <v>-2.8999999999999986</v>
      </c>
      <c r="DO34" s="343"/>
      <c r="DP34" s="28"/>
      <c r="DQ34" s="35">
        <v>4</v>
      </c>
      <c r="DR34" s="35" t="s">
        <v>374</v>
      </c>
      <c r="DS34" s="94" t="s">
        <v>44</v>
      </c>
      <c r="DT34" s="462">
        <f t="shared" si="37"/>
        <v>9160</v>
      </c>
      <c r="DU34" s="367">
        <f t="shared" si="2"/>
        <v>9160</v>
      </c>
      <c r="DV34" s="368">
        <v>9096</v>
      </c>
      <c r="DW34" s="368">
        <v>7010</v>
      </c>
      <c r="DX34" s="368">
        <v>64</v>
      </c>
      <c r="DY34" s="368"/>
      <c r="DZ34" s="368"/>
      <c r="EA34" s="522">
        <f t="shared" si="42"/>
        <v>99.3</v>
      </c>
      <c r="EB34" s="106">
        <v>9160</v>
      </c>
      <c r="EC34" s="106">
        <v>6560</v>
      </c>
      <c r="ED34" s="106"/>
      <c r="EE34" s="106">
        <v>121</v>
      </c>
      <c r="EF34" s="106"/>
      <c r="EG34" s="106">
        <v>1803</v>
      </c>
      <c r="EH34" s="106"/>
      <c r="EI34" s="106"/>
      <c r="EJ34" s="28"/>
      <c r="EK34" s="28"/>
      <c r="EL34" s="28"/>
    </row>
    <row r="35" spans="1:142" s="31" customFormat="1" ht="12.75" customHeight="1">
      <c r="A35" s="35">
        <v>5</v>
      </c>
      <c r="B35" s="35" t="s">
        <v>388</v>
      </c>
      <c r="C35" s="94" t="s">
        <v>389</v>
      </c>
      <c r="D35" s="35">
        <v>1</v>
      </c>
      <c r="E35" s="35">
        <v>1</v>
      </c>
      <c r="F35" s="57">
        <f t="shared" si="3"/>
        <v>0</v>
      </c>
      <c r="G35" s="35">
        <v>1</v>
      </c>
      <c r="H35" s="35">
        <v>1</v>
      </c>
      <c r="I35" s="57">
        <f t="shared" si="4"/>
        <v>0</v>
      </c>
      <c r="J35" s="35">
        <v>1</v>
      </c>
      <c r="K35" s="35">
        <v>1</v>
      </c>
      <c r="L35" s="57">
        <f t="shared" si="5"/>
        <v>0</v>
      </c>
      <c r="M35" s="35"/>
      <c r="N35" s="35"/>
      <c r="O35" s="57">
        <f t="shared" si="6"/>
        <v>0</v>
      </c>
      <c r="P35" s="176">
        <f t="shared" si="39"/>
        <v>100</v>
      </c>
      <c r="Q35" s="176">
        <f t="shared" si="39"/>
        <v>100</v>
      </c>
      <c r="R35" s="35">
        <v>12</v>
      </c>
      <c r="S35" s="35">
        <v>12</v>
      </c>
      <c r="T35" s="57">
        <f t="shared" si="7"/>
        <v>0</v>
      </c>
      <c r="U35" s="37">
        <v>540</v>
      </c>
      <c r="V35" s="37">
        <v>540</v>
      </c>
      <c r="W35" s="176">
        <f t="shared" si="8"/>
        <v>0</v>
      </c>
      <c r="X35" s="37">
        <v>228</v>
      </c>
      <c r="Y35" s="37">
        <v>228</v>
      </c>
      <c r="Z35" s="176">
        <f t="shared" si="9"/>
        <v>0</v>
      </c>
      <c r="AA35" s="30"/>
      <c r="AB35" s="35">
        <v>5</v>
      </c>
      <c r="AC35" s="35" t="s">
        <v>388</v>
      </c>
      <c r="AD35" s="94" t="s">
        <v>389</v>
      </c>
      <c r="AE35" s="35">
        <v>3013</v>
      </c>
      <c r="AF35" s="35">
        <v>3170</v>
      </c>
      <c r="AG35" s="521">
        <f t="shared" si="1"/>
        <v>6.6</v>
      </c>
      <c r="AH35" s="84">
        <f t="shared" si="1"/>
        <v>5.6</v>
      </c>
      <c r="AI35" s="84">
        <f t="shared" si="10"/>
        <v>-1</v>
      </c>
      <c r="AJ35" s="35">
        <v>198</v>
      </c>
      <c r="AK35" s="35">
        <v>177</v>
      </c>
      <c r="AL35" s="57">
        <f t="shared" si="11"/>
        <v>-21</v>
      </c>
      <c r="AM35" s="57">
        <f t="shared" si="12"/>
        <v>81</v>
      </c>
      <c r="AN35" s="35">
        <v>28</v>
      </c>
      <c r="AO35" s="35">
        <v>53</v>
      </c>
      <c r="AP35" s="57">
        <f t="shared" si="13"/>
        <v>66</v>
      </c>
      <c r="AQ35" s="35">
        <v>36</v>
      </c>
      <c r="AR35" s="35">
        <v>30</v>
      </c>
      <c r="AS35" s="57">
        <f t="shared" si="14"/>
        <v>-15</v>
      </c>
      <c r="AT35" s="57">
        <f t="shared" si="15"/>
        <v>62</v>
      </c>
      <c r="AU35" s="35">
        <v>0</v>
      </c>
      <c r="AV35" s="35">
        <v>62</v>
      </c>
      <c r="AW35" s="57">
        <f t="shared" si="16"/>
        <v>41</v>
      </c>
      <c r="AX35" s="35">
        <v>8</v>
      </c>
      <c r="AY35" s="35">
        <v>33</v>
      </c>
      <c r="AZ35" s="57">
        <f t="shared" si="17"/>
        <v>-21</v>
      </c>
      <c r="BA35" s="126"/>
      <c r="BB35" s="35">
        <v>5</v>
      </c>
      <c r="BC35" s="35" t="s">
        <v>388</v>
      </c>
      <c r="BD35" s="94" t="s">
        <v>389</v>
      </c>
      <c r="BE35" s="35">
        <v>38</v>
      </c>
      <c r="BF35" s="35">
        <f t="shared" si="18"/>
        <v>9</v>
      </c>
      <c r="BG35" s="35">
        <v>5</v>
      </c>
      <c r="BH35" s="35">
        <v>4</v>
      </c>
      <c r="BI35" s="35">
        <v>22</v>
      </c>
      <c r="BJ35" s="35">
        <f t="shared" si="19"/>
        <v>1</v>
      </c>
      <c r="BK35" s="35">
        <v>1</v>
      </c>
      <c r="BL35" s="35"/>
      <c r="BM35" s="35">
        <v>10</v>
      </c>
      <c r="BN35" s="35">
        <f t="shared" si="20"/>
        <v>2</v>
      </c>
      <c r="BO35" s="35">
        <v>2</v>
      </c>
      <c r="BP35" s="35"/>
      <c r="BQ35" s="35"/>
      <c r="BR35" s="35">
        <f t="shared" si="21"/>
        <v>0</v>
      </c>
      <c r="BS35" s="35"/>
      <c r="BT35" s="35"/>
      <c r="BU35" s="35"/>
      <c r="BV35" s="35">
        <f t="shared" si="22"/>
        <v>0</v>
      </c>
      <c r="BW35" s="35"/>
      <c r="BX35" s="35"/>
      <c r="BY35" s="35">
        <v>67</v>
      </c>
      <c r="BZ35" s="35">
        <f t="shared" si="23"/>
        <v>22</v>
      </c>
      <c r="CA35" s="35"/>
      <c r="CB35" s="35">
        <v>22</v>
      </c>
      <c r="CC35" s="35"/>
      <c r="CD35" s="35">
        <f t="shared" si="53"/>
        <v>0</v>
      </c>
      <c r="CE35" s="35"/>
      <c r="CF35" s="35"/>
      <c r="CG35" s="35"/>
      <c r="CH35" s="35">
        <f>CI35+CJ35</f>
        <v>0</v>
      </c>
      <c r="CI35" s="35"/>
      <c r="CJ35" s="35"/>
      <c r="CK35" s="35">
        <v>40</v>
      </c>
      <c r="CL35" s="35">
        <f t="shared" si="26"/>
        <v>7</v>
      </c>
      <c r="CM35" s="35"/>
      <c r="CN35" s="35">
        <v>7</v>
      </c>
      <c r="CO35" s="159">
        <f>BE35+BI35+BM35+BQ35+BU35+CC35+CG35+CK35+BY35</f>
        <v>177</v>
      </c>
      <c r="CP35" s="159">
        <f t="shared" si="55"/>
        <v>41</v>
      </c>
      <c r="CQ35" s="159">
        <f t="shared" si="56"/>
        <v>8</v>
      </c>
      <c r="CR35" s="159">
        <f t="shared" si="57"/>
        <v>33</v>
      </c>
      <c r="CS35" s="28"/>
      <c r="CT35" s="35">
        <v>5</v>
      </c>
      <c r="CU35" s="35" t="s">
        <v>388</v>
      </c>
      <c r="CV35" s="94" t="s">
        <v>389</v>
      </c>
      <c r="CW35" s="90">
        <v>16</v>
      </c>
      <c r="CX35" s="90">
        <v>15</v>
      </c>
      <c r="CY35" s="57">
        <f t="shared" si="31"/>
        <v>-1</v>
      </c>
      <c r="CZ35" s="35">
        <v>10</v>
      </c>
      <c r="DA35" s="35">
        <v>10</v>
      </c>
      <c r="DB35" s="57">
        <f t="shared" si="32"/>
        <v>0</v>
      </c>
      <c r="DC35" s="35">
        <v>10</v>
      </c>
      <c r="DD35" s="35">
        <v>10</v>
      </c>
      <c r="DE35" s="57">
        <f t="shared" si="33"/>
        <v>0</v>
      </c>
      <c r="DF35" s="35">
        <v>6</v>
      </c>
      <c r="DG35" s="35">
        <v>7</v>
      </c>
      <c r="DH35" s="57">
        <f t="shared" si="34"/>
        <v>1</v>
      </c>
      <c r="DI35" s="35">
        <v>4</v>
      </c>
      <c r="DJ35" s="35">
        <v>3</v>
      </c>
      <c r="DK35" s="57">
        <f t="shared" si="35"/>
        <v>-1</v>
      </c>
      <c r="DL35" s="176">
        <f t="shared" si="41"/>
        <v>60</v>
      </c>
      <c r="DM35" s="176">
        <f t="shared" si="41"/>
        <v>70</v>
      </c>
      <c r="DN35" s="176">
        <f t="shared" si="36"/>
        <v>10</v>
      </c>
      <c r="DO35" s="343"/>
      <c r="DP35" s="28"/>
      <c r="DQ35" s="35">
        <v>5</v>
      </c>
      <c r="DR35" s="35" t="s">
        <v>388</v>
      </c>
      <c r="DS35" s="94" t="s">
        <v>389</v>
      </c>
      <c r="DT35" s="462">
        <f t="shared" si="37"/>
        <v>7739</v>
      </c>
      <c r="DU35" s="367">
        <f t="shared" si="2"/>
        <v>7739</v>
      </c>
      <c r="DV35" s="399">
        <v>7396</v>
      </c>
      <c r="DW35" s="399">
        <v>4096</v>
      </c>
      <c r="DX35" s="399">
        <v>343</v>
      </c>
      <c r="DY35" s="399"/>
      <c r="DZ35" s="399"/>
      <c r="EA35" s="522">
        <f t="shared" si="42"/>
        <v>95.6</v>
      </c>
      <c r="EB35" s="37">
        <v>7730</v>
      </c>
      <c r="EC35" s="37">
        <v>7154</v>
      </c>
      <c r="ED35" s="37"/>
      <c r="EE35" s="37"/>
      <c r="EF35" s="37"/>
      <c r="EG35" s="37"/>
      <c r="EH35" s="37"/>
      <c r="EI35" s="37"/>
      <c r="EJ35" s="28"/>
      <c r="EK35" s="28"/>
      <c r="EL35" s="28"/>
    </row>
    <row r="36" spans="1:142" s="24" customFormat="1" ht="16.5" customHeight="1">
      <c r="A36" s="722" t="s">
        <v>200</v>
      </c>
      <c r="B36" s="723"/>
      <c r="C36" s="141" t="s">
        <v>390</v>
      </c>
      <c r="D36" s="79">
        <f>SUM(D31:D35)</f>
        <v>5</v>
      </c>
      <c r="E36" s="79">
        <f t="shared" ref="E36:Y36" si="58">SUM(E31:E35)</f>
        <v>5</v>
      </c>
      <c r="F36" s="159">
        <f t="shared" si="3"/>
        <v>0</v>
      </c>
      <c r="G36" s="79">
        <f t="shared" si="58"/>
        <v>8</v>
      </c>
      <c r="H36" s="79">
        <f t="shared" si="58"/>
        <v>8</v>
      </c>
      <c r="I36" s="159">
        <f t="shared" si="4"/>
        <v>0</v>
      </c>
      <c r="J36" s="79">
        <f t="shared" si="58"/>
        <v>4</v>
      </c>
      <c r="K36" s="79">
        <f t="shared" si="58"/>
        <v>4</v>
      </c>
      <c r="L36" s="159">
        <f t="shared" si="5"/>
        <v>0</v>
      </c>
      <c r="M36" s="79">
        <f t="shared" si="58"/>
        <v>0</v>
      </c>
      <c r="N36" s="79">
        <f t="shared" si="58"/>
        <v>0</v>
      </c>
      <c r="O36" s="159">
        <f t="shared" si="6"/>
        <v>0</v>
      </c>
      <c r="P36" s="467">
        <f t="shared" si="39"/>
        <v>50</v>
      </c>
      <c r="Q36" s="467">
        <f t="shared" si="39"/>
        <v>50</v>
      </c>
      <c r="R36" s="79">
        <f t="shared" si="58"/>
        <v>71</v>
      </c>
      <c r="S36" s="79">
        <f t="shared" si="58"/>
        <v>71</v>
      </c>
      <c r="T36" s="159">
        <f t="shared" si="7"/>
        <v>0</v>
      </c>
      <c r="U36" s="529">
        <f t="shared" si="58"/>
        <v>3152</v>
      </c>
      <c r="V36" s="529">
        <f t="shared" si="58"/>
        <v>3152</v>
      </c>
      <c r="W36" s="467">
        <f t="shared" si="8"/>
        <v>0</v>
      </c>
      <c r="X36" s="529">
        <f t="shared" si="58"/>
        <v>1825</v>
      </c>
      <c r="Y36" s="529">
        <f t="shared" si="58"/>
        <v>1825</v>
      </c>
      <c r="Z36" s="467">
        <f t="shared" si="9"/>
        <v>0</v>
      </c>
      <c r="AA36" s="27"/>
      <c r="AB36" s="722" t="s">
        <v>200</v>
      </c>
      <c r="AC36" s="723"/>
      <c r="AD36" s="141" t="s">
        <v>390</v>
      </c>
      <c r="AE36" s="79"/>
      <c r="AF36" s="79"/>
      <c r="AG36" s="450"/>
      <c r="AH36" s="518"/>
      <c r="AI36" s="518"/>
      <c r="AJ36" s="79">
        <f t="shared" ref="AJ36:AY36" si="59">SUM(AJ31:AJ35)</f>
        <v>1372</v>
      </c>
      <c r="AK36" s="79">
        <f t="shared" si="59"/>
        <v>1263</v>
      </c>
      <c r="AL36" s="159">
        <f t="shared" si="11"/>
        <v>-109</v>
      </c>
      <c r="AM36" s="79">
        <f t="shared" si="59"/>
        <v>404</v>
      </c>
      <c r="AN36" s="79">
        <f t="shared" si="59"/>
        <v>160</v>
      </c>
      <c r="AO36" s="79">
        <f t="shared" si="59"/>
        <v>244</v>
      </c>
      <c r="AP36" s="79">
        <f t="shared" si="59"/>
        <v>440</v>
      </c>
      <c r="AQ36" s="79">
        <f t="shared" si="59"/>
        <v>203</v>
      </c>
      <c r="AR36" s="79">
        <f t="shared" si="59"/>
        <v>237</v>
      </c>
      <c r="AS36" s="159">
        <f t="shared" si="14"/>
        <v>36</v>
      </c>
      <c r="AT36" s="79">
        <f t="shared" si="59"/>
        <v>265</v>
      </c>
      <c r="AU36" s="79">
        <f t="shared" si="59"/>
        <v>40</v>
      </c>
      <c r="AV36" s="79">
        <f t="shared" si="59"/>
        <v>225</v>
      </c>
      <c r="AW36" s="79">
        <f t="shared" si="59"/>
        <v>243</v>
      </c>
      <c r="AX36" s="79">
        <f t="shared" si="59"/>
        <v>66</v>
      </c>
      <c r="AY36" s="79">
        <f t="shared" si="59"/>
        <v>177</v>
      </c>
      <c r="AZ36" s="159">
        <f t="shared" si="17"/>
        <v>-22</v>
      </c>
      <c r="BA36" s="125"/>
      <c r="BB36" s="722" t="s">
        <v>200</v>
      </c>
      <c r="BC36" s="723"/>
      <c r="BD36" s="141" t="s">
        <v>390</v>
      </c>
      <c r="BE36" s="79">
        <f>SUM(BE31:BE35)</f>
        <v>155</v>
      </c>
      <c r="BF36" s="79">
        <f t="shared" ref="BF36:CN36" si="60">SUM(BF31:BF35)</f>
        <v>28</v>
      </c>
      <c r="BG36" s="79">
        <f t="shared" si="60"/>
        <v>8</v>
      </c>
      <c r="BH36" s="79">
        <f t="shared" si="60"/>
        <v>20</v>
      </c>
      <c r="BI36" s="79">
        <f t="shared" si="60"/>
        <v>155</v>
      </c>
      <c r="BJ36" s="79">
        <f t="shared" si="60"/>
        <v>14</v>
      </c>
      <c r="BK36" s="79">
        <f t="shared" si="60"/>
        <v>8</v>
      </c>
      <c r="BL36" s="79">
        <f t="shared" si="60"/>
        <v>6</v>
      </c>
      <c r="BM36" s="79">
        <f t="shared" si="60"/>
        <v>10</v>
      </c>
      <c r="BN36" s="79">
        <f t="shared" si="60"/>
        <v>2</v>
      </c>
      <c r="BO36" s="79">
        <f t="shared" si="60"/>
        <v>2</v>
      </c>
      <c r="BP36" s="79">
        <f t="shared" si="60"/>
        <v>0</v>
      </c>
      <c r="BQ36" s="79">
        <f t="shared" si="60"/>
        <v>12</v>
      </c>
      <c r="BR36" s="79">
        <f t="shared" si="60"/>
        <v>0</v>
      </c>
      <c r="BS36" s="79">
        <f t="shared" si="60"/>
        <v>0</v>
      </c>
      <c r="BT36" s="79">
        <f t="shared" si="60"/>
        <v>0</v>
      </c>
      <c r="BU36" s="79">
        <f t="shared" si="60"/>
        <v>34</v>
      </c>
      <c r="BV36" s="79">
        <f t="shared" si="60"/>
        <v>0</v>
      </c>
      <c r="BW36" s="79">
        <f t="shared" si="60"/>
        <v>0</v>
      </c>
      <c r="BX36" s="79">
        <f t="shared" si="60"/>
        <v>0</v>
      </c>
      <c r="BY36" s="79">
        <f t="shared" ref="BY36:CB36" si="61">SUM(BY31:BY35)</f>
        <v>260</v>
      </c>
      <c r="BZ36" s="79">
        <f t="shared" si="61"/>
        <v>71</v>
      </c>
      <c r="CA36" s="79">
        <f t="shared" si="61"/>
        <v>11</v>
      </c>
      <c r="CB36" s="79">
        <f t="shared" si="61"/>
        <v>60</v>
      </c>
      <c r="CC36" s="79">
        <f t="shared" si="60"/>
        <v>198</v>
      </c>
      <c r="CD36" s="79">
        <f t="shared" si="60"/>
        <v>52</v>
      </c>
      <c r="CE36" s="79">
        <f t="shared" si="60"/>
        <v>4</v>
      </c>
      <c r="CF36" s="79">
        <f t="shared" si="60"/>
        <v>48</v>
      </c>
      <c r="CG36" s="79">
        <f t="shared" si="60"/>
        <v>55</v>
      </c>
      <c r="CH36" s="79">
        <f t="shared" si="60"/>
        <v>23</v>
      </c>
      <c r="CI36" s="79">
        <f t="shared" si="60"/>
        <v>23</v>
      </c>
      <c r="CJ36" s="79">
        <f t="shared" si="60"/>
        <v>0</v>
      </c>
      <c r="CK36" s="79">
        <f t="shared" si="60"/>
        <v>384</v>
      </c>
      <c r="CL36" s="79">
        <f>SUM(CL31:CL35)</f>
        <v>53</v>
      </c>
      <c r="CM36" s="79">
        <f t="shared" si="60"/>
        <v>10</v>
      </c>
      <c r="CN36" s="79">
        <f t="shared" si="60"/>
        <v>43</v>
      </c>
      <c r="CO36" s="79">
        <f t="shared" ref="CO36" si="62">SUM(CO31:CO35)</f>
        <v>1263</v>
      </c>
      <c r="CP36" s="79">
        <f t="shared" ref="CP36" si="63">SUM(CP31:CP35)</f>
        <v>243</v>
      </c>
      <c r="CQ36" s="79">
        <f t="shared" ref="CQ36" si="64">SUM(CQ31:CQ35)</f>
        <v>66</v>
      </c>
      <c r="CR36" s="79">
        <f t="shared" ref="CR36" si="65">SUM(CR31:CR35)</f>
        <v>177</v>
      </c>
      <c r="CS36" s="26"/>
      <c r="CT36" s="725" t="s">
        <v>200</v>
      </c>
      <c r="CU36" s="725"/>
      <c r="CV36" s="141" t="s">
        <v>390</v>
      </c>
      <c r="CW36" s="79">
        <f>SUM(CW31:CW35)</f>
        <v>92</v>
      </c>
      <c r="CX36" s="79">
        <f t="shared" ref="CX36:DJ36" si="66">SUM(CX31:CX35)</f>
        <v>95</v>
      </c>
      <c r="CY36" s="159">
        <f t="shared" si="31"/>
        <v>3</v>
      </c>
      <c r="CZ36" s="79">
        <f t="shared" si="66"/>
        <v>57</v>
      </c>
      <c r="DA36" s="79">
        <f t="shared" si="66"/>
        <v>56</v>
      </c>
      <c r="DB36" s="159">
        <f t="shared" si="32"/>
        <v>-1</v>
      </c>
      <c r="DC36" s="79">
        <f t="shared" si="66"/>
        <v>57</v>
      </c>
      <c r="DD36" s="79">
        <f t="shared" si="66"/>
        <v>55</v>
      </c>
      <c r="DE36" s="159">
        <f t="shared" si="33"/>
        <v>-2</v>
      </c>
      <c r="DF36" s="79">
        <f t="shared" si="66"/>
        <v>30</v>
      </c>
      <c r="DG36" s="79">
        <f t="shared" si="66"/>
        <v>31</v>
      </c>
      <c r="DH36" s="159">
        <f t="shared" si="34"/>
        <v>1</v>
      </c>
      <c r="DI36" s="79">
        <f t="shared" si="66"/>
        <v>27</v>
      </c>
      <c r="DJ36" s="79">
        <f t="shared" si="66"/>
        <v>24</v>
      </c>
      <c r="DK36" s="159">
        <f t="shared" si="35"/>
        <v>-3</v>
      </c>
      <c r="DL36" s="467">
        <f t="shared" si="41"/>
        <v>52.6</v>
      </c>
      <c r="DM36" s="467">
        <f t="shared" si="41"/>
        <v>56.4</v>
      </c>
      <c r="DN36" s="467">
        <f t="shared" si="36"/>
        <v>3.7999999999999972</v>
      </c>
      <c r="DO36" s="121"/>
      <c r="DP36" s="26"/>
      <c r="DQ36" s="722" t="s">
        <v>200</v>
      </c>
      <c r="DR36" s="723"/>
      <c r="DS36" s="141" t="s">
        <v>390</v>
      </c>
      <c r="DT36" s="529">
        <f>SUM(DT31:DT35)</f>
        <v>75468</v>
      </c>
      <c r="DU36" s="363">
        <f t="shared" si="2"/>
        <v>15094</v>
      </c>
      <c r="DV36" s="529">
        <f t="shared" ref="DV36:EI36" si="67">SUM(DV31:DV35)</f>
        <v>73546</v>
      </c>
      <c r="DW36" s="529">
        <f t="shared" si="67"/>
        <v>52847</v>
      </c>
      <c r="DX36" s="529">
        <f t="shared" si="67"/>
        <v>1922</v>
      </c>
      <c r="DY36" s="529">
        <f t="shared" si="67"/>
        <v>0</v>
      </c>
      <c r="DZ36" s="529">
        <f t="shared" si="67"/>
        <v>0</v>
      </c>
      <c r="EA36" s="467">
        <f t="shared" si="42"/>
        <v>97.5</v>
      </c>
      <c r="EB36" s="529">
        <f>SUM(EB31:EB35)</f>
        <v>71528</v>
      </c>
      <c r="EC36" s="529">
        <f t="shared" si="67"/>
        <v>50128</v>
      </c>
      <c r="ED36" s="529">
        <f t="shared" si="67"/>
        <v>37</v>
      </c>
      <c r="EE36" s="529">
        <f t="shared" si="67"/>
        <v>1383</v>
      </c>
      <c r="EF36" s="529">
        <f t="shared" si="67"/>
        <v>0</v>
      </c>
      <c r="EG36" s="529">
        <f t="shared" si="67"/>
        <v>11154</v>
      </c>
      <c r="EH36" s="529">
        <f t="shared" si="67"/>
        <v>10</v>
      </c>
      <c r="EI36" s="529">
        <f t="shared" si="67"/>
        <v>134</v>
      </c>
      <c r="EJ36" s="26"/>
      <c r="EK36" s="26"/>
      <c r="EL36" s="26"/>
    </row>
    <row r="37" spans="1:142" s="24" customFormat="1" ht="17.25" customHeight="1">
      <c r="A37" s="722" t="s">
        <v>1</v>
      </c>
      <c r="B37" s="723"/>
      <c r="C37" s="141" t="s">
        <v>391</v>
      </c>
      <c r="D37" s="79">
        <f>D30+D36</f>
        <v>30</v>
      </c>
      <c r="E37" s="79">
        <f t="shared" ref="E37:Y37" si="68">E30+E36</f>
        <v>30</v>
      </c>
      <c r="F37" s="159">
        <f t="shared" si="3"/>
        <v>0</v>
      </c>
      <c r="G37" s="79">
        <f t="shared" si="68"/>
        <v>57</v>
      </c>
      <c r="H37" s="79">
        <f t="shared" si="68"/>
        <v>58</v>
      </c>
      <c r="I37" s="159">
        <f t="shared" si="4"/>
        <v>1</v>
      </c>
      <c r="J37" s="79">
        <f t="shared" si="68"/>
        <v>12</v>
      </c>
      <c r="K37" s="79">
        <f t="shared" si="68"/>
        <v>14</v>
      </c>
      <c r="L37" s="159">
        <f t="shared" si="5"/>
        <v>2</v>
      </c>
      <c r="M37" s="79">
        <f t="shared" si="68"/>
        <v>1</v>
      </c>
      <c r="N37" s="79">
        <f t="shared" si="68"/>
        <v>1</v>
      </c>
      <c r="O37" s="159">
        <f t="shared" si="6"/>
        <v>0</v>
      </c>
      <c r="P37" s="467">
        <f t="shared" si="38"/>
        <v>22.8</v>
      </c>
      <c r="Q37" s="467">
        <f t="shared" si="39"/>
        <v>25.9</v>
      </c>
      <c r="R37" s="79">
        <f t="shared" si="68"/>
        <v>526</v>
      </c>
      <c r="S37" s="79">
        <f t="shared" si="68"/>
        <v>528</v>
      </c>
      <c r="T37" s="159">
        <f t="shared" si="7"/>
        <v>2</v>
      </c>
      <c r="U37" s="529">
        <f t="shared" si="68"/>
        <v>29891.9</v>
      </c>
      <c r="V37" s="529">
        <f t="shared" si="68"/>
        <v>30361.699999999997</v>
      </c>
      <c r="W37" s="467">
        <f t="shared" si="8"/>
        <v>469.79999999999563</v>
      </c>
      <c r="X37" s="529">
        <f t="shared" si="68"/>
        <v>14515.099999999999</v>
      </c>
      <c r="Y37" s="529">
        <f t="shared" si="68"/>
        <v>14494.599999999999</v>
      </c>
      <c r="Z37" s="467">
        <f t="shared" si="9"/>
        <v>-20.5</v>
      </c>
      <c r="AA37" s="27"/>
      <c r="AB37" s="722" t="s">
        <v>1</v>
      </c>
      <c r="AC37" s="723"/>
      <c r="AD37" s="141" t="s">
        <v>391</v>
      </c>
      <c r="AE37" s="79">
        <f>SUM(AE10:AE29)+SUM(AE31:AE35)</f>
        <v>176023</v>
      </c>
      <c r="AF37" s="79">
        <f>SUM(AF10:AF29)+SUM(AF31:AF35)</f>
        <v>179057</v>
      </c>
      <c r="AG37" s="518">
        <f t="shared" si="0"/>
        <v>7.6</v>
      </c>
      <c r="AH37" s="518">
        <f t="shared" si="1"/>
        <v>7.5</v>
      </c>
      <c r="AI37" s="518">
        <f t="shared" si="10"/>
        <v>-9.9999999999999645E-2</v>
      </c>
      <c r="AJ37" s="79">
        <f t="shared" ref="AJ37:AY37" si="69">AJ30+AJ36</f>
        <v>13302</v>
      </c>
      <c r="AK37" s="79">
        <f t="shared" si="69"/>
        <v>13386</v>
      </c>
      <c r="AL37" s="159">
        <f t="shared" si="11"/>
        <v>84</v>
      </c>
      <c r="AM37" s="79">
        <f t="shared" si="69"/>
        <v>3901</v>
      </c>
      <c r="AN37" s="79">
        <f t="shared" si="69"/>
        <v>1261</v>
      </c>
      <c r="AO37" s="79">
        <f t="shared" si="69"/>
        <v>2640</v>
      </c>
      <c r="AP37" s="79">
        <f t="shared" si="69"/>
        <v>4226</v>
      </c>
      <c r="AQ37" s="79">
        <f t="shared" si="69"/>
        <v>1291</v>
      </c>
      <c r="AR37" s="79">
        <f t="shared" si="69"/>
        <v>2935</v>
      </c>
      <c r="AS37" s="159">
        <f t="shared" si="14"/>
        <v>325</v>
      </c>
      <c r="AT37" s="79">
        <f t="shared" si="69"/>
        <v>2891</v>
      </c>
      <c r="AU37" s="79">
        <f t="shared" si="69"/>
        <v>404</v>
      </c>
      <c r="AV37" s="79">
        <f t="shared" si="69"/>
        <v>2487</v>
      </c>
      <c r="AW37" s="79">
        <f t="shared" si="69"/>
        <v>2132</v>
      </c>
      <c r="AX37" s="79">
        <f t="shared" si="69"/>
        <v>365</v>
      </c>
      <c r="AY37" s="79">
        <f t="shared" si="69"/>
        <v>1767</v>
      </c>
      <c r="AZ37" s="159">
        <f t="shared" si="17"/>
        <v>-759</v>
      </c>
      <c r="BA37" s="125"/>
      <c r="BB37" s="722" t="s">
        <v>514</v>
      </c>
      <c r="BC37" s="723"/>
      <c r="BD37" s="141" t="s">
        <v>391</v>
      </c>
      <c r="BE37" s="79">
        <f>BE30+BE36</f>
        <v>1222</v>
      </c>
      <c r="BF37" s="79">
        <f t="shared" ref="BF37:CP37" si="70">BF30+BF36</f>
        <v>173</v>
      </c>
      <c r="BG37" s="79">
        <f t="shared" si="70"/>
        <v>36</v>
      </c>
      <c r="BH37" s="79">
        <f t="shared" si="70"/>
        <v>137</v>
      </c>
      <c r="BI37" s="79">
        <f t="shared" si="70"/>
        <v>1177</v>
      </c>
      <c r="BJ37" s="79">
        <f t="shared" si="70"/>
        <v>160</v>
      </c>
      <c r="BK37" s="79">
        <f t="shared" si="70"/>
        <v>49</v>
      </c>
      <c r="BL37" s="79">
        <f t="shared" si="70"/>
        <v>111</v>
      </c>
      <c r="BM37" s="79">
        <f t="shared" si="70"/>
        <v>265</v>
      </c>
      <c r="BN37" s="79">
        <f>BN30+BN36</f>
        <v>45</v>
      </c>
      <c r="BO37" s="79">
        <f t="shared" si="70"/>
        <v>10</v>
      </c>
      <c r="BP37" s="79">
        <f t="shared" si="70"/>
        <v>35</v>
      </c>
      <c r="BQ37" s="79">
        <f t="shared" si="70"/>
        <v>166</v>
      </c>
      <c r="BR37" s="79">
        <f t="shared" si="70"/>
        <v>22</v>
      </c>
      <c r="BS37" s="79">
        <f t="shared" si="70"/>
        <v>5</v>
      </c>
      <c r="BT37" s="79">
        <f t="shared" si="70"/>
        <v>17</v>
      </c>
      <c r="BU37" s="79">
        <f t="shared" si="70"/>
        <v>680</v>
      </c>
      <c r="BV37" s="79">
        <f t="shared" si="70"/>
        <v>65</v>
      </c>
      <c r="BW37" s="79">
        <f t="shared" si="70"/>
        <v>16</v>
      </c>
      <c r="BX37" s="79">
        <f t="shared" si="70"/>
        <v>49</v>
      </c>
      <c r="BY37" s="79">
        <f t="shared" ref="BY37:CB37" si="71">BY30+BY36</f>
        <v>3451</v>
      </c>
      <c r="BZ37" s="79">
        <f t="shared" si="71"/>
        <v>445</v>
      </c>
      <c r="CA37" s="79">
        <f t="shared" si="71"/>
        <v>173</v>
      </c>
      <c r="CB37" s="79">
        <f t="shared" si="71"/>
        <v>272</v>
      </c>
      <c r="CC37" s="79">
        <f t="shared" si="70"/>
        <v>1861</v>
      </c>
      <c r="CD37" s="79">
        <f t="shared" si="70"/>
        <v>190</v>
      </c>
      <c r="CE37" s="79">
        <f t="shared" si="70"/>
        <v>43</v>
      </c>
      <c r="CF37" s="79">
        <f t="shared" si="70"/>
        <v>147</v>
      </c>
      <c r="CG37" s="79">
        <f t="shared" si="70"/>
        <v>183</v>
      </c>
      <c r="CH37" s="79">
        <f t="shared" si="70"/>
        <v>59</v>
      </c>
      <c r="CI37" s="79">
        <f t="shared" si="70"/>
        <v>23</v>
      </c>
      <c r="CJ37" s="79">
        <f t="shared" si="70"/>
        <v>36</v>
      </c>
      <c r="CK37" s="79">
        <f t="shared" si="70"/>
        <v>4381</v>
      </c>
      <c r="CL37" s="79">
        <f t="shared" si="70"/>
        <v>973</v>
      </c>
      <c r="CM37" s="79">
        <f t="shared" si="70"/>
        <v>10</v>
      </c>
      <c r="CN37" s="79">
        <f t="shared" si="70"/>
        <v>963</v>
      </c>
      <c r="CO37" s="79">
        <f t="shared" si="70"/>
        <v>13386</v>
      </c>
      <c r="CP37" s="79">
        <f t="shared" si="70"/>
        <v>2132</v>
      </c>
      <c r="CQ37" s="79">
        <f>CQ30+CQ36</f>
        <v>365</v>
      </c>
      <c r="CR37" s="79">
        <f>CR30+CR36</f>
        <v>1767</v>
      </c>
      <c r="CS37" s="26"/>
      <c r="CT37" s="725" t="s">
        <v>1</v>
      </c>
      <c r="CU37" s="725"/>
      <c r="CV37" s="141" t="s">
        <v>391</v>
      </c>
      <c r="CW37" s="79">
        <f t="shared" ref="CW37" si="72">CW30+CW36</f>
        <v>1080</v>
      </c>
      <c r="CX37" s="79">
        <f t="shared" ref="CX37" si="73">CX30+CX36</f>
        <v>1079</v>
      </c>
      <c r="CY37" s="159">
        <f t="shared" si="31"/>
        <v>-1</v>
      </c>
      <c r="CZ37" s="79">
        <f t="shared" ref="CZ37" si="74">CZ30+CZ36</f>
        <v>627</v>
      </c>
      <c r="DA37" s="79">
        <f t="shared" ref="DA37" si="75">DA30+DA36</f>
        <v>630</v>
      </c>
      <c r="DB37" s="159">
        <f t="shared" si="32"/>
        <v>3</v>
      </c>
      <c r="DC37" s="79">
        <f t="shared" ref="DC37:DD37" si="76">DC30+DC36</f>
        <v>542</v>
      </c>
      <c r="DD37" s="79">
        <f t="shared" si="76"/>
        <v>544</v>
      </c>
      <c r="DE37" s="159">
        <f t="shared" si="33"/>
        <v>2</v>
      </c>
      <c r="DF37" s="79">
        <f t="shared" ref="DF37" si="77">DF30+DF36</f>
        <v>347</v>
      </c>
      <c r="DG37" s="79">
        <f t="shared" ref="DG37" si="78">DG30+DG36</f>
        <v>344</v>
      </c>
      <c r="DH37" s="159">
        <f t="shared" si="34"/>
        <v>-3</v>
      </c>
      <c r="DI37" s="79">
        <f t="shared" ref="DI37" si="79">DI30+DI36</f>
        <v>195</v>
      </c>
      <c r="DJ37" s="79">
        <f t="shared" ref="DJ37" si="80">DJ30+DJ36</f>
        <v>200</v>
      </c>
      <c r="DK37" s="159">
        <f t="shared" si="35"/>
        <v>5</v>
      </c>
      <c r="DL37" s="467">
        <f t="shared" si="40"/>
        <v>64</v>
      </c>
      <c r="DM37" s="467">
        <f t="shared" si="41"/>
        <v>63.2</v>
      </c>
      <c r="DN37" s="467">
        <f t="shared" si="36"/>
        <v>-0.79999999999999716</v>
      </c>
      <c r="DO37" s="121"/>
      <c r="DP37" s="79"/>
      <c r="DQ37" s="722" t="s">
        <v>1</v>
      </c>
      <c r="DR37" s="723"/>
      <c r="DS37" s="141" t="s">
        <v>391</v>
      </c>
      <c r="DT37" s="529">
        <f>DT30+DT36</f>
        <v>620242.6</v>
      </c>
      <c r="DU37" s="363">
        <f t="shared" si="2"/>
        <v>20675</v>
      </c>
      <c r="DV37" s="529">
        <f t="shared" ref="DV37" si="81">DV30+DV36</f>
        <v>568892.19999999995</v>
      </c>
      <c r="DW37" s="529">
        <f t="shared" ref="DW37" si="82">DW30+DW36</f>
        <v>475756.7</v>
      </c>
      <c r="DX37" s="529">
        <f t="shared" ref="DX37" si="83">DX30+DX36</f>
        <v>50948.4</v>
      </c>
      <c r="DY37" s="529">
        <f t="shared" ref="DY37" si="84">DY30+DY36</f>
        <v>64</v>
      </c>
      <c r="DZ37" s="529">
        <f t="shared" ref="DZ37" si="85">DZ30+DZ36</f>
        <v>402</v>
      </c>
      <c r="EA37" s="467">
        <f t="shared" si="42"/>
        <v>91.7</v>
      </c>
      <c r="EB37" s="529">
        <f>EB30+EB36</f>
        <v>602162.30000000005</v>
      </c>
      <c r="EC37" s="529">
        <f>EC30+EC36</f>
        <v>495974.40000000002</v>
      </c>
      <c r="ED37" s="529">
        <f t="shared" ref="ED37" si="86">ED30+ED36</f>
        <v>5709.5</v>
      </c>
      <c r="EE37" s="529">
        <f t="shared" ref="EE37" si="87">EE30+EE36</f>
        <v>6809.8</v>
      </c>
      <c r="EF37" s="529">
        <f t="shared" ref="EF37" si="88">EF30+EF36</f>
        <v>278</v>
      </c>
      <c r="EG37" s="529">
        <f t="shared" ref="EG37" si="89">EG30+EG36</f>
        <v>19998.7</v>
      </c>
      <c r="EH37" s="529">
        <f t="shared" ref="EH37" si="90">EH30+EH36</f>
        <v>299</v>
      </c>
      <c r="EI37" s="529">
        <f t="shared" ref="EI37" si="91">EI30+EI36</f>
        <v>2726.4</v>
      </c>
      <c r="EJ37" s="26"/>
      <c r="EK37" s="26"/>
      <c r="EL37" s="26"/>
    </row>
    <row r="38" spans="1:142" s="99" customFormat="1" ht="18" customHeight="1">
      <c r="A38" s="127"/>
      <c r="B38" s="127"/>
      <c r="C38" s="127"/>
      <c r="D38" s="127"/>
      <c r="E38" s="26"/>
      <c r="F38" s="223"/>
      <c r="G38" s="129"/>
      <c r="H38" s="26"/>
      <c r="I38" s="223"/>
      <c r="J38" s="129"/>
      <c r="K38" s="26"/>
      <c r="L38" s="223"/>
      <c r="M38" s="129"/>
      <c r="N38" s="26"/>
      <c r="O38" s="223"/>
      <c r="P38" s="223"/>
      <c r="Q38" s="124"/>
      <c r="R38" s="223"/>
      <c r="S38" s="124"/>
      <c r="T38" s="223"/>
      <c r="U38" s="129"/>
      <c r="V38" s="28"/>
      <c r="W38" s="127"/>
      <c r="X38" s="127"/>
      <c r="Y38" s="28"/>
      <c r="Z38" s="127"/>
      <c r="AA38" s="131"/>
      <c r="AB38" s="29" t="s">
        <v>256</v>
      </c>
      <c r="AC38" s="227"/>
      <c r="AD38" s="127"/>
      <c r="AE38" s="127"/>
      <c r="AF38" s="28"/>
      <c r="AG38" s="127"/>
      <c r="AH38" s="28"/>
      <c r="AI38" s="127"/>
      <c r="AJ38" s="227"/>
      <c r="AK38" s="123"/>
      <c r="AL38" s="221"/>
      <c r="AM38" s="127"/>
      <c r="AN38" s="127"/>
      <c r="AO38" s="29" t="s">
        <v>257</v>
      </c>
      <c r="AP38" s="28"/>
      <c r="AQ38" s="28"/>
      <c r="AR38" s="28"/>
      <c r="AS38" s="228"/>
      <c r="AT38" s="227"/>
      <c r="AU38" s="227"/>
      <c r="AV38" s="227"/>
      <c r="AW38" s="123"/>
      <c r="AX38" s="123"/>
      <c r="AY38" s="123"/>
      <c r="AZ38" s="221"/>
      <c r="BA38" s="222"/>
      <c r="BB38" s="722" t="s">
        <v>471</v>
      </c>
      <c r="BC38" s="723"/>
      <c r="BD38" s="141" t="s">
        <v>392</v>
      </c>
      <c r="BE38" s="159">
        <v>1240</v>
      </c>
      <c r="BF38" s="159">
        <v>159</v>
      </c>
      <c r="BG38" s="159">
        <v>8</v>
      </c>
      <c r="BH38" s="159">
        <v>151</v>
      </c>
      <c r="BI38" s="159">
        <v>1230</v>
      </c>
      <c r="BJ38" s="159">
        <v>172</v>
      </c>
      <c r="BK38" s="159">
        <v>29</v>
      </c>
      <c r="BL38" s="159">
        <v>143</v>
      </c>
      <c r="BM38" s="159">
        <v>295</v>
      </c>
      <c r="BN38" s="159">
        <v>38</v>
      </c>
      <c r="BO38" s="159">
        <v>8</v>
      </c>
      <c r="BP38" s="159">
        <v>30</v>
      </c>
      <c r="BQ38" s="159">
        <v>167</v>
      </c>
      <c r="BR38" s="159">
        <v>18</v>
      </c>
      <c r="BS38" s="159">
        <v>8</v>
      </c>
      <c r="BT38" s="159">
        <v>10</v>
      </c>
      <c r="BU38" s="159">
        <v>649</v>
      </c>
      <c r="BV38" s="159">
        <v>67</v>
      </c>
      <c r="BW38" s="159">
        <v>6</v>
      </c>
      <c r="BX38" s="159">
        <v>61</v>
      </c>
      <c r="BY38" s="159">
        <v>3106</v>
      </c>
      <c r="BZ38" s="159">
        <v>824</v>
      </c>
      <c r="CA38" s="159">
        <v>300</v>
      </c>
      <c r="CB38" s="159">
        <v>524</v>
      </c>
      <c r="CC38" s="159">
        <v>1973</v>
      </c>
      <c r="CD38" s="159">
        <v>263</v>
      </c>
      <c r="CE38" s="159">
        <v>34</v>
      </c>
      <c r="CF38" s="159">
        <v>229</v>
      </c>
      <c r="CG38" s="159">
        <v>227</v>
      </c>
      <c r="CH38" s="159">
        <v>31</v>
      </c>
      <c r="CI38" s="159">
        <v>2</v>
      </c>
      <c r="CJ38" s="159">
        <v>29</v>
      </c>
      <c r="CK38" s="159">
        <v>4415</v>
      </c>
      <c r="CL38" s="159">
        <v>1319</v>
      </c>
      <c r="CM38" s="159">
        <v>9</v>
      </c>
      <c r="CN38" s="159">
        <v>1310</v>
      </c>
      <c r="CO38" s="159">
        <v>13302</v>
      </c>
      <c r="CP38" s="159">
        <v>2891</v>
      </c>
      <c r="CQ38" s="159">
        <v>404</v>
      </c>
      <c r="CR38" s="159">
        <v>2487</v>
      </c>
      <c r="CS38" s="28"/>
      <c r="CT38" s="349"/>
      <c r="CU38" s="127"/>
      <c r="CV38" s="127"/>
      <c r="CW38" s="127"/>
      <c r="CX38" s="28"/>
      <c r="CY38" s="117"/>
      <c r="CZ38" s="129"/>
      <c r="DA38" s="26"/>
      <c r="DB38" s="223"/>
      <c r="DC38" s="129"/>
      <c r="DD38" s="26"/>
      <c r="DE38" s="223"/>
      <c r="DF38" s="26"/>
      <c r="DG38" s="26"/>
      <c r="DH38" s="124"/>
      <c r="DI38" s="124"/>
      <c r="DJ38" s="124"/>
      <c r="DK38" s="124"/>
      <c r="DL38" s="28"/>
      <c r="DM38" s="28"/>
      <c r="DN38" s="28"/>
      <c r="DO38" s="520"/>
      <c r="DP38" s="127"/>
      <c r="DQ38" s="117"/>
      <c r="DR38" s="127"/>
      <c r="DS38" s="55"/>
      <c r="DT38" s="55"/>
      <c r="DU38" s="55"/>
      <c r="DV38" s="55"/>
      <c r="DW38" s="55"/>
      <c r="DX38" s="55"/>
      <c r="DY38" s="117"/>
      <c r="DZ38" s="117"/>
      <c r="EA38" s="117"/>
      <c r="EB38" s="161"/>
      <c r="EC38" s="161"/>
      <c r="ED38" s="161"/>
      <c r="EE38" s="161"/>
      <c r="EF38" s="161"/>
      <c r="EG38" s="161"/>
      <c r="EH38" s="161"/>
      <c r="EI38" s="161"/>
      <c r="EJ38" s="127"/>
      <c r="EK38" s="127"/>
      <c r="EL38" s="127"/>
    </row>
    <row r="39" spans="1:142" s="31" customFormat="1" ht="18" customHeight="1">
      <c r="A39" s="28"/>
      <c r="B39" s="28"/>
      <c r="C39" s="28"/>
      <c r="D39" s="28"/>
      <c r="E39" s="28"/>
      <c r="F39" s="80"/>
      <c r="G39" s="28"/>
      <c r="H39" s="28"/>
      <c r="I39" s="80"/>
      <c r="J39" s="28"/>
      <c r="K39" s="28"/>
      <c r="L39" s="80"/>
      <c r="M39" s="28"/>
      <c r="N39" s="28"/>
      <c r="O39" s="80"/>
      <c r="P39" s="80"/>
      <c r="Q39" s="80"/>
      <c r="R39" s="80"/>
      <c r="S39" s="80"/>
      <c r="T39" s="80"/>
      <c r="U39" s="28"/>
      <c r="V39" s="28"/>
      <c r="W39" s="28"/>
      <c r="X39" s="28"/>
      <c r="Y39" s="28"/>
      <c r="Z39" s="28"/>
      <c r="AA39" s="30"/>
      <c r="AB39" s="28"/>
      <c r="AC39" s="28"/>
      <c r="AD39" s="28"/>
      <c r="AE39" s="26"/>
      <c r="AF39" s="110"/>
      <c r="AG39" s="28"/>
      <c r="AH39" s="28"/>
      <c r="AI39" s="28"/>
      <c r="AJ39" s="28"/>
      <c r="AK39" s="28"/>
      <c r="AL39" s="80"/>
      <c r="AM39" s="28"/>
      <c r="AN39" s="28"/>
      <c r="AO39" s="28"/>
      <c r="AP39" s="28"/>
      <c r="AQ39" s="28"/>
      <c r="AR39" s="28"/>
      <c r="AS39" s="80"/>
      <c r="AT39" s="28"/>
      <c r="AU39" s="28"/>
      <c r="AV39" s="28"/>
      <c r="AW39" s="28"/>
      <c r="AX39" s="28"/>
      <c r="AY39" s="28"/>
      <c r="AZ39" s="80"/>
      <c r="BA39" s="126"/>
      <c r="BB39" s="724" t="s">
        <v>513</v>
      </c>
      <c r="BC39" s="724"/>
      <c r="BD39" s="160">
        <v>30</v>
      </c>
      <c r="BE39" s="159">
        <f>BE37-BE38</f>
        <v>-18</v>
      </c>
      <c r="BF39" s="159">
        <f t="shared" ref="BF39:CR39" si="92">BF37-BF38</f>
        <v>14</v>
      </c>
      <c r="BG39" s="159">
        <f t="shared" si="92"/>
        <v>28</v>
      </c>
      <c r="BH39" s="159">
        <f t="shared" si="92"/>
        <v>-14</v>
      </c>
      <c r="BI39" s="159">
        <f t="shared" si="92"/>
        <v>-53</v>
      </c>
      <c r="BJ39" s="159">
        <f t="shared" si="92"/>
        <v>-12</v>
      </c>
      <c r="BK39" s="159">
        <f t="shared" si="92"/>
        <v>20</v>
      </c>
      <c r="BL39" s="159">
        <f t="shared" si="92"/>
        <v>-32</v>
      </c>
      <c r="BM39" s="159">
        <f t="shared" si="92"/>
        <v>-30</v>
      </c>
      <c r="BN39" s="159">
        <f t="shared" si="92"/>
        <v>7</v>
      </c>
      <c r="BO39" s="159">
        <f t="shared" si="92"/>
        <v>2</v>
      </c>
      <c r="BP39" s="159">
        <f t="shared" si="92"/>
        <v>5</v>
      </c>
      <c r="BQ39" s="159">
        <f t="shared" si="92"/>
        <v>-1</v>
      </c>
      <c r="BR39" s="159">
        <f t="shared" si="92"/>
        <v>4</v>
      </c>
      <c r="BS39" s="159">
        <f t="shared" si="92"/>
        <v>-3</v>
      </c>
      <c r="BT39" s="159">
        <f t="shared" si="92"/>
        <v>7</v>
      </c>
      <c r="BU39" s="159">
        <f t="shared" si="92"/>
        <v>31</v>
      </c>
      <c r="BV39" s="159">
        <f t="shared" si="92"/>
        <v>-2</v>
      </c>
      <c r="BW39" s="159">
        <f t="shared" si="92"/>
        <v>10</v>
      </c>
      <c r="BX39" s="159">
        <f t="shared" si="92"/>
        <v>-12</v>
      </c>
      <c r="BY39" s="159">
        <f t="shared" si="92"/>
        <v>345</v>
      </c>
      <c r="BZ39" s="159">
        <f t="shared" si="92"/>
        <v>-379</v>
      </c>
      <c r="CA39" s="159">
        <f t="shared" si="92"/>
        <v>-127</v>
      </c>
      <c r="CB39" s="159">
        <f t="shared" si="92"/>
        <v>-252</v>
      </c>
      <c r="CC39" s="159">
        <f t="shared" si="92"/>
        <v>-112</v>
      </c>
      <c r="CD39" s="159">
        <f t="shared" si="92"/>
        <v>-73</v>
      </c>
      <c r="CE39" s="159">
        <f t="shared" si="92"/>
        <v>9</v>
      </c>
      <c r="CF39" s="159">
        <f t="shared" si="92"/>
        <v>-82</v>
      </c>
      <c r="CG39" s="159">
        <f t="shared" si="92"/>
        <v>-44</v>
      </c>
      <c r="CH39" s="159">
        <f t="shared" si="92"/>
        <v>28</v>
      </c>
      <c r="CI39" s="159">
        <f t="shared" si="92"/>
        <v>21</v>
      </c>
      <c r="CJ39" s="159">
        <f t="shared" si="92"/>
        <v>7</v>
      </c>
      <c r="CK39" s="159">
        <f t="shared" si="92"/>
        <v>-34</v>
      </c>
      <c r="CL39" s="159">
        <f t="shared" si="92"/>
        <v>-346</v>
      </c>
      <c r="CM39" s="159">
        <f t="shared" si="92"/>
        <v>1</v>
      </c>
      <c r="CN39" s="159">
        <f t="shared" si="92"/>
        <v>-347</v>
      </c>
      <c r="CO39" s="159">
        <f t="shared" si="92"/>
        <v>84</v>
      </c>
      <c r="CP39" s="159">
        <f t="shared" si="92"/>
        <v>-759</v>
      </c>
      <c r="CQ39" s="159">
        <f t="shared" si="92"/>
        <v>-39</v>
      </c>
      <c r="CR39" s="159">
        <f t="shared" si="92"/>
        <v>-720</v>
      </c>
      <c r="CS39" s="28"/>
      <c r="CT39" s="28"/>
      <c r="CU39" s="28"/>
      <c r="CV39" s="28"/>
      <c r="CW39" s="161"/>
      <c r="CX39" s="161"/>
      <c r="CY39" s="161"/>
      <c r="CZ39" s="26"/>
      <c r="DA39" s="26"/>
      <c r="DB39" s="124"/>
      <c r="DC39" s="26"/>
      <c r="DD39" s="26"/>
      <c r="DE39" s="124"/>
      <c r="DF39" s="26"/>
      <c r="DG39" s="26"/>
      <c r="DH39" s="124"/>
      <c r="DI39" s="124"/>
      <c r="DJ39" s="124"/>
      <c r="DK39" s="124"/>
      <c r="DL39" s="28"/>
      <c r="DM39" s="28"/>
      <c r="DN39" s="28"/>
      <c r="DO39" s="137"/>
      <c r="DP39" s="396"/>
      <c r="DQ39" s="396"/>
      <c r="DR39" s="161"/>
      <c r="DS39" s="26"/>
      <c r="DT39" s="26"/>
      <c r="DU39" s="26"/>
      <c r="DV39" s="26"/>
      <c r="DW39" s="26"/>
      <c r="DX39" s="26"/>
      <c r="DY39" s="161"/>
      <c r="DZ39" s="161"/>
      <c r="EA39" s="161"/>
      <c r="EB39" s="161"/>
      <c r="EC39" s="161"/>
      <c r="ED39" s="161"/>
      <c r="EE39" s="161"/>
      <c r="EF39" s="161"/>
      <c r="EG39" s="28"/>
      <c r="EH39" s="28"/>
      <c r="EI39" s="28"/>
      <c r="EJ39" s="28"/>
      <c r="EK39" s="28"/>
      <c r="EL39" s="28"/>
    </row>
    <row r="40" spans="1:142" ht="15.75">
      <c r="A40" s="47"/>
      <c r="B40" s="47"/>
      <c r="C40" s="47"/>
      <c r="D40" s="47"/>
      <c r="E40" s="28"/>
      <c r="F40" s="80"/>
      <c r="G40" s="47"/>
      <c r="H40" s="28"/>
      <c r="I40" s="80"/>
      <c r="J40" s="47"/>
      <c r="K40" s="28"/>
      <c r="L40" s="80"/>
      <c r="M40" s="47"/>
      <c r="N40" s="28"/>
      <c r="O40" s="80"/>
      <c r="P40" s="80"/>
      <c r="Q40" s="80"/>
      <c r="R40" s="80"/>
      <c r="S40" s="80"/>
      <c r="T40" s="80"/>
      <c r="AB40" s="47"/>
      <c r="AC40" s="47"/>
      <c r="AD40" s="47"/>
      <c r="AE40" s="178"/>
      <c r="AF40" s="177"/>
      <c r="AG40" s="47"/>
      <c r="AH40" s="28"/>
      <c r="AI40" s="47"/>
      <c r="AJ40" s="47"/>
      <c r="AK40" s="28"/>
      <c r="AL40" s="80"/>
      <c r="AM40" s="47"/>
      <c r="AN40" s="47"/>
      <c r="AO40" s="47"/>
      <c r="AP40" s="28"/>
      <c r="AQ40" s="29"/>
      <c r="AR40" s="28"/>
      <c r="AS40" s="80"/>
      <c r="AT40" s="47"/>
      <c r="AU40" s="47"/>
      <c r="AV40" s="47"/>
      <c r="AW40" s="28"/>
      <c r="AX40" s="28"/>
      <c r="AY40" s="28"/>
      <c r="AZ40" s="80"/>
      <c r="BB40" s="29" t="s">
        <v>256</v>
      </c>
      <c r="BC40" s="28"/>
      <c r="BD40" s="28"/>
      <c r="BE40" s="26"/>
      <c r="BF40" s="28"/>
      <c r="BG40" s="26"/>
      <c r="BH40" s="26"/>
      <c r="BI40" s="26"/>
      <c r="BJ40" s="26"/>
      <c r="BK40" s="26"/>
      <c r="BL40" s="26"/>
      <c r="BM40" s="26"/>
      <c r="BN40" s="29" t="s">
        <v>257</v>
      </c>
      <c r="BO40" s="26"/>
      <c r="BP40" s="26"/>
      <c r="BQ40" s="26"/>
      <c r="BR40" s="26"/>
      <c r="BS40" s="28"/>
      <c r="BT40" s="28"/>
      <c r="BU40" s="26"/>
      <c r="BV40" s="28"/>
      <c r="BW40" s="28"/>
      <c r="BX40" s="28"/>
      <c r="BY40" s="28"/>
      <c r="BZ40" s="28"/>
      <c r="CA40" s="28"/>
      <c r="CB40" s="28"/>
      <c r="CC40" s="26"/>
      <c r="CD40" s="28"/>
      <c r="CE40" s="28"/>
      <c r="CF40" s="28"/>
      <c r="CG40" s="26"/>
      <c r="CH40" s="28"/>
      <c r="CI40" s="28"/>
      <c r="CJ40" s="28"/>
      <c r="CK40" s="124"/>
      <c r="CL40" s="80"/>
      <c r="CM40" s="80"/>
      <c r="CN40" s="80"/>
      <c r="CO40" s="26"/>
      <c r="CP40" s="28"/>
      <c r="CQ40" s="28"/>
      <c r="CR40" s="28"/>
      <c r="CS40" s="28"/>
      <c r="CT40" s="30"/>
      <c r="CU40" s="47"/>
      <c r="CV40" s="47"/>
      <c r="CW40" s="9"/>
      <c r="CX40" s="161"/>
      <c r="CY40" s="9"/>
      <c r="CZ40" s="26"/>
      <c r="DA40" s="26"/>
      <c r="DL40" s="28"/>
      <c r="DM40" s="28"/>
      <c r="DN40" s="28"/>
      <c r="DO40" s="520"/>
      <c r="DP40" s="47"/>
      <c r="DQ40" s="9"/>
      <c r="DR40" s="161"/>
      <c r="DS40" s="9"/>
      <c r="DT40" s="117"/>
      <c r="DU40" s="117"/>
      <c r="DV40" s="117"/>
      <c r="DW40" s="117"/>
      <c r="DX40" s="117"/>
      <c r="DY40" s="117"/>
      <c r="DZ40" s="117"/>
      <c r="EA40" s="117"/>
      <c r="EB40" s="161"/>
      <c r="EC40" s="161"/>
      <c r="ED40" s="161"/>
      <c r="EE40" s="161"/>
      <c r="EF40" s="161"/>
      <c r="EG40" s="161"/>
      <c r="EH40" s="161"/>
      <c r="EI40" s="161"/>
      <c r="EJ40" s="47"/>
      <c r="EK40" s="47"/>
      <c r="EL40" s="47"/>
    </row>
    <row r="41" spans="1:142" ht="15">
      <c r="A41" s="47"/>
      <c r="B41" s="47"/>
      <c r="C41" s="47"/>
      <c r="D41" s="47"/>
      <c r="E41" s="28"/>
      <c r="F41" s="80"/>
      <c r="G41" s="47"/>
      <c r="H41" s="28"/>
      <c r="I41" s="80"/>
      <c r="J41" s="47"/>
      <c r="K41" s="28"/>
      <c r="L41" s="80"/>
      <c r="M41" s="47"/>
      <c r="N41" s="28"/>
      <c r="O41" s="80"/>
      <c r="P41" s="80"/>
      <c r="Q41" s="80"/>
      <c r="R41" s="80"/>
      <c r="S41" s="80"/>
      <c r="T41" s="80"/>
      <c r="U41" s="721"/>
      <c r="V41" s="721"/>
      <c r="AB41" s="47"/>
      <c r="AC41" s="47"/>
      <c r="AD41" s="47"/>
      <c r="AE41" s="47"/>
      <c r="AF41" s="28"/>
      <c r="AG41" s="47"/>
      <c r="AH41" s="28"/>
      <c r="AI41" s="47"/>
      <c r="AJ41" s="47"/>
      <c r="AK41" s="28"/>
      <c r="AL41" s="80"/>
      <c r="AM41" s="47"/>
      <c r="AN41" s="47"/>
      <c r="AO41" s="47"/>
      <c r="AP41" s="28"/>
      <c r="AQ41" s="29"/>
      <c r="AR41" s="28"/>
      <c r="AS41" s="80"/>
      <c r="AT41" s="47"/>
      <c r="AU41" s="47"/>
      <c r="AV41" s="47"/>
      <c r="AW41" s="28"/>
      <c r="AX41" s="28"/>
      <c r="AY41" s="28"/>
      <c r="AZ41" s="80"/>
      <c r="BB41" s="28"/>
      <c r="BC41" s="28"/>
      <c r="BD41" s="28"/>
      <c r="BE41" s="26"/>
      <c r="BF41" s="28"/>
      <c r="BG41" s="28"/>
      <c r="BH41" s="28"/>
      <c r="BI41" s="26"/>
      <c r="BJ41" s="28"/>
      <c r="BK41" s="28"/>
      <c r="BL41" s="28"/>
      <c r="BM41" s="26"/>
      <c r="BN41" s="28"/>
      <c r="BO41" s="28"/>
      <c r="BP41" s="28"/>
      <c r="BQ41" s="26"/>
      <c r="BR41" s="28"/>
      <c r="BS41" s="28"/>
      <c r="BT41" s="28"/>
      <c r="BU41" s="26"/>
      <c r="BV41" s="28"/>
      <c r="BW41" s="28"/>
      <c r="BX41" s="28"/>
      <c r="BY41" s="28"/>
      <c r="BZ41" s="28"/>
      <c r="CA41" s="28"/>
      <c r="CB41" s="28"/>
      <c r="CC41" s="26"/>
      <c r="CD41" s="28"/>
      <c r="CE41" s="28"/>
      <c r="CF41" s="28"/>
      <c r="CG41" s="26"/>
      <c r="CH41" s="28"/>
      <c r="CI41" s="28"/>
      <c r="CJ41" s="28"/>
      <c r="CK41" s="124"/>
      <c r="CL41" s="80"/>
      <c r="CM41" s="80"/>
      <c r="CN41" s="80"/>
      <c r="CO41" s="530"/>
      <c r="CP41" s="397"/>
      <c r="CQ41" s="397"/>
      <c r="CR41" s="397"/>
      <c r="CS41" s="47"/>
      <c r="CT41" s="47"/>
      <c r="CU41" s="47"/>
      <c r="CV41" s="47"/>
      <c r="CW41" s="9"/>
      <c r="CX41" s="161"/>
      <c r="CY41" s="9"/>
      <c r="CZ41" s="26"/>
      <c r="DA41" s="26"/>
      <c r="DL41" s="28"/>
      <c r="DM41" s="28"/>
      <c r="DN41" s="28"/>
      <c r="DO41" s="520"/>
      <c r="DP41" s="47"/>
      <c r="DQ41" s="9"/>
      <c r="DR41" s="161"/>
      <c r="DS41" s="9"/>
      <c r="DT41" s="117"/>
      <c r="DU41" s="117"/>
      <c r="DV41" s="117"/>
      <c r="DW41" s="117"/>
      <c r="DX41" s="117"/>
      <c r="DY41" s="117"/>
      <c r="DZ41" s="117"/>
      <c r="EA41" s="117"/>
      <c r="EB41" s="161"/>
      <c r="EC41" s="161"/>
      <c r="ED41" s="161"/>
      <c r="EE41" s="161"/>
      <c r="EF41" s="161"/>
      <c r="EG41" s="161"/>
      <c r="EH41" s="161"/>
      <c r="EI41" s="161"/>
      <c r="EJ41" s="47"/>
      <c r="EK41" s="47"/>
      <c r="EL41" s="47"/>
    </row>
    <row r="42" spans="1:142">
      <c r="A42" s="47"/>
      <c r="B42" s="47"/>
      <c r="C42" s="47"/>
      <c r="D42" s="47"/>
      <c r="E42" s="28"/>
      <c r="F42" s="80"/>
      <c r="G42" s="47"/>
      <c r="H42" s="28"/>
      <c r="I42" s="80"/>
      <c r="J42" s="47"/>
      <c r="K42" s="28"/>
      <c r="L42" s="80"/>
      <c r="M42" s="47"/>
      <c r="N42" s="28"/>
      <c r="O42" s="80"/>
      <c r="P42" s="80"/>
      <c r="Q42" s="80"/>
      <c r="R42" s="80"/>
      <c r="S42" s="80"/>
      <c r="T42" s="80"/>
      <c r="AB42" s="47"/>
      <c r="AC42" s="47"/>
      <c r="AD42" s="47"/>
      <c r="AE42" s="47"/>
      <c r="AF42" s="28"/>
      <c r="AG42" s="47"/>
      <c r="AH42" s="28"/>
      <c r="AI42" s="47"/>
      <c r="AJ42" s="47"/>
      <c r="AK42" s="28"/>
      <c r="AL42" s="80"/>
      <c r="AM42" s="47"/>
      <c r="AN42" s="47"/>
      <c r="AO42" s="47"/>
      <c r="AP42" s="28"/>
      <c r="AQ42" s="28"/>
      <c r="AR42" s="28"/>
      <c r="AS42" s="80"/>
      <c r="AT42" s="47"/>
      <c r="AU42" s="47"/>
      <c r="AV42" s="47"/>
      <c r="AW42" s="28"/>
      <c r="AX42" s="28"/>
      <c r="AY42" s="28"/>
      <c r="AZ42" s="80"/>
      <c r="BB42" s="28"/>
      <c r="BC42" s="28"/>
      <c r="BD42" s="28"/>
      <c r="BE42" s="26"/>
      <c r="BF42" s="28"/>
      <c r="BG42" s="28"/>
      <c r="BH42" s="28"/>
      <c r="BI42" s="26"/>
      <c r="BJ42" s="28"/>
      <c r="BK42" s="28"/>
      <c r="BL42" s="28"/>
      <c r="BM42" s="26"/>
      <c r="BN42" s="28"/>
      <c r="BO42" s="28"/>
      <c r="BP42" s="28"/>
      <c r="BQ42" s="26"/>
      <c r="BR42" s="28"/>
      <c r="BS42" s="28"/>
      <c r="BT42" s="28"/>
      <c r="BU42" s="26"/>
      <c r="BV42" s="28"/>
      <c r="BW42" s="28"/>
      <c r="BX42" s="28"/>
      <c r="BY42" s="28"/>
      <c r="BZ42" s="28"/>
      <c r="CA42" s="28"/>
      <c r="CB42" s="28"/>
      <c r="CC42" s="26"/>
      <c r="CD42" s="28"/>
      <c r="CE42" s="28"/>
      <c r="CF42" s="28"/>
      <c r="CG42" s="26"/>
      <c r="CH42" s="28"/>
      <c r="CI42" s="28"/>
      <c r="CJ42" s="28"/>
      <c r="CK42" s="26"/>
      <c r="CL42" s="28"/>
      <c r="CM42" s="28"/>
      <c r="CN42" s="28"/>
      <c r="CO42" s="26"/>
      <c r="CP42" s="28"/>
      <c r="CQ42" s="28"/>
      <c r="CR42" s="28"/>
      <c r="CS42" s="47"/>
      <c r="CT42" s="30"/>
      <c r="CU42" s="47"/>
      <c r="CV42" s="47"/>
      <c r="CW42" s="9"/>
      <c r="CX42" s="161"/>
      <c r="CY42" s="9"/>
      <c r="CZ42" s="26"/>
      <c r="DA42" s="26"/>
      <c r="DL42" s="28"/>
      <c r="DM42" s="28"/>
      <c r="DN42" s="28"/>
      <c r="DO42" s="520"/>
      <c r="DP42" s="47"/>
      <c r="DQ42" s="9"/>
      <c r="DR42" s="30"/>
      <c r="DS42" s="41"/>
      <c r="DT42" s="130"/>
      <c r="DU42" s="130"/>
      <c r="DV42" s="117"/>
      <c r="DW42" s="117"/>
      <c r="DX42" s="117"/>
      <c r="DY42" s="117"/>
      <c r="DZ42" s="117"/>
      <c r="EA42" s="117"/>
      <c r="EB42" s="161"/>
      <c r="EC42" s="161"/>
      <c r="ED42" s="161"/>
      <c r="EE42" s="161"/>
      <c r="EF42" s="161"/>
      <c r="EG42" s="161"/>
      <c r="EH42" s="30"/>
      <c r="EI42" s="30"/>
      <c r="EJ42" s="47"/>
      <c r="EK42" s="47"/>
      <c r="EL42" s="47"/>
    </row>
    <row r="43" spans="1:142">
      <c r="A43" s="47"/>
      <c r="B43" s="47"/>
      <c r="C43" s="47"/>
      <c r="D43" s="47"/>
      <c r="E43" s="28"/>
      <c r="F43" s="80"/>
      <c r="G43" s="47"/>
      <c r="H43" s="28"/>
      <c r="I43" s="80"/>
      <c r="J43" s="47"/>
      <c r="K43" s="28"/>
      <c r="L43" s="80"/>
      <c r="M43" s="47"/>
      <c r="N43" s="28"/>
      <c r="O43" s="80"/>
      <c r="P43" s="80"/>
      <c r="Q43" s="80"/>
      <c r="R43" s="80"/>
      <c r="S43" s="80"/>
      <c r="T43" s="80"/>
      <c r="AB43" s="47"/>
      <c r="AC43" s="47"/>
      <c r="AD43" s="47"/>
      <c r="AE43" s="47"/>
      <c r="AF43" s="28"/>
      <c r="AG43" s="47"/>
      <c r="AH43" s="28"/>
      <c r="AI43" s="47"/>
      <c r="AJ43" s="47"/>
      <c r="AK43" s="28"/>
      <c r="AL43" s="80"/>
      <c r="AM43" s="47"/>
      <c r="AN43" s="47"/>
      <c r="AO43" s="47"/>
      <c r="AP43" s="28"/>
      <c r="AQ43" s="28"/>
      <c r="AR43" s="28"/>
      <c r="AS43" s="80"/>
      <c r="AT43" s="47"/>
      <c r="AU43" s="47"/>
      <c r="AV43" s="47"/>
      <c r="AW43" s="28"/>
      <c r="AX43" s="28"/>
      <c r="AY43" s="28"/>
      <c r="AZ43" s="80"/>
      <c r="BB43" s="28"/>
      <c r="BC43" s="28"/>
      <c r="BD43" s="28"/>
      <c r="BE43" s="26"/>
      <c r="BF43" s="28"/>
      <c r="BG43" s="28"/>
      <c r="BH43" s="28"/>
      <c r="BI43" s="26"/>
      <c r="BJ43" s="28"/>
      <c r="BK43" s="28"/>
      <c r="BL43" s="28"/>
      <c r="BM43" s="26"/>
      <c r="BN43" s="28"/>
      <c r="BO43" s="28"/>
      <c r="BP43" s="28"/>
      <c r="BQ43" s="26"/>
      <c r="BR43" s="28"/>
      <c r="BS43" s="28"/>
      <c r="BT43" s="28"/>
      <c r="BU43" s="26"/>
      <c r="BV43" s="28"/>
      <c r="BW43" s="28"/>
      <c r="BX43" s="28"/>
      <c r="BY43" s="28"/>
      <c r="BZ43" s="28"/>
      <c r="CA43" s="28"/>
      <c r="CB43" s="28"/>
      <c r="CC43" s="26"/>
      <c r="CD43" s="28"/>
      <c r="CE43" s="28"/>
      <c r="CF43" s="28"/>
      <c r="CG43" s="26"/>
      <c r="CH43" s="28"/>
      <c r="CI43" s="28"/>
      <c r="CJ43" s="28"/>
      <c r="CK43" s="26"/>
      <c r="CL43" s="28"/>
      <c r="CM43" s="28"/>
      <c r="CN43" s="28"/>
      <c r="CO43" s="26"/>
      <c r="CP43" s="28"/>
      <c r="CQ43" s="28"/>
      <c r="CR43" s="28"/>
      <c r="CS43" s="47"/>
      <c r="CT43" s="30"/>
      <c r="CU43" s="47"/>
      <c r="CV43" s="47"/>
      <c r="CW43" s="9"/>
      <c r="CX43" s="161"/>
      <c r="CY43" s="9"/>
      <c r="CZ43" s="26"/>
      <c r="DA43" s="26"/>
      <c r="DL43" s="28"/>
      <c r="DM43" s="28"/>
      <c r="DN43" s="28"/>
      <c r="DO43" s="520"/>
      <c r="DP43" s="47"/>
      <c r="DQ43" s="9"/>
      <c r="DR43" s="30"/>
      <c r="DS43" s="41"/>
      <c r="DT43" s="130"/>
      <c r="DU43" s="130"/>
      <c r="DV43" s="117"/>
      <c r="DW43" s="117"/>
      <c r="DX43" s="117"/>
      <c r="DY43" s="117"/>
      <c r="DZ43" s="117"/>
      <c r="EA43" s="117"/>
      <c r="EB43" s="161"/>
      <c r="EC43" s="161"/>
      <c r="ED43" s="161"/>
      <c r="EE43" s="161"/>
      <c r="EF43" s="161"/>
      <c r="EG43" s="161"/>
      <c r="EH43" s="30"/>
      <c r="EI43" s="30"/>
      <c r="EJ43" s="47"/>
      <c r="EK43" s="47"/>
      <c r="EL43" s="47"/>
    </row>
    <row r="44" spans="1:142" ht="12.75" customHeight="1">
      <c r="A44" s="47"/>
      <c r="B44" s="47"/>
      <c r="C44" s="47"/>
      <c r="D44" s="47"/>
      <c r="E44" s="28"/>
      <c r="F44" s="80"/>
      <c r="G44" s="47"/>
      <c r="H44" s="28"/>
      <c r="I44" s="80"/>
      <c r="J44" s="47"/>
      <c r="K44" s="28"/>
      <c r="L44" s="80"/>
      <c r="M44" s="47"/>
      <c r="N44" s="28"/>
      <c r="O44" s="80"/>
      <c r="P44" s="80"/>
      <c r="Q44" s="80"/>
      <c r="R44" s="80"/>
      <c r="S44" s="80"/>
      <c r="T44" s="80"/>
      <c r="AB44" s="47"/>
      <c r="AC44" s="47"/>
      <c r="AD44" s="47"/>
      <c r="AE44" s="47"/>
      <c r="AF44" s="28"/>
      <c r="AG44" s="47"/>
      <c r="AH44" s="28"/>
      <c r="AI44" s="47"/>
      <c r="AJ44" s="47"/>
      <c r="AK44" s="28"/>
      <c r="AL44" s="80"/>
      <c r="AM44" s="47"/>
      <c r="AN44" s="47"/>
      <c r="AO44" s="47"/>
      <c r="AP44" s="28"/>
      <c r="AQ44" s="28"/>
      <c r="AR44" s="28"/>
      <c r="AS44" s="80"/>
      <c r="AT44" s="47"/>
      <c r="AU44" s="47"/>
      <c r="AV44" s="47"/>
      <c r="AW44" s="28"/>
      <c r="AX44" s="28"/>
      <c r="AY44" s="28"/>
      <c r="AZ44" s="80"/>
      <c r="BB44" s="28"/>
      <c r="BC44" s="28"/>
      <c r="BD44" s="28"/>
      <c r="BE44" s="26"/>
      <c r="BF44" s="28"/>
      <c r="BG44" s="28"/>
      <c r="BH44" s="28"/>
      <c r="BI44" s="26"/>
      <c r="BJ44" s="28"/>
      <c r="BK44" s="28"/>
      <c r="BL44" s="28"/>
      <c r="BM44" s="26"/>
      <c r="BN44" s="28"/>
      <c r="BO44" s="28"/>
      <c r="BP44" s="28"/>
      <c r="BQ44" s="26"/>
      <c r="BR44" s="28"/>
      <c r="BS44" s="28"/>
      <c r="BT44" s="28"/>
      <c r="BU44" s="26"/>
      <c r="BV44" s="28"/>
      <c r="BW44" s="28"/>
      <c r="BX44" s="28"/>
      <c r="BY44" s="28"/>
      <c r="BZ44" s="28"/>
      <c r="CA44" s="28"/>
      <c r="CB44" s="28"/>
      <c r="CC44" s="26"/>
      <c r="CD44" s="28"/>
      <c r="CE44" s="28"/>
      <c r="CF44" s="28"/>
      <c r="CG44" s="26"/>
      <c r="CH44" s="28"/>
      <c r="CI44" s="28"/>
      <c r="CJ44" s="28"/>
      <c r="CK44" s="26"/>
      <c r="CL44" s="28"/>
      <c r="CM44" s="28"/>
      <c r="CN44" s="28"/>
      <c r="CO44" s="26"/>
      <c r="CP44" s="28"/>
      <c r="CQ44" s="28"/>
      <c r="CR44" s="28"/>
      <c r="CS44" s="47"/>
      <c r="CT44" s="30"/>
      <c r="CU44" s="30"/>
      <c r="CV44" s="48"/>
      <c r="CW44" s="9"/>
      <c r="CX44" s="161"/>
      <c r="CY44" s="9"/>
      <c r="CZ44" s="26"/>
      <c r="DA44" s="26"/>
      <c r="DL44" s="28"/>
      <c r="DM44" s="28"/>
      <c r="DN44" s="28"/>
      <c r="DO44" s="520"/>
      <c r="DP44" s="47"/>
      <c r="DQ44" s="9"/>
      <c r="DR44" s="30"/>
      <c r="DS44" s="41"/>
      <c r="DT44" s="130"/>
      <c r="DU44" s="130"/>
      <c r="DV44" s="117"/>
      <c r="DW44" s="117"/>
      <c r="DX44" s="117"/>
      <c r="DY44" s="117"/>
      <c r="DZ44" s="117"/>
      <c r="EA44" s="117"/>
      <c r="EB44" s="161"/>
      <c r="EC44" s="161"/>
      <c r="ED44" s="161"/>
      <c r="EE44" s="161"/>
      <c r="EF44" s="161"/>
      <c r="EG44" s="161"/>
      <c r="EH44" s="30"/>
      <c r="EI44" s="39"/>
      <c r="EJ44" s="47"/>
      <c r="EK44" s="47"/>
      <c r="EL44" s="47"/>
    </row>
    <row r="45" spans="1:142" ht="12.75" customHeight="1">
      <c r="A45" s="47"/>
      <c r="B45" s="47"/>
      <c r="C45" s="47"/>
      <c r="D45" s="47"/>
      <c r="E45" s="28"/>
      <c r="F45" s="80"/>
      <c r="G45" s="47"/>
      <c r="H45" s="28"/>
      <c r="I45" s="80"/>
      <c r="J45" s="47"/>
      <c r="K45" s="28"/>
      <c r="L45" s="80"/>
      <c r="M45" s="47"/>
      <c r="N45" s="28"/>
      <c r="O45" s="80"/>
      <c r="P45" s="80"/>
      <c r="Q45" s="80"/>
      <c r="R45" s="80"/>
      <c r="S45" s="80"/>
      <c r="T45" s="80"/>
      <c r="AB45" s="47"/>
      <c r="AC45" s="47"/>
      <c r="AD45" s="47"/>
      <c r="AE45" s="47"/>
      <c r="AF45" s="28"/>
      <c r="AG45" s="47"/>
      <c r="AH45" s="28"/>
      <c r="AI45" s="47"/>
      <c r="AJ45" s="47"/>
      <c r="AK45" s="28"/>
      <c r="AL45" s="80"/>
      <c r="AM45" s="47"/>
      <c r="AN45" s="47"/>
      <c r="AO45" s="47"/>
      <c r="AP45" s="28"/>
      <c r="AQ45" s="28"/>
      <c r="AR45" s="28"/>
      <c r="AS45" s="80"/>
      <c r="AT45" s="47"/>
      <c r="AU45" s="47"/>
      <c r="AV45" s="47"/>
      <c r="AW45" s="28"/>
      <c r="AX45" s="28"/>
      <c r="AY45" s="28"/>
      <c r="AZ45" s="80"/>
      <c r="BB45" s="28"/>
      <c r="BC45" s="28"/>
      <c r="BD45" s="28"/>
      <c r="BE45" s="26"/>
      <c r="BF45" s="28"/>
      <c r="BG45" s="28"/>
      <c r="BH45" s="28"/>
      <c r="BI45" s="26"/>
      <c r="BJ45" s="28"/>
      <c r="BK45" s="28"/>
      <c r="BL45" s="28"/>
      <c r="BM45" s="26"/>
      <c r="BN45" s="28"/>
      <c r="BO45" s="28"/>
      <c r="BP45" s="28"/>
      <c r="BQ45" s="26"/>
      <c r="BR45" s="28"/>
      <c r="BS45" s="28"/>
      <c r="BT45" s="28"/>
      <c r="BU45" s="26"/>
      <c r="BV45" s="28"/>
      <c r="BW45" s="28"/>
      <c r="BX45" s="28"/>
      <c r="BY45" s="28"/>
      <c r="BZ45" s="28"/>
      <c r="CA45" s="28"/>
      <c r="CB45" s="28"/>
      <c r="CC45" s="26"/>
      <c r="CD45" s="28"/>
      <c r="CE45" s="28"/>
      <c r="CF45" s="28"/>
      <c r="CG45" s="26"/>
      <c r="CH45" s="28"/>
      <c r="CI45" s="28"/>
      <c r="CJ45" s="28"/>
      <c r="CK45" s="26"/>
      <c r="CL45" s="28"/>
      <c r="CM45" s="28"/>
      <c r="CN45" s="28"/>
      <c r="CO45" s="26"/>
      <c r="CP45" s="28"/>
      <c r="CQ45" s="28"/>
      <c r="CR45" s="28"/>
      <c r="CS45" s="47"/>
      <c r="CT45" s="30"/>
      <c r="CU45" s="30"/>
      <c r="CV45" s="48"/>
      <c r="CW45" s="9"/>
      <c r="CX45" s="161"/>
      <c r="CY45" s="9"/>
      <c r="CZ45" s="26"/>
      <c r="DA45" s="26"/>
      <c r="DL45" s="28"/>
      <c r="DM45" s="28"/>
      <c r="DN45" s="28"/>
      <c r="DO45" s="520"/>
      <c r="DP45" s="47"/>
      <c r="DQ45" s="9"/>
      <c r="DR45" s="30"/>
      <c r="DS45" s="41"/>
      <c r="DT45" s="130"/>
      <c r="DU45" s="130"/>
      <c r="DV45" s="117"/>
      <c r="DW45" s="117"/>
      <c r="DX45" s="117"/>
      <c r="DY45" s="117"/>
      <c r="DZ45" s="117"/>
      <c r="EA45" s="117"/>
      <c r="EB45" s="161"/>
      <c r="EC45" s="161"/>
      <c r="ED45" s="161"/>
      <c r="EE45" s="161"/>
      <c r="EF45" s="161"/>
      <c r="EG45" s="161"/>
      <c r="EH45" s="30"/>
      <c r="EI45" s="30"/>
      <c r="EJ45" s="47"/>
      <c r="EK45" s="47"/>
      <c r="EL45" s="47"/>
    </row>
    <row r="46" spans="1:142">
      <c r="A46" s="47"/>
      <c r="B46" s="47"/>
      <c r="C46" s="47"/>
      <c r="D46" s="47"/>
      <c r="E46" s="28"/>
      <c r="F46" s="80"/>
      <c r="G46" s="47"/>
      <c r="H46" s="28"/>
      <c r="I46" s="80"/>
      <c r="J46" s="47"/>
      <c r="K46" s="28"/>
      <c r="L46" s="80"/>
      <c r="M46" s="47"/>
      <c r="N46" s="28"/>
      <c r="O46" s="80"/>
      <c r="P46" s="80"/>
      <c r="Q46" s="80"/>
      <c r="R46" s="80"/>
      <c r="S46" s="80"/>
      <c r="T46" s="80"/>
      <c r="AB46" s="47"/>
      <c r="AC46" s="47"/>
      <c r="AD46" s="47"/>
      <c r="AE46" s="47"/>
      <c r="AF46" s="28"/>
      <c r="AG46" s="47"/>
      <c r="AH46" s="28"/>
      <c r="AI46" s="47"/>
      <c r="AJ46" s="47"/>
      <c r="AK46" s="28"/>
      <c r="AL46" s="80"/>
      <c r="AM46" s="47"/>
      <c r="AN46" s="47"/>
      <c r="AO46" s="47"/>
      <c r="AP46" s="28"/>
      <c r="AQ46" s="28"/>
      <c r="AR46" s="28"/>
      <c r="AS46" s="80"/>
      <c r="AT46" s="47"/>
      <c r="AU46" s="47"/>
      <c r="AV46" s="47"/>
      <c r="AW46" s="28"/>
      <c r="AX46" s="28"/>
      <c r="AY46" s="28"/>
      <c r="AZ46" s="80"/>
      <c r="BB46" s="28"/>
      <c r="BC46" s="28"/>
      <c r="BD46" s="28"/>
      <c r="BE46" s="26"/>
      <c r="BF46" s="28"/>
      <c r="BG46" s="28"/>
      <c r="BH46" s="28"/>
      <c r="BI46" s="26"/>
      <c r="BJ46" s="28"/>
      <c r="BK46" s="28"/>
      <c r="BL46" s="28"/>
      <c r="BM46" s="26"/>
      <c r="BN46" s="28"/>
      <c r="BO46" s="28"/>
      <c r="BP46" s="28"/>
      <c r="BQ46" s="26"/>
      <c r="BR46" s="28"/>
      <c r="BS46" s="28"/>
      <c r="BT46" s="28"/>
      <c r="BU46" s="26"/>
      <c r="BV46" s="28"/>
      <c r="BW46" s="28"/>
      <c r="BX46" s="28"/>
      <c r="BY46" s="28"/>
      <c r="BZ46" s="28"/>
      <c r="CA46" s="28"/>
      <c r="CB46" s="28"/>
      <c r="CC46" s="26"/>
      <c r="CD46" s="28"/>
      <c r="CE46" s="28"/>
      <c r="CF46" s="28"/>
      <c r="CG46" s="26"/>
      <c r="CH46" s="28"/>
      <c r="CI46" s="28"/>
      <c r="CJ46" s="28"/>
      <c r="CK46" s="26"/>
      <c r="CL46" s="28"/>
      <c r="CM46" s="28"/>
      <c r="CN46" s="28"/>
      <c r="CO46" s="26"/>
      <c r="CP46" s="28"/>
      <c r="CQ46" s="28"/>
      <c r="CR46" s="28"/>
      <c r="CS46" s="47"/>
      <c r="CT46" s="30"/>
      <c r="CU46" s="30"/>
      <c r="CV46" s="48"/>
      <c r="CW46" s="9"/>
      <c r="CX46" s="161"/>
      <c r="CY46" s="9"/>
      <c r="CZ46" s="26"/>
      <c r="DA46" s="26"/>
      <c r="DL46" s="28"/>
      <c r="DM46" s="28"/>
      <c r="DN46" s="28"/>
      <c r="DO46" s="520"/>
      <c r="DP46" s="47"/>
      <c r="DQ46" s="9"/>
      <c r="DR46" s="30"/>
      <c r="DS46" s="41"/>
      <c r="DT46" s="130"/>
      <c r="DU46" s="130"/>
      <c r="DV46" s="117"/>
      <c r="DW46" s="117"/>
      <c r="DX46" s="117"/>
      <c r="DY46" s="117"/>
      <c r="DZ46" s="117"/>
      <c r="EA46" s="117"/>
      <c r="EB46" s="161"/>
      <c r="EC46" s="161"/>
      <c r="ED46" s="161"/>
      <c r="EE46" s="161"/>
      <c r="EF46" s="161"/>
      <c r="EG46" s="161"/>
      <c r="EH46" s="30"/>
      <c r="EI46" s="30"/>
      <c r="EJ46" s="47"/>
      <c r="EK46" s="47"/>
      <c r="EL46" s="47"/>
    </row>
    <row r="47" spans="1:142" ht="12.75" customHeight="1">
      <c r="A47" s="47"/>
      <c r="B47" s="47"/>
      <c r="C47" s="47"/>
      <c r="D47" s="47"/>
      <c r="E47" s="28"/>
      <c r="F47" s="80"/>
      <c r="G47" s="47"/>
      <c r="H47" s="28"/>
      <c r="I47" s="80"/>
      <c r="J47" s="47"/>
      <c r="K47" s="28"/>
      <c r="L47" s="80"/>
      <c r="M47" s="47"/>
      <c r="N47" s="28"/>
      <c r="O47" s="80"/>
      <c r="P47" s="80"/>
      <c r="Q47" s="80"/>
      <c r="R47" s="80"/>
      <c r="S47" s="80"/>
      <c r="T47" s="80"/>
      <c r="AB47" s="47"/>
      <c r="AC47" s="47"/>
      <c r="AD47" s="47"/>
      <c r="AE47" s="47"/>
      <c r="AF47" s="28"/>
      <c r="AG47" s="47"/>
      <c r="AH47" s="28"/>
      <c r="AI47" s="47"/>
      <c r="AJ47" s="47"/>
      <c r="AK47" s="28"/>
      <c r="AL47" s="80"/>
      <c r="AM47" s="47"/>
      <c r="AN47" s="47"/>
      <c r="AO47" s="47"/>
      <c r="AP47" s="28"/>
      <c r="AQ47" s="28"/>
      <c r="AR47" s="28"/>
      <c r="AS47" s="80"/>
      <c r="AT47" s="47"/>
      <c r="AU47" s="47"/>
      <c r="AV47" s="47"/>
      <c r="AW47" s="28"/>
      <c r="AX47" s="28"/>
      <c r="AY47" s="28"/>
      <c r="AZ47" s="80"/>
      <c r="BB47" s="28"/>
      <c r="BC47" s="28"/>
      <c r="BD47" s="28"/>
      <c r="BE47" s="26"/>
      <c r="BF47" s="28"/>
      <c r="BG47" s="28"/>
      <c r="BH47" s="28"/>
      <c r="BI47" s="26"/>
      <c r="BJ47" s="28"/>
      <c r="BK47" s="28"/>
      <c r="BL47" s="28"/>
      <c r="BM47" s="26"/>
      <c r="BN47" s="28"/>
      <c r="BO47" s="28"/>
      <c r="BP47" s="28"/>
      <c r="BQ47" s="26"/>
      <c r="BR47" s="28"/>
      <c r="BS47" s="28"/>
      <c r="BT47" s="28"/>
      <c r="BU47" s="26"/>
      <c r="BV47" s="28"/>
      <c r="BW47" s="28"/>
      <c r="BX47" s="28"/>
      <c r="BY47" s="28"/>
      <c r="BZ47" s="28"/>
      <c r="CA47" s="28"/>
      <c r="CB47" s="28"/>
      <c r="CC47" s="26"/>
      <c r="CD47" s="28"/>
      <c r="CE47" s="28"/>
      <c r="CF47" s="28"/>
      <c r="CG47" s="26"/>
      <c r="CH47" s="28"/>
      <c r="CI47" s="28"/>
      <c r="CJ47" s="28"/>
      <c r="CK47" s="26"/>
      <c r="CL47" s="28"/>
      <c r="CM47" s="28"/>
      <c r="CN47" s="28"/>
      <c r="CO47" s="26"/>
      <c r="CP47" s="28"/>
      <c r="CQ47" s="28"/>
      <c r="CR47" s="28"/>
      <c r="CS47" s="47"/>
      <c r="CT47" s="30"/>
      <c r="CU47" s="30"/>
      <c r="CV47" s="48"/>
      <c r="CW47" s="9"/>
      <c r="CX47" s="161"/>
      <c r="CY47" s="9"/>
      <c r="CZ47" s="26"/>
      <c r="DA47" s="26"/>
      <c r="DL47" s="28"/>
      <c r="DM47" s="28"/>
      <c r="DN47" s="28"/>
      <c r="DO47" s="520"/>
      <c r="DP47" s="47"/>
      <c r="DQ47" s="9"/>
      <c r="DR47" s="30"/>
      <c r="DS47" s="41"/>
      <c r="DT47" s="130"/>
      <c r="DU47" s="130"/>
      <c r="DV47" s="117"/>
      <c r="DW47" s="117"/>
      <c r="DX47" s="117"/>
      <c r="DY47" s="117"/>
      <c r="DZ47" s="117"/>
      <c r="EA47" s="117"/>
      <c r="EB47" s="161"/>
      <c r="EC47" s="161"/>
      <c r="ED47" s="161"/>
      <c r="EE47" s="161"/>
      <c r="EF47" s="161"/>
      <c r="EG47" s="161"/>
      <c r="EH47" s="30"/>
      <c r="EI47" s="30"/>
      <c r="EJ47" s="47"/>
      <c r="EK47" s="47"/>
      <c r="EL47" s="47"/>
    </row>
    <row r="48" spans="1:142" ht="12.75" customHeight="1">
      <c r="A48" s="47"/>
      <c r="B48" s="47"/>
      <c r="C48" s="47"/>
      <c r="D48" s="47"/>
      <c r="E48" s="28"/>
      <c r="F48" s="80"/>
      <c r="G48" s="47"/>
      <c r="H48" s="28"/>
      <c r="I48" s="80"/>
      <c r="J48" s="47"/>
      <c r="K48" s="28"/>
      <c r="L48" s="80"/>
      <c r="M48" s="47"/>
      <c r="N48" s="28"/>
      <c r="O48" s="80"/>
      <c r="P48" s="80"/>
      <c r="Q48" s="80"/>
      <c r="R48" s="80"/>
      <c r="S48" s="80"/>
      <c r="T48" s="80"/>
      <c r="AB48" s="47"/>
      <c r="AC48" s="47"/>
      <c r="AD48" s="47"/>
      <c r="AE48" s="47"/>
      <c r="AF48" s="28"/>
      <c r="AG48" s="47"/>
      <c r="AH48" s="28"/>
      <c r="AI48" s="47"/>
      <c r="AJ48" s="47"/>
      <c r="AK48" s="28"/>
      <c r="AL48" s="80"/>
      <c r="AM48" s="47"/>
      <c r="AN48" s="47"/>
      <c r="AO48" s="47"/>
      <c r="AP48" s="28"/>
      <c r="AQ48" s="28"/>
      <c r="AR48" s="28"/>
      <c r="AS48" s="80"/>
      <c r="AT48" s="47"/>
      <c r="AU48" s="47"/>
      <c r="AV48" s="47"/>
      <c r="AW48" s="28"/>
      <c r="AX48" s="28"/>
      <c r="AY48" s="28"/>
      <c r="AZ48" s="80"/>
      <c r="BB48" s="28"/>
      <c r="BC48" s="28"/>
      <c r="BD48" s="28"/>
      <c r="BE48" s="26"/>
      <c r="BF48" s="28"/>
      <c r="BG48" s="28"/>
      <c r="BH48" s="28"/>
      <c r="BI48" s="26"/>
      <c r="BJ48" s="28"/>
      <c r="BK48" s="28"/>
      <c r="BL48" s="28"/>
      <c r="BM48" s="26"/>
      <c r="BN48" s="28"/>
      <c r="BO48" s="28"/>
      <c r="BP48" s="28"/>
      <c r="BQ48" s="26"/>
      <c r="BR48" s="28"/>
      <c r="BS48" s="28"/>
      <c r="BT48" s="28"/>
      <c r="BU48" s="26"/>
      <c r="BV48" s="28"/>
      <c r="BW48" s="28"/>
      <c r="BX48" s="28"/>
      <c r="BY48" s="28"/>
      <c r="BZ48" s="28"/>
      <c r="CA48" s="28"/>
      <c r="CB48" s="28"/>
      <c r="CC48" s="26"/>
      <c r="CD48" s="28"/>
      <c r="CE48" s="28"/>
      <c r="CF48" s="28"/>
      <c r="CG48" s="26"/>
      <c r="CH48" s="28"/>
      <c r="CI48" s="28"/>
      <c r="CJ48" s="28"/>
      <c r="CK48" s="26"/>
      <c r="CL48" s="28"/>
      <c r="CM48" s="28"/>
      <c r="CN48" s="28"/>
      <c r="CO48" s="26"/>
      <c r="CP48" s="28"/>
      <c r="CQ48" s="28"/>
      <c r="CR48" s="28"/>
      <c r="CS48" s="47"/>
      <c r="CT48" s="30"/>
      <c r="CU48" s="30"/>
      <c r="CV48" s="48"/>
      <c r="CW48" s="9"/>
      <c r="CX48" s="161"/>
      <c r="CY48" s="9"/>
      <c r="CZ48" s="26"/>
      <c r="DA48" s="26"/>
      <c r="DL48" s="28"/>
      <c r="DM48" s="28"/>
      <c r="DN48" s="28"/>
      <c r="DO48" s="520"/>
      <c r="DP48" s="47"/>
      <c r="DQ48" s="9"/>
      <c r="DR48" s="30"/>
      <c r="DS48" s="41"/>
      <c r="DT48" s="130"/>
      <c r="DU48" s="130"/>
      <c r="DV48" s="117"/>
      <c r="DW48" s="117"/>
      <c r="DX48" s="117"/>
      <c r="DY48" s="117"/>
      <c r="DZ48" s="117"/>
      <c r="EA48" s="117"/>
      <c r="EB48" s="161"/>
      <c r="EC48" s="161"/>
      <c r="ED48" s="161"/>
      <c r="EE48" s="161"/>
      <c r="EF48" s="161"/>
      <c r="EG48" s="161"/>
      <c r="EH48" s="30"/>
      <c r="EI48" s="30"/>
      <c r="EJ48" s="47"/>
      <c r="EK48" s="47"/>
      <c r="EL48" s="47"/>
    </row>
    <row r="49" spans="1:142">
      <c r="A49" s="47"/>
      <c r="B49" s="47"/>
      <c r="C49" s="47"/>
      <c r="D49" s="47"/>
      <c r="E49" s="28"/>
      <c r="F49" s="80"/>
      <c r="G49" s="47"/>
      <c r="H49" s="28"/>
      <c r="I49" s="80"/>
      <c r="J49" s="47"/>
      <c r="K49" s="28"/>
      <c r="L49" s="80"/>
      <c r="M49" s="47"/>
      <c r="N49" s="28"/>
      <c r="O49" s="80"/>
      <c r="P49" s="80"/>
      <c r="Q49" s="80"/>
      <c r="R49" s="80"/>
      <c r="S49" s="80"/>
      <c r="T49" s="80"/>
      <c r="AB49" s="47"/>
      <c r="AC49" s="47"/>
      <c r="AD49" s="47"/>
      <c r="AE49" s="47"/>
      <c r="AF49" s="28"/>
      <c r="AG49" s="47"/>
      <c r="AH49" s="28"/>
      <c r="AI49" s="47"/>
      <c r="AJ49" s="47"/>
      <c r="AK49" s="28"/>
      <c r="AL49" s="80"/>
      <c r="AM49" s="47"/>
      <c r="AN49" s="47"/>
      <c r="AO49" s="47"/>
      <c r="AP49" s="28"/>
      <c r="AQ49" s="28"/>
      <c r="AR49" s="28"/>
      <c r="AS49" s="80"/>
      <c r="AT49" s="47"/>
      <c r="AU49" s="47"/>
      <c r="AV49" s="47"/>
      <c r="AW49" s="28"/>
      <c r="AX49" s="28"/>
      <c r="AY49" s="28"/>
      <c r="AZ49" s="80"/>
      <c r="BB49" s="28"/>
      <c r="BC49" s="28"/>
      <c r="BD49" s="28"/>
      <c r="BE49" s="26"/>
      <c r="BF49" s="28"/>
      <c r="BG49" s="28"/>
      <c r="BH49" s="28"/>
      <c r="BI49" s="26"/>
      <c r="BJ49" s="28"/>
      <c r="BK49" s="28"/>
      <c r="BL49" s="28"/>
      <c r="BM49" s="26"/>
      <c r="BN49" s="28"/>
      <c r="BO49" s="28"/>
      <c r="BP49" s="28"/>
      <c r="BQ49" s="26"/>
      <c r="BR49" s="28"/>
      <c r="BS49" s="28"/>
      <c r="BT49" s="28"/>
      <c r="BU49" s="26"/>
      <c r="BV49" s="28"/>
      <c r="BW49" s="28"/>
      <c r="BX49" s="28"/>
      <c r="BY49" s="28"/>
      <c r="BZ49" s="28"/>
      <c r="CA49" s="28"/>
      <c r="CB49" s="28"/>
      <c r="CC49" s="26"/>
      <c r="CD49" s="28"/>
      <c r="CE49" s="28"/>
      <c r="CF49" s="28"/>
      <c r="CG49" s="26"/>
      <c r="CH49" s="28"/>
      <c r="CI49" s="28"/>
      <c r="CJ49" s="28"/>
      <c r="CK49" s="26"/>
      <c r="CL49" s="28"/>
      <c r="CM49" s="28"/>
      <c r="CN49" s="28"/>
      <c r="CO49" s="26"/>
      <c r="CP49" s="28"/>
      <c r="CQ49" s="28"/>
      <c r="CR49" s="28"/>
      <c r="CS49" s="47"/>
      <c r="CT49" s="30"/>
      <c r="CU49" s="30"/>
      <c r="CV49" s="48"/>
      <c r="CW49" s="9"/>
      <c r="CX49" s="161"/>
      <c r="CY49" s="9"/>
      <c r="CZ49" s="26"/>
      <c r="DA49" s="26"/>
      <c r="DL49" s="28"/>
      <c r="DM49" s="28"/>
      <c r="DN49" s="28"/>
      <c r="DO49" s="520"/>
      <c r="DP49" s="47"/>
      <c r="DQ49" s="9"/>
      <c r="DR49" s="30"/>
      <c r="DS49" s="41"/>
      <c r="DT49" s="130"/>
      <c r="DU49" s="130"/>
      <c r="DV49" s="117"/>
      <c r="DW49" s="117"/>
      <c r="DX49" s="117"/>
      <c r="DY49" s="117"/>
      <c r="DZ49" s="117"/>
      <c r="EA49" s="117"/>
      <c r="EB49" s="161"/>
      <c r="EC49" s="161"/>
      <c r="ED49" s="161"/>
      <c r="EE49" s="161"/>
      <c r="EF49" s="161"/>
      <c r="EG49" s="161"/>
      <c r="EH49" s="30"/>
      <c r="EI49" s="30"/>
      <c r="EJ49" s="47"/>
      <c r="EK49" s="47"/>
      <c r="EL49" s="47"/>
    </row>
    <row r="50" spans="1:142">
      <c r="A50" s="47"/>
      <c r="B50" s="47"/>
      <c r="C50" s="47"/>
      <c r="D50" s="47"/>
      <c r="E50" s="28"/>
      <c r="F50" s="80"/>
      <c r="G50" s="47"/>
      <c r="H50" s="28"/>
      <c r="I50" s="80"/>
      <c r="J50" s="47"/>
      <c r="K50" s="28"/>
      <c r="L50" s="80"/>
      <c r="M50" s="47"/>
      <c r="N50" s="28"/>
      <c r="O50" s="80"/>
      <c r="P50" s="80"/>
      <c r="Q50" s="80"/>
      <c r="R50" s="80"/>
      <c r="S50" s="80"/>
      <c r="T50" s="80"/>
      <c r="AB50" s="47"/>
      <c r="AC50" s="47"/>
      <c r="AD50" s="47"/>
      <c r="AE50" s="47"/>
      <c r="AF50" s="28"/>
      <c r="AG50" s="47"/>
      <c r="AH50" s="28"/>
      <c r="AI50" s="47"/>
      <c r="AJ50" s="47"/>
      <c r="AK50" s="28"/>
      <c r="AL50" s="80"/>
      <c r="AM50" s="47"/>
      <c r="AN50" s="47"/>
      <c r="AO50" s="47"/>
      <c r="AP50" s="28"/>
      <c r="AQ50" s="28"/>
      <c r="AR50" s="28"/>
      <c r="AS50" s="80"/>
      <c r="AT50" s="47"/>
      <c r="AU50" s="47"/>
      <c r="AV50" s="47"/>
      <c r="AW50" s="28"/>
      <c r="AX50" s="28"/>
      <c r="AY50" s="28"/>
      <c r="AZ50" s="80"/>
      <c r="BB50" s="28"/>
      <c r="BC50" s="28"/>
      <c r="BD50" s="28"/>
      <c r="BE50" s="26"/>
      <c r="BF50" s="28"/>
      <c r="BG50" s="28"/>
      <c r="BH50" s="28"/>
      <c r="BI50" s="26"/>
      <c r="BJ50" s="28"/>
      <c r="BK50" s="28"/>
      <c r="BL50" s="28"/>
      <c r="BM50" s="26"/>
      <c r="BN50" s="28"/>
      <c r="BO50" s="28"/>
      <c r="BP50" s="28"/>
      <c r="BQ50" s="26"/>
      <c r="BR50" s="28"/>
      <c r="BS50" s="28"/>
      <c r="BT50" s="28"/>
      <c r="BU50" s="26"/>
      <c r="BV50" s="28"/>
      <c r="BW50" s="28"/>
      <c r="BX50" s="28"/>
      <c r="BY50" s="28"/>
      <c r="BZ50" s="28"/>
      <c r="CA50" s="28"/>
      <c r="CB50" s="28"/>
      <c r="CC50" s="26"/>
      <c r="CD50" s="28"/>
      <c r="CE50" s="28"/>
      <c r="CF50" s="28"/>
      <c r="CG50" s="26"/>
      <c r="CH50" s="28"/>
      <c r="CI50" s="28"/>
      <c r="CJ50" s="28"/>
      <c r="CK50" s="26"/>
      <c r="CL50" s="28"/>
      <c r="CM50" s="28"/>
      <c r="CN50" s="28"/>
      <c r="CO50" s="26"/>
      <c r="CP50" s="28"/>
      <c r="CQ50" s="28"/>
      <c r="CR50" s="28"/>
      <c r="CS50" s="47"/>
      <c r="CT50" s="30"/>
      <c r="CU50" s="30"/>
      <c r="CV50" s="48"/>
      <c r="CW50" s="9"/>
      <c r="CX50" s="161"/>
      <c r="CY50" s="9"/>
      <c r="CZ50" s="26"/>
      <c r="DA50" s="26"/>
      <c r="DL50" s="28"/>
      <c r="DM50" s="28"/>
      <c r="DN50" s="28"/>
      <c r="DO50" s="520"/>
      <c r="DP50" s="47"/>
      <c r="DQ50" s="9"/>
      <c r="DR50" s="30"/>
      <c r="DS50" s="41"/>
      <c r="DT50" s="130"/>
      <c r="DU50" s="130"/>
      <c r="DV50" s="117"/>
      <c r="DW50" s="117"/>
      <c r="DX50" s="117"/>
      <c r="DY50" s="117"/>
      <c r="DZ50" s="117"/>
      <c r="EA50" s="117"/>
      <c r="EB50" s="161"/>
      <c r="EC50" s="161"/>
      <c r="ED50" s="161"/>
      <c r="EE50" s="161"/>
      <c r="EF50" s="161"/>
      <c r="EG50" s="161"/>
      <c r="EH50" s="30"/>
      <c r="EI50" s="30"/>
      <c r="EJ50" s="47"/>
      <c r="EK50" s="47"/>
      <c r="EL50" s="47"/>
    </row>
    <row r="51" spans="1:142">
      <c r="A51" s="47"/>
      <c r="B51" s="47"/>
      <c r="C51" s="47"/>
      <c r="D51" s="47"/>
      <c r="E51" s="28"/>
      <c r="F51" s="80"/>
      <c r="G51" s="47"/>
      <c r="H51" s="28"/>
      <c r="I51" s="80"/>
      <c r="J51" s="47"/>
      <c r="K51" s="28"/>
      <c r="L51" s="80"/>
      <c r="M51" s="47"/>
      <c r="N51" s="28"/>
      <c r="O51" s="80"/>
      <c r="P51" s="80"/>
      <c r="Q51" s="80"/>
      <c r="R51" s="80"/>
      <c r="S51" s="80"/>
      <c r="T51" s="80"/>
      <c r="AB51" s="47"/>
      <c r="AC51" s="47"/>
      <c r="AD51" s="47"/>
      <c r="AE51" s="47"/>
      <c r="AF51" s="28"/>
      <c r="AG51" s="47"/>
      <c r="AH51" s="28"/>
      <c r="AI51" s="47"/>
      <c r="AJ51" s="47"/>
      <c r="AK51" s="28"/>
      <c r="AL51" s="80"/>
      <c r="AM51" s="47"/>
      <c r="AN51" s="47"/>
      <c r="AO51" s="47"/>
      <c r="AP51" s="28"/>
      <c r="AQ51" s="28"/>
      <c r="AR51" s="28"/>
      <c r="AS51" s="80"/>
      <c r="AT51" s="47"/>
      <c r="AU51" s="47"/>
      <c r="AV51" s="47"/>
      <c r="AW51" s="28"/>
      <c r="AX51" s="28"/>
      <c r="AY51" s="28"/>
      <c r="AZ51" s="80"/>
      <c r="BB51" s="28"/>
      <c r="BC51" s="28"/>
      <c r="BD51" s="28"/>
      <c r="BE51" s="26"/>
      <c r="BF51" s="28"/>
      <c r="BG51" s="28"/>
      <c r="BH51" s="28"/>
      <c r="BI51" s="26"/>
      <c r="BJ51" s="28"/>
      <c r="BK51" s="28"/>
      <c r="BL51" s="28"/>
      <c r="BM51" s="26"/>
      <c r="BN51" s="28"/>
      <c r="BO51" s="28"/>
      <c r="BP51" s="28"/>
      <c r="BQ51" s="26"/>
      <c r="BR51" s="28"/>
      <c r="BS51" s="28"/>
      <c r="BT51" s="28"/>
      <c r="BU51" s="26"/>
      <c r="BV51" s="28"/>
      <c r="BW51" s="28"/>
      <c r="BX51" s="28"/>
      <c r="BY51" s="28"/>
      <c r="BZ51" s="28"/>
      <c r="CA51" s="28"/>
      <c r="CB51" s="28"/>
      <c r="CC51" s="26"/>
      <c r="CD51" s="28"/>
      <c r="CE51" s="28"/>
      <c r="CF51" s="28"/>
      <c r="CG51" s="26"/>
      <c r="CH51" s="28"/>
      <c r="CI51" s="28"/>
      <c r="CJ51" s="28"/>
      <c r="CK51" s="26"/>
      <c r="CL51" s="28"/>
      <c r="CM51" s="28"/>
      <c r="CN51" s="28"/>
      <c r="CO51" s="26"/>
      <c r="CP51" s="28"/>
      <c r="CQ51" s="28"/>
      <c r="CR51" s="28"/>
      <c r="CS51" s="47"/>
      <c r="CT51" s="48"/>
      <c r="CU51" s="48"/>
      <c r="CV51" s="48"/>
      <c r="CW51" s="9"/>
      <c r="CX51" s="161"/>
      <c r="CY51" s="9"/>
      <c r="CZ51" s="26"/>
      <c r="DA51" s="26"/>
      <c r="DL51" s="28"/>
      <c r="DM51" s="28"/>
      <c r="DN51" s="28"/>
      <c r="DO51" s="520"/>
      <c r="DP51" s="47"/>
      <c r="DQ51" s="9"/>
      <c r="DR51" s="30"/>
      <c r="DS51" s="41"/>
      <c r="DT51" s="130"/>
      <c r="DU51" s="130"/>
      <c r="DV51" s="117"/>
      <c r="DW51" s="117"/>
      <c r="DX51" s="117"/>
      <c r="DY51" s="117"/>
      <c r="DZ51" s="117"/>
      <c r="EA51" s="117"/>
      <c r="EB51" s="161"/>
      <c r="EC51" s="161"/>
      <c r="ED51" s="161"/>
      <c r="EE51" s="161"/>
      <c r="EF51" s="161"/>
      <c r="EG51" s="161"/>
      <c r="EH51" s="30"/>
      <c r="EI51" s="30"/>
      <c r="EJ51" s="47"/>
      <c r="EK51" s="47"/>
      <c r="EL51" s="47"/>
    </row>
    <row r="52" spans="1:142">
      <c r="A52" s="47"/>
      <c r="B52" s="47"/>
      <c r="C52" s="47"/>
      <c r="D52" s="47"/>
      <c r="E52" s="28"/>
      <c r="F52" s="80"/>
      <c r="G52" s="47"/>
      <c r="H52" s="28"/>
      <c r="I52" s="80"/>
      <c r="J52" s="47"/>
      <c r="K52" s="28"/>
      <c r="L52" s="80"/>
      <c r="M52" s="47"/>
      <c r="N52" s="28"/>
      <c r="O52" s="80"/>
      <c r="P52" s="80"/>
      <c r="Q52" s="80"/>
      <c r="R52" s="80"/>
      <c r="S52" s="80"/>
      <c r="T52" s="80"/>
      <c r="AB52" s="47"/>
      <c r="AC52" s="47"/>
      <c r="AD52" s="47"/>
      <c r="AE52" s="47"/>
      <c r="AF52" s="28"/>
      <c r="AG52" s="47"/>
      <c r="AH52" s="28"/>
      <c r="AI52" s="47"/>
      <c r="AJ52" s="47"/>
      <c r="AK52" s="28"/>
      <c r="AL52" s="80"/>
      <c r="AM52" s="47"/>
      <c r="AN52" s="47"/>
      <c r="AO52" s="47"/>
      <c r="AP52" s="28"/>
      <c r="AQ52" s="28"/>
      <c r="AR52" s="28"/>
      <c r="AS52" s="80"/>
      <c r="AT52" s="47"/>
      <c r="AU52" s="47"/>
      <c r="AV52" s="47"/>
      <c r="AW52" s="28"/>
      <c r="AX52" s="28"/>
      <c r="AY52" s="28"/>
      <c r="AZ52" s="80"/>
      <c r="BB52" s="28"/>
      <c r="BC52" s="28"/>
      <c r="BD52" s="28"/>
      <c r="BE52" s="26"/>
      <c r="BF52" s="28"/>
      <c r="BG52" s="28"/>
      <c r="BH52" s="28"/>
      <c r="BI52" s="26"/>
      <c r="BJ52" s="28"/>
      <c r="BK52" s="28"/>
      <c r="BL52" s="28"/>
      <c r="BM52" s="26"/>
      <c r="BN52" s="28"/>
      <c r="BO52" s="28"/>
      <c r="BP52" s="28"/>
      <c r="BQ52" s="26"/>
      <c r="BR52" s="28"/>
      <c r="BS52" s="28"/>
      <c r="BT52" s="28"/>
      <c r="BU52" s="26"/>
      <c r="BV52" s="28"/>
      <c r="BW52" s="28"/>
      <c r="BX52" s="28"/>
      <c r="BY52" s="28"/>
      <c r="BZ52" s="28"/>
      <c r="CA52" s="28"/>
      <c r="CB52" s="28"/>
      <c r="CC52" s="26"/>
      <c r="CD52" s="28"/>
      <c r="CE52" s="28"/>
      <c r="CF52" s="28"/>
      <c r="CG52" s="26"/>
      <c r="CH52" s="28"/>
      <c r="CI52" s="28"/>
      <c r="CJ52" s="28"/>
      <c r="CK52" s="26"/>
      <c r="CL52" s="28"/>
      <c r="CM52" s="28"/>
      <c r="CN52" s="28"/>
      <c r="CO52" s="26"/>
      <c r="CP52" s="28"/>
      <c r="CQ52" s="28"/>
      <c r="CR52" s="28"/>
      <c r="CS52" s="47"/>
      <c r="CT52" s="47"/>
      <c r="CU52" s="47"/>
      <c r="CV52" s="47"/>
      <c r="CW52" s="9"/>
      <c r="CX52" s="161"/>
      <c r="CY52" s="9"/>
      <c r="CZ52" s="26"/>
      <c r="DA52" s="26"/>
      <c r="DL52" s="28"/>
      <c r="DM52" s="28"/>
      <c r="DN52" s="28"/>
      <c r="DO52" s="520"/>
      <c r="DP52" s="47"/>
      <c r="DQ52" s="9"/>
      <c r="DR52" s="30"/>
      <c r="DS52" s="41"/>
      <c r="DT52" s="130"/>
      <c r="DU52" s="130"/>
      <c r="DV52" s="117"/>
      <c r="DW52" s="117"/>
      <c r="DX52" s="117"/>
      <c r="DY52" s="117"/>
      <c r="DZ52" s="117"/>
      <c r="EA52" s="117"/>
      <c r="EB52" s="161"/>
      <c r="EC52" s="161"/>
      <c r="ED52" s="161"/>
      <c r="EE52" s="161"/>
      <c r="EF52" s="161"/>
      <c r="EG52" s="161"/>
      <c r="EH52" s="30"/>
      <c r="EI52" s="30"/>
      <c r="EJ52" s="47"/>
      <c r="EK52" s="47"/>
      <c r="EL52" s="47"/>
    </row>
    <row r="53" spans="1:142">
      <c r="DR53" s="30"/>
      <c r="DS53" s="41"/>
      <c r="DT53" s="130"/>
      <c r="DU53" s="130"/>
      <c r="EH53" s="38"/>
      <c r="EI53" s="30"/>
    </row>
    <row r="54" spans="1:142">
      <c r="DR54" s="30"/>
      <c r="DS54" s="41"/>
      <c r="DT54" s="130"/>
      <c r="DU54" s="130"/>
      <c r="EH54" s="38"/>
      <c r="EI54" s="30"/>
    </row>
    <row r="55" spans="1:142">
      <c r="DR55" s="30"/>
      <c r="DS55" s="41"/>
      <c r="DT55" s="130"/>
      <c r="DU55" s="130"/>
      <c r="EH55" s="38"/>
      <c r="EI55" s="30"/>
    </row>
    <row r="56" spans="1:142">
      <c r="DR56" s="30"/>
      <c r="DS56" s="41"/>
      <c r="DT56" s="130"/>
      <c r="DU56" s="130"/>
      <c r="EH56" s="38"/>
      <c r="EI56" s="30"/>
    </row>
  </sheetData>
  <sheetProtection formatCells="0" formatColumns="0" formatRows="0" insertColumns="0" insertRows="0" deleteColumns="0" deleteRows="0"/>
  <mergeCells count="167">
    <mergeCell ref="A36:B36"/>
    <mergeCell ref="A37:B37"/>
    <mergeCell ref="BB36:BC36"/>
    <mergeCell ref="BB37:BC37"/>
    <mergeCell ref="AB36:AC36"/>
    <mergeCell ref="AB37:AC37"/>
    <mergeCell ref="CT30:CU30"/>
    <mergeCell ref="CT36:CU36"/>
    <mergeCell ref="CT37:CU37"/>
    <mergeCell ref="AB30:AC30"/>
    <mergeCell ref="BB30:BC30"/>
    <mergeCell ref="A30:B30"/>
    <mergeCell ref="DF4:DK4"/>
    <mergeCell ref="DL4:DN6"/>
    <mergeCell ref="BK6:BK8"/>
    <mergeCell ref="BL6:BL8"/>
    <mergeCell ref="BM3:BP4"/>
    <mergeCell ref="CM5:CN5"/>
    <mergeCell ref="CM6:CM8"/>
    <mergeCell ref="U41:V41"/>
    <mergeCell ref="DQ30:DR30"/>
    <mergeCell ref="DQ36:DR36"/>
    <mergeCell ref="DQ37:DR37"/>
    <mergeCell ref="AM3:AZ3"/>
    <mergeCell ref="BB39:BC39"/>
    <mergeCell ref="BB38:BC38"/>
    <mergeCell ref="BB3:BB8"/>
    <mergeCell ref="CE5:CF5"/>
    <mergeCell ref="CE6:CE8"/>
    <mergeCell ref="CF6:CF8"/>
    <mergeCell ref="BF5:BF8"/>
    <mergeCell ref="BD3:BD8"/>
    <mergeCell ref="BE5:BE8"/>
    <mergeCell ref="BP6:BP8"/>
    <mergeCell ref="BS5:BT5"/>
    <mergeCell ref="BO5:BP5"/>
    <mergeCell ref="BI3:BL4"/>
    <mergeCell ref="BO6:BO8"/>
    <mergeCell ref="BQ3:BT4"/>
    <mergeCell ref="EE4:EE8"/>
    <mergeCell ref="CZ7:CZ8"/>
    <mergeCell ref="DA7:DA8"/>
    <mergeCell ref="EH4:EH8"/>
    <mergeCell ref="DL7:DL8"/>
    <mergeCell ref="DM7:DM8"/>
    <mergeCell ref="DU3:DU8"/>
    <mergeCell ref="EA4:EA8"/>
    <mergeCell ref="DN7:DN8"/>
    <mergeCell ref="DF5:DH6"/>
    <mergeCell ref="DI5:DK6"/>
    <mergeCell ref="EF4:EF8"/>
    <mergeCell ref="DV3:EA3"/>
    <mergeCell ref="DF7:DF8"/>
    <mergeCell ref="DG7:DG8"/>
    <mergeCell ref="DH7:DH8"/>
    <mergeCell ref="DI7:DI8"/>
    <mergeCell ref="DJ7:DJ8"/>
    <mergeCell ref="DK7:DK8"/>
    <mergeCell ref="CZ3:DN3"/>
    <mergeCell ref="CZ4:DB6"/>
    <mergeCell ref="BG5:BH5"/>
    <mergeCell ref="BG6:BG8"/>
    <mergeCell ref="BS6:BS8"/>
    <mergeCell ref="BT6:BT8"/>
    <mergeCell ref="BW5:BX5"/>
    <mergeCell ref="BW6:BW8"/>
    <mergeCell ref="BI5:BI8"/>
    <mergeCell ref="BJ5:BJ8"/>
    <mergeCell ref="BQ5:BQ8"/>
    <mergeCell ref="BR5:BR8"/>
    <mergeCell ref="BM5:BM8"/>
    <mergeCell ref="BN5:BN8"/>
    <mergeCell ref="BH6:BH8"/>
    <mergeCell ref="BX6:BX8"/>
    <mergeCell ref="AM4:AS5"/>
    <mergeCell ref="AT4:AZ5"/>
    <mergeCell ref="AZ6:AZ8"/>
    <mergeCell ref="AT6:AV6"/>
    <mergeCell ref="AT7:AT8"/>
    <mergeCell ref="AU7:AV7"/>
    <mergeCell ref="AM6:AO6"/>
    <mergeCell ref="AM7:AM8"/>
    <mergeCell ref="AN7:AO7"/>
    <mergeCell ref="AP6:AR6"/>
    <mergeCell ref="AP7:AP8"/>
    <mergeCell ref="AQ7:AR7"/>
    <mergeCell ref="AW6:AY6"/>
    <mergeCell ref="AW7:AW8"/>
    <mergeCell ref="AX7:AY7"/>
    <mergeCell ref="AS6:AS8"/>
    <mergeCell ref="A3:A8"/>
    <mergeCell ref="B3:B8"/>
    <mergeCell ref="C3:C8"/>
    <mergeCell ref="D3:F7"/>
    <mergeCell ref="AJ3:AL7"/>
    <mergeCell ref="G3:I7"/>
    <mergeCell ref="J5:L7"/>
    <mergeCell ref="M5:O7"/>
    <mergeCell ref="J3:Q4"/>
    <mergeCell ref="P5:Q7"/>
    <mergeCell ref="R3:T7"/>
    <mergeCell ref="AE3:AF7"/>
    <mergeCell ref="AG3:AI7"/>
    <mergeCell ref="U3:Z4"/>
    <mergeCell ref="U5:W7"/>
    <mergeCell ref="X5:Z7"/>
    <mergeCell ref="AB3:AB8"/>
    <mergeCell ref="AC3:AC8"/>
    <mergeCell ref="AD3:AD8"/>
    <mergeCell ref="DB7:DB8"/>
    <mergeCell ref="DC7:DC8"/>
    <mergeCell ref="DD7:DD8"/>
    <mergeCell ref="DE7:DE8"/>
    <mergeCell ref="CO3:CO8"/>
    <mergeCell ref="CP3:CP8"/>
    <mergeCell ref="CR6:CR8"/>
    <mergeCell ref="CQ6:CQ8"/>
    <mergeCell ref="CQ3:CR5"/>
    <mergeCell ref="DC4:DE6"/>
    <mergeCell ref="CI5:CJ5"/>
    <mergeCell ref="CI6:CI8"/>
    <mergeCell ref="BC3:BC8"/>
    <mergeCell ref="CJ6:CJ8"/>
    <mergeCell ref="CG3:CJ4"/>
    <mergeCell ref="BK5:BL5"/>
    <mergeCell ref="CN6:CN8"/>
    <mergeCell ref="CK3:CN4"/>
    <mergeCell ref="CG5:CG8"/>
    <mergeCell ref="CH5:CH8"/>
    <mergeCell ref="CC5:CC8"/>
    <mergeCell ref="CD5:CD8"/>
    <mergeCell ref="CK5:CK8"/>
    <mergeCell ref="CC3:CF4"/>
    <mergeCell ref="BY3:CB4"/>
    <mergeCell ref="BY5:BY8"/>
    <mergeCell ref="BZ5:BZ8"/>
    <mergeCell ref="CA5:CB5"/>
    <mergeCell ref="CA6:CA8"/>
    <mergeCell ref="CB6:CB8"/>
    <mergeCell ref="BU3:BX4"/>
    <mergeCell ref="BV5:BV8"/>
    <mergeCell ref="BU5:BU8"/>
    <mergeCell ref="BE3:BH4"/>
    <mergeCell ref="EG4:EG8"/>
    <mergeCell ref="DO3:DO8"/>
    <mergeCell ref="CL5:CL8"/>
    <mergeCell ref="CT3:CT8"/>
    <mergeCell ref="CU3:CU8"/>
    <mergeCell ref="CV3:CV8"/>
    <mergeCell ref="EI4:EI8"/>
    <mergeCell ref="CW3:CY5"/>
    <mergeCell ref="CW6:CW8"/>
    <mergeCell ref="CX6:CX8"/>
    <mergeCell ref="CY6:CY8"/>
    <mergeCell ref="EC3:EI3"/>
    <mergeCell ref="DQ3:DQ8"/>
    <mergeCell ref="DR3:DR8"/>
    <mergeCell ref="DS3:DS8"/>
    <mergeCell ref="DT3:DT8"/>
    <mergeCell ref="DV4:DV8"/>
    <mergeCell ref="DW4:DW8"/>
    <mergeCell ref="DX4:DX8"/>
    <mergeCell ref="DY4:DY8"/>
    <mergeCell ref="DZ4:DZ8"/>
    <mergeCell ref="EB3:EB8"/>
    <mergeCell ref="EC4:EC8"/>
    <mergeCell ref="ED4:ED8"/>
  </mergeCells>
  <phoneticPr fontId="0" type="noConversion"/>
  <pageMargins left="0.27559055118110237" right="0.15748031496062992" top="0.51181102362204722" bottom="0.98425196850393704" header="0.51181102362204722" footer="0.51181102362204722"/>
  <pageSetup paperSize="9" scale="85" orientation="landscape" horizontalDpi="120" verticalDpi="144" r:id="rId1"/>
  <headerFooter alignWithMargins="0"/>
  <colBreaks count="4" manualBreakCount="4">
    <brk id="27" max="1048575" man="1"/>
    <brk id="52" max="1048575" man="1"/>
    <brk id="53" max="33" man="1"/>
    <brk id="9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 tint="0.79998168889431442"/>
  </sheetPr>
  <dimension ref="A1:X33"/>
  <sheetViews>
    <sheetView zoomScale="85" zoomScaleNormal="85" zoomScaleSheetLayoutView="100" workbookViewId="0">
      <selection activeCell="G29" sqref="G29:G30"/>
    </sheetView>
  </sheetViews>
  <sheetFormatPr defaultRowHeight="12.75"/>
  <cols>
    <col min="1" max="1" width="3.42578125" style="180" customWidth="1"/>
    <col min="2" max="2" width="20.5703125" style="180" customWidth="1"/>
    <col min="3" max="3" width="4.140625" style="180" customWidth="1"/>
    <col min="4" max="4" width="5.42578125" style="180" customWidth="1"/>
    <col min="5" max="5" width="5.7109375" style="9" customWidth="1"/>
    <col min="6" max="6" width="4.5703125" style="9" customWidth="1"/>
    <col min="7" max="7" width="5.28515625" style="9" customWidth="1"/>
    <col min="8" max="8" width="5" style="9" customWidth="1"/>
    <col min="9" max="9" width="4.5703125" style="9" customWidth="1"/>
    <col min="10" max="11" width="5.5703125" style="9" customWidth="1"/>
    <col min="12" max="12" width="4.5703125" style="9" customWidth="1"/>
    <col min="13" max="13" width="5.42578125" style="9" customWidth="1"/>
    <col min="14" max="14" width="5.5703125" style="9" customWidth="1"/>
    <col min="15" max="15" width="4.42578125" style="9" customWidth="1"/>
    <col min="16" max="16" width="5.5703125" style="9" customWidth="1"/>
    <col min="17" max="17" width="5.85546875" style="9" customWidth="1"/>
    <col min="18" max="18" width="4.5703125" style="9" customWidth="1"/>
    <col min="19" max="20" width="5.5703125" style="9" customWidth="1"/>
    <col min="21" max="21" width="4.5703125" style="9" customWidth="1"/>
    <col min="22" max="22" width="5.42578125" style="9" customWidth="1"/>
    <col min="23" max="23" width="5.5703125" style="9" customWidth="1"/>
    <col min="24" max="24" width="4.5703125" style="9" customWidth="1"/>
    <col min="25" max="16384" width="9.140625" style="180"/>
  </cols>
  <sheetData>
    <row r="1" spans="1:24" s="15" customFormat="1">
      <c r="A1" s="8" t="s">
        <v>214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s="9" customFormat="1" ht="13.5" thickBot="1"/>
    <row r="3" spans="1:24" s="3" customFormat="1" ht="16.5" customHeight="1">
      <c r="A3" s="755" t="s">
        <v>18</v>
      </c>
      <c r="B3" s="736" t="s">
        <v>105</v>
      </c>
      <c r="C3" s="736" t="s">
        <v>20</v>
      </c>
      <c r="D3" s="726" t="s">
        <v>81</v>
      </c>
      <c r="E3" s="727"/>
      <c r="F3" s="728"/>
      <c r="G3" s="726" t="s">
        <v>82</v>
      </c>
      <c r="H3" s="727"/>
      <c r="I3" s="728"/>
      <c r="J3" s="732" t="s">
        <v>83</v>
      </c>
      <c r="K3" s="733"/>
      <c r="L3" s="734"/>
      <c r="M3" s="726" t="s">
        <v>530</v>
      </c>
      <c r="N3" s="727"/>
      <c r="O3" s="727"/>
      <c r="P3" s="727"/>
      <c r="Q3" s="727"/>
      <c r="R3" s="728"/>
      <c r="S3" s="726" t="s">
        <v>84</v>
      </c>
      <c r="T3" s="727"/>
      <c r="U3" s="728"/>
      <c r="V3" s="726" t="s">
        <v>170</v>
      </c>
      <c r="W3" s="727"/>
      <c r="X3" s="753"/>
    </row>
    <row r="4" spans="1:24" s="3" customFormat="1" ht="27.75" customHeight="1">
      <c r="A4" s="757"/>
      <c r="B4" s="612"/>
      <c r="C4" s="612"/>
      <c r="D4" s="729"/>
      <c r="E4" s="730"/>
      <c r="F4" s="731"/>
      <c r="G4" s="729"/>
      <c r="H4" s="730"/>
      <c r="I4" s="731"/>
      <c r="J4" s="664"/>
      <c r="K4" s="665"/>
      <c r="L4" s="666"/>
      <c r="M4" s="742" t="s">
        <v>531</v>
      </c>
      <c r="N4" s="742"/>
      <c r="O4" s="742"/>
      <c r="P4" s="742" t="s">
        <v>532</v>
      </c>
      <c r="Q4" s="742"/>
      <c r="R4" s="742"/>
      <c r="S4" s="729"/>
      <c r="T4" s="730"/>
      <c r="U4" s="731"/>
      <c r="V4" s="729"/>
      <c r="W4" s="730"/>
      <c r="X4" s="754"/>
    </row>
    <row r="5" spans="1:24" s="3" customFormat="1" ht="17.25" customHeight="1">
      <c r="A5" s="756"/>
      <c r="B5" s="742"/>
      <c r="C5" s="742"/>
      <c r="D5" s="427">
        <v>2020</v>
      </c>
      <c r="E5" s="427">
        <v>2021</v>
      </c>
      <c r="F5" s="427" t="s">
        <v>48</v>
      </c>
      <c r="G5" s="427">
        <v>2020</v>
      </c>
      <c r="H5" s="427">
        <v>2021</v>
      </c>
      <c r="I5" s="427" t="s">
        <v>48</v>
      </c>
      <c r="J5" s="427">
        <v>2020</v>
      </c>
      <c r="K5" s="427">
        <v>2021</v>
      </c>
      <c r="L5" s="427" t="s">
        <v>48</v>
      </c>
      <c r="M5" s="427">
        <v>2020</v>
      </c>
      <c r="N5" s="427">
        <v>2021</v>
      </c>
      <c r="O5" s="427" t="s">
        <v>48</v>
      </c>
      <c r="P5" s="427">
        <v>2020</v>
      </c>
      <c r="Q5" s="427">
        <v>2021</v>
      </c>
      <c r="R5" s="427" t="s">
        <v>48</v>
      </c>
      <c r="S5" s="427">
        <v>2020</v>
      </c>
      <c r="T5" s="427">
        <v>2021</v>
      </c>
      <c r="U5" s="427" t="s">
        <v>48</v>
      </c>
      <c r="V5" s="427">
        <v>2020</v>
      </c>
      <c r="W5" s="427">
        <v>2021</v>
      </c>
      <c r="X5" s="207" t="s">
        <v>48</v>
      </c>
    </row>
    <row r="6" spans="1:24" s="5" customFormat="1" ht="12" thickBot="1">
      <c r="A6" s="273"/>
      <c r="B6" s="274"/>
      <c r="C6" s="274">
        <v>1</v>
      </c>
      <c r="D6" s="274">
        <v>2</v>
      </c>
      <c r="E6" s="274">
        <v>3</v>
      </c>
      <c r="F6" s="274">
        <v>4</v>
      </c>
      <c r="G6" s="274">
        <v>5</v>
      </c>
      <c r="H6" s="274">
        <v>6</v>
      </c>
      <c r="I6" s="274">
        <v>7</v>
      </c>
      <c r="J6" s="274">
        <v>8</v>
      </c>
      <c r="K6" s="274">
        <v>9</v>
      </c>
      <c r="L6" s="274">
        <v>10</v>
      </c>
      <c r="M6" s="274">
        <v>11</v>
      </c>
      <c r="N6" s="274">
        <v>12</v>
      </c>
      <c r="O6" s="274">
        <v>13</v>
      </c>
      <c r="P6" s="274">
        <v>14</v>
      </c>
      <c r="Q6" s="274">
        <v>15</v>
      </c>
      <c r="R6" s="274">
        <v>16</v>
      </c>
      <c r="S6" s="274">
        <v>17</v>
      </c>
      <c r="T6" s="274">
        <v>18</v>
      </c>
      <c r="U6" s="274">
        <v>19</v>
      </c>
      <c r="V6" s="274">
        <v>20</v>
      </c>
      <c r="W6" s="274">
        <v>21</v>
      </c>
      <c r="X6" s="275">
        <v>22</v>
      </c>
    </row>
    <row r="7" spans="1:24" s="100" customFormat="1" ht="12.75" customHeight="1">
      <c r="A7" s="758">
        <v>1</v>
      </c>
      <c r="B7" s="763" t="s">
        <v>177</v>
      </c>
      <c r="C7" s="741" t="s">
        <v>21</v>
      </c>
      <c r="D7" s="744" t="s">
        <v>79</v>
      </c>
      <c r="E7" s="745"/>
      <c r="F7" s="745"/>
      <c r="G7" s="745"/>
      <c r="H7" s="745"/>
      <c r="I7" s="745"/>
      <c r="J7" s="745"/>
      <c r="K7" s="745"/>
      <c r="L7" s="745"/>
      <c r="M7" s="745"/>
      <c r="N7" s="745"/>
      <c r="O7" s="745"/>
      <c r="P7" s="745"/>
      <c r="Q7" s="745"/>
      <c r="R7" s="745"/>
      <c r="S7" s="745"/>
      <c r="T7" s="745"/>
      <c r="U7" s="745"/>
      <c r="V7" s="745"/>
      <c r="W7" s="745"/>
      <c r="X7" s="746"/>
    </row>
    <row r="8" spans="1:24" s="209" customFormat="1" ht="20.25" customHeight="1">
      <c r="A8" s="759"/>
      <c r="B8" s="764"/>
      <c r="C8" s="738"/>
      <c r="D8" s="90">
        <v>112</v>
      </c>
      <c r="E8" s="90">
        <v>107</v>
      </c>
      <c r="F8" s="90">
        <f>E8-D8</f>
        <v>-5</v>
      </c>
      <c r="G8" s="90">
        <v>70</v>
      </c>
      <c r="H8" s="90">
        <v>68</v>
      </c>
      <c r="I8" s="90">
        <f>H8-G8</f>
        <v>-2</v>
      </c>
      <c r="J8" s="90">
        <v>195</v>
      </c>
      <c r="K8" s="90">
        <v>209</v>
      </c>
      <c r="L8" s="90">
        <f>K8-J8</f>
        <v>14</v>
      </c>
      <c r="M8" s="90">
        <v>193</v>
      </c>
      <c r="N8" s="90">
        <v>207</v>
      </c>
      <c r="O8" s="90">
        <f>N8-M8</f>
        <v>14</v>
      </c>
      <c r="P8" s="90">
        <v>2</v>
      </c>
      <c r="Q8" s="90">
        <v>2</v>
      </c>
      <c r="R8" s="90">
        <f>Q8-P8</f>
        <v>0</v>
      </c>
      <c r="S8" s="90">
        <v>34</v>
      </c>
      <c r="T8" s="90">
        <v>27</v>
      </c>
      <c r="U8" s="90">
        <f>T8-S8</f>
        <v>-7</v>
      </c>
      <c r="V8" s="90">
        <v>47</v>
      </c>
      <c r="W8" s="90">
        <v>30</v>
      </c>
      <c r="X8" s="451">
        <f>W8-V8</f>
        <v>-17</v>
      </c>
    </row>
    <row r="9" spans="1:24" s="100" customFormat="1" ht="13.5" customHeight="1">
      <c r="A9" s="759"/>
      <c r="B9" s="764"/>
      <c r="C9" s="735" t="s">
        <v>22</v>
      </c>
      <c r="D9" s="747" t="s">
        <v>80</v>
      </c>
      <c r="E9" s="748"/>
      <c r="F9" s="748"/>
      <c r="G9" s="748"/>
      <c r="H9" s="748"/>
      <c r="I9" s="748"/>
      <c r="J9" s="748"/>
      <c r="K9" s="748"/>
      <c r="L9" s="748"/>
      <c r="M9" s="748"/>
      <c r="N9" s="748"/>
      <c r="O9" s="748"/>
      <c r="P9" s="748"/>
      <c r="Q9" s="748"/>
      <c r="R9" s="748"/>
      <c r="S9" s="748"/>
      <c r="T9" s="748"/>
      <c r="U9" s="748"/>
      <c r="V9" s="748"/>
      <c r="W9" s="748"/>
      <c r="X9" s="749"/>
    </row>
    <row r="10" spans="1:24" s="161" customFormat="1" ht="19.5" customHeight="1">
      <c r="A10" s="759"/>
      <c r="B10" s="764"/>
      <c r="C10" s="735"/>
      <c r="D10" s="90">
        <v>17</v>
      </c>
      <c r="E10" s="90">
        <v>22</v>
      </c>
      <c r="F10" s="90">
        <f>E10-D10</f>
        <v>5</v>
      </c>
      <c r="G10" s="90">
        <v>11</v>
      </c>
      <c r="H10" s="90">
        <v>11</v>
      </c>
      <c r="I10" s="90">
        <f>H10-G10</f>
        <v>0</v>
      </c>
      <c r="J10" s="90">
        <v>27</v>
      </c>
      <c r="K10" s="90">
        <v>27</v>
      </c>
      <c r="L10" s="90">
        <f>K10-J10</f>
        <v>0</v>
      </c>
      <c r="M10" s="90">
        <v>23</v>
      </c>
      <c r="N10" s="90">
        <v>21</v>
      </c>
      <c r="O10" s="90">
        <f>N10-M10</f>
        <v>-2</v>
      </c>
      <c r="P10" s="90">
        <v>4</v>
      </c>
      <c r="Q10" s="90">
        <v>6</v>
      </c>
      <c r="R10" s="90">
        <f>Q10-P10</f>
        <v>2</v>
      </c>
      <c r="S10" s="90">
        <v>1</v>
      </c>
      <c r="T10" s="90">
        <v>2</v>
      </c>
      <c r="U10" s="90">
        <f>T10-S10</f>
        <v>1</v>
      </c>
      <c r="V10" s="90">
        <v>5</v>
      </c>
      <c r="W10" s="90">
        <v>9</v>
      </c>
      <c r="X10" s="451">
        <f>W10-V10</f>
        <v>4</v>
      </c>
    </row>
    <row r="11" spans="1:24" s="98" customFormat="1" ht="12.75" customHeight="1">
      <c r="A11" s="759"/>
      <c r="B11" s="764"/>
      <c r="C11" s="737" t="s">
        <v>23</v>
      </c>
      <c r="D11" s="747" t="s">
        <v>120</v>
      </c>
      <c r="E11" s="748"/>
      <c r="F11" s="748"/>
      <c r="G11" s="748"/>
      <c r="H11" s="748"/>
      <c r="I11" s="748"/>
      <c r="J11" s="748"/>
      <c r="K11" s="748"/>
      <c r="L11" s="748"/>
      <c r="M11" s="748"/>
      <c r="N11" s="748"/>
      <c r="O11" s="748"/>
      <c r="P11" s="748"/>
      <c r="Q11" s="748"/>
      <c r="R11" s="748"/>
      <c r="S11" s="748"/>
      <c r="T11" s="748"/>
      <c r="U11" s="748"/>
      <c r="V11" s="748"/>
      <c r="W11" s="748"/>
      <c r="X11" s="749"/>
    </row>
    <row r="12" spans="1:24" s="161" customFormat="1" ht="16.5" customHeight="1">
      <c r="A12" s="759"/>
      <c r="B12" s="765"/>
      <c r="C12" s="738"/>
      <c r="D12" s="101"/>
      <c r="E12" s="101"/>
      <c r="F12" s="90">
        <f>E12-D12</f>
        <v>0</v>
      </c>
      <c r="G12" s="101"/>
      <c r="H12" s="101"/>
      <c r="I12" s="90">
        <f>H12-G12</f>
        <v>0</v>
      </c>
      <c r="J12" s="101"/>
      <c r="K12" s="101"/>
      <c r="L12" s="90">
        <f>K12-J12</f>
        <v>0</v>
      </c>
      <c r="M12" s="101"/>
      <c r="N12" s="101"/>
      <c r="O12" s="90">
        <f>N12-M12</f>
        <v>0</v>
      </c>
      <c r="P12" s="101"/>
      <c r="Q12" s="101"/>
      <c r="R12" s="90">
        <f>Q12-P12</f>
        <v>0</v>
      </c>
      <c r="S12" s="101"/>
      <c r="T12" s="101"/>
      <c r="U12" s="90">
        <f>T12-S12</f>
        <v>0</v>
      </c>
      <c r="V12" s="101"/>
      <c r="W12" s="101"/>
      <c r="X12" s="451">
        <f>W12-V12</f>
        <v>0</v>
      </c>
    </row>
    <row r="13" spans="1:24" s="17" customFormat="1" ht="18.75" customHeight="1" thickBot="1">
      <c r="A13" s="760"/>
      <c r="B13" s="279" t="s">
        <v>0</v>
      </c>
      <c r="C13" s="280" t="s">
        <v>24</v>
      </c>
      <c r="D13" s="279">
        <f>D8+D10+D12</f>
        <v>129</v>
      </c>
      <c r="E13" s="279">
        <f>E8+E10+E12</f>
        <v>129</v>
      </c>
      <c r="F13" s="12">
        <f>E13-D13</f>
        <v>0</v>
      </c>
      <c r="G13" s="279">
        <f t="shared" ref="G13:W13" si="0">G8+G10+G12</f>
        <v>81</v>
      </c>
      <c r="H13" s="279">
        <f t="shared" si="0"/>
        <v>79</v>
      </c>
      <c r="I13" s="12">
        <f>H13-G13</f>
        <v>-2</v>
      </c>
      <c r="J13" s="279">
        <f t="shared" si="0"/>
        <v>222</v>
      </c>
      <c r="K13" s="279">
        <f t="shared" si="0"/>
        <v>236</v>
      </c>
      <c r="L13" s="12">
        <f>K13-J13</f>
        <v>14</v>
      </c>
      <c r="M13" s="279">
        <f t="shared" si="0"/>
        <v>216</v>
      </c>
      <c r="N13" s="279">
        <f t="shared" si="0"/>
        <v>228</v>
      </c>
      <c r="O13" s="12">
        <f>N13-M13</f>
        <v>12</v>
      </c>
      <c r="P13" s="279">
        <f t="shared" si="0"/>
        <v>6</v>
      </c>
      <c r="Q13" s="279">
        <f t="shared" si="0"/>
        <v>8</v>
      </c>
      <c r="R13" s="12">
        <f>Q13-P13</f>
        <v>2</v>
      </c>
      <c r="S13" s="279">
        <f t="shared" si="0"/>
        <v>35</v>
      </c>
      <c r="T13" s="279">
        <f t="shared" si="0"/>
        <v>29</v>
      </c>
      <c r="U13" s="12">
        <f>T13-S13</f>
        <v>-6</v>
      </c>
      <c r="V13" s="279">
        <f t="shared" si="0"/>
        <v>52</v>
      </c>
      <c r="W13" s="279">
        <f t="shared" si="0"/>
        <v>39</v>
      </c>
      <c r="X13" s="452">
        <f>W13-V13</f>
        <v>-13</v>
      </c>
    </row>
    <row r="14" spans="1:24" s="98" customFormat="1" ht="12.75" customHeight="1">
      <c r="A14" s="758">
        <v>2</v>
      </c>
      <c r="B14" s="761" t="s">
        <v>185</v>
      </c>
      <c r="C14" s="739" t="s">
        <v>25</v>
      </c>
      <c r="D14" s="750" t="s">
        <v>79</v>
      </c>
      <c r="E14" s="751"/>
      <c r="F14" s="751"/>
      <c r="G14" s="751"/>
      <c r="H14" s="751"/>
      <c r="I14" s="751"/>
      <c r="J14" s="751"/>
      <c r="K14" s="751"/>
      <c r="L14" s="751"/>
      <c r="M14" s="751"/>
      <c r="N14" s="751"/>
      <c r="O14" s="751"/>
      <c r="P14" s="751"/>
      <c r="Q14" s="751"/>
      <c r="R14" s="751"/>
      <c r="S14" s="751"/>
      <c r="T14" s="751"/>
      <c r="U14" s="751"/>
      <c r="V14" s="751"/>
      <c r="W14" s="751"/>
      <c r="X14" s="752"/>
    </row>
    <row r="15" spans="1:24" s="161" customFormat="1" ht="15" customHeight="1">
      <c r="A15" s="759"/>
      <c r="B15" s="762"/>
      <c r="C15" s="735"/>
      <c r="D15" s="90">
        <v>781</v>
      </c>
      <c r="E15" s="90">
        <v>783</v>
      </c>
      <c r="F15" s="90">
        <f>E15-D15</f>
        <v>2</v>
      </c>
      <c r="G15" s="90">
        <v>204</v>
      </c>
      <c r="H15" s="90">
        <v>258</v>
      </c>
      <c r="I15" s="90">
        <f>H15-G15</f>
        <v>54</v>
      </c>
      <c r="J15" s="90">
        <v>620</v>
      </c>
      <c r="K15" s="90">
        <v>664</v>
      </c>
      <c r="L15" s="90">
        <f>K15-J15</f>
        <v>44</v>
      </c>
      <c r="M15" s="90">
        <v>252</v>
      </c>
      <c r="N15" s="90">
        <v>244</v>
      </c>
      <c r="O15" s="90">
        <f>N15-M15</f>
        <v>-8</v>
      </c>
      <c r="P15" s="90">
        <v>368</v>
      </c>
      <c r="Q15" s="90">
        <v>420</v>
      </c>
      <c r="R15" s="90">
        <f>Q15-P15</f>
        <v>52</v>
      </c>
      <c r="S15" s="90">
        <v>42</v>
      </c>
      <c r="T15" s="90">
        <v>87</v>
      </c>
      <c r="U15" s="90">
        <f>T15-S15</f>
        <v>45</v>
      </c>
      <c r="V15" s="90">
        <v>110</v>
      </c>
      <c r="W15" s="90">
        <v>154</v>
      </c>
      <c r="X15" s="451">
        <f>W15-V15</f>
        <v>44</v>
      </c>
    </row>
    <row r="16" spans="1:24" s="161" customFormat="1" ht="12.75" customHeight="1">
      <c r="A16" s="759"/>
      <c r="B16" s="762"/>
      <c r="C16" s="737" t="s">
        <v>26</v>
      </c>
      <c r="D16" s="747" t="s">
        <v>80</v>
      </c>
      <c r="E16" s="748"/>
      <c r="F16" s="748"/>
      <c r="G16" s="748"/>
      <c r="H16" s="748"/>
      <c r="I16" s="748"/>
      <c r="J16" s="748"/>
      <c r="K16" s="748"/>
      <c r="L16" s="748"/>
      <c r="M16" s="748"/>
      <c r="N16" s="748"/>
      <c r="O16" s="748"/>
      <c r="P16" s="748"/>
      <c r="Q16" s="748"/>
      <c r="R16" s="748"/>
      <c r="S16" s="748"/>
      <c r="T16" s="748"/>
      <c r="U16" s="748"/>
      <c r="V16" s="748"/>
      <c r="W16" s="748"/>
      <c r="X16" s="749"/>
    </row>
    <row r="17" spans="1:24" s="161" customFormat="1" ht="19.5" customHeight="1">
      <c r="A17" s="759"/>
      <c r="B17" s="762"/>
      <c r="C17" s="740"/>
      <c r="D17" s="90">
        <v>91</v>
      </c>
      <c r="E17" s="90">
        <v>115</v>
      </c>
      <c r="F17" s="90">
        <f>E17-D17</f>
        <v>24</v>
      </c>
      <c r="G17" s="90">
        <v>34</v>
      </c>
      <c r="H17" s="90">
        <v>48</v>
      </c>
      <c r="I17" s="90">
        <f>H17-G17</f>
        <v>14</v>
      </c>
      <c r="J17" s="90">
        <v>198</v>
      </c>
      <c r="K17" s="90">
        <v>164</v>
      </c>
      <c r="L17" s="90">
        <f>K17-J17</f>
        <v>-34</v>
      </c>
      <c r="M17" s="90">
        <v>60</v>
      </c>
      <c r="N17" s="90">
        <v>63</v>
      </c>
      <c r="O17" s="90">
        <f>N17-M17</f>
        <v>3</v>
      </c>
      <c r="P17" s="90">
        <v>138</v>
      </c>
      <c r="Q17" s="90">
        <v>101</v>
      </c>
      <c r="R17" s="90">
        <f>Q17-P17</f>
        <v>-37</v>
      </c>
      <c r="S17" s="90">
        <v>30</v>
      </c>
      <c r="T17" s="90">
        <v>39</v>
      </c>
      <c r="U17" s="90">
        <f>T17-S17</f>
        <v>9</v>
      </c>
      <c r="V17" s="90">
        <v>40</v>
      </c>
      <c r="W17" s="90">
        <v>75</v>
      </c>
      <c r="X17" s="451">
        <f>W17-V17</f>
        <v>35</v>
      </c>
    </row>
    <row r="18" spans="1:24" s="98" customFormat="1" ht="12.75" customHeight="1">
      <c r="A18" s="759"/>
      <c r="B18" s="762"/>
      <c r="C18" s="735" t="s">
        <v>27</v>
      </c>
      <c r="D18" s="747" t="s">
        <v>120</v>
      </c>
      <c r="E18" s="748"/>
      <c r="F18" s="748"/>
      <c r="G18" s="748"/>
      <c r="H18" s="748"/>
      <c r="I18" s="748"/>
      <c r="J18" s="748"/>
      <c r="K18" s="748"/>
      <c r="L18" s="748"/>
      <c r="M18" s="748"/>
      <c r="N18" s="748"/>
      <c r="O18" s="748"/>
      <c r="P18" s="748"/>
      <c r="Q18" s="748"/>
      <c r="R18" s="748"/>
      <c r="S18" s="748"/>
      <c r="T18" s="748"/>
      <c r="U18" s="748"/>
      <c r="V18" s="748"/>
      <c r="W18" s="748"/>
      <c r="X18" s="749"/>
    </row>
    <row r="19" spans="1:24" s="161" customFormat="1" ht="13.5" customHeight="1">
      <c r="A19" s="759"/>
      <c r="B19" s="762"/>
      <c r="C19" s="735"/>
      <c r="D19" s="90"/>
      <c r="E19" s="90"/>
      <c r="F19" s="90">
        <f>E19-D19</f>
        <v>0</v>
      </c>
      <c r="G19" s="90"/>
      <c r="H19" s="90"/>
      <c r="I19" s="90">
        <f>H19-G19</f>
        <v>0</v>
      </c>
      <c r="J19" s="90"/>
      <c r="K19" s="90"/>
      <c r="L19" s="90">
        <f>K19-J19</f>
        <v>0</v>
      </c>
      <c r="M19" s="90"/>
      <c r="N19" s="90"/>
      <c r="O19" s="90">
        <f>N19-M19</f>
        <v>0</v>
      </c>
      <c r="P19" s="90"/>
      <c r="Q19" s="90"/>
      <c r="R19" s="90">
        <f>Q19-P19</f>
        <v>0</v>
      </c>
      <c r="S19" s="90"/>
      <c r="T19" s="90"/>
      <c r="U19" s="90">
        <f>T19-S19</f>
        <v>0</v>
      </c>
      <c r="V19" s="90"/>
      <c r="W19" s="90"/>
      <c r="X19" s="451">
        <f>W19-V19</f>
        <v>0</v>
      </c>
    </row>
    <row r="20" spans="1:24" s="17" customFormat="1" ht="24.75" customHeight="1" thickBot="1">
      <c r="A20" s="760"/>
      <c r="B20" s="279" t="s">
        <v>0</v>
      </c>
      <c r="C20" s="284" t="s">
        <v>28</v>
      </c>
      <c r="D20" s="279">
        <f>D15+D17+D19</f>
        <v>872</v>
      </c>
      <c r="E20" s="279">
        <f>E15+E17+E19</f>
        <v>898</v>
      </c>
      <c r="F20" s="279">
        <f>E20-D20</f>
        <v>26</v>
      </c>
      <c r="G20" s="279">
        <f t="shared" ref="G20:W20" si="1">G15+G17+G19</f>
        <v>238</v>
      </c>
      <c r="H20" s="279">
        <f t="shared" si="1"/>
        <v>306</v>
      </c>
      <c r="I20" s="279">
        <f>H20-G20</f>
        <v>68</v>
      </c>
      <c r="J20" s="279">
        <f t="shared" ref="J20" si="2">J15+J17+J19</f>
        <v>818</v>
      </c>
      <c r="K20" s="279">
        <f t="shared" si="1"/>
        <v>828</v>
      </c>
      <c r="L20" s="279">
        <f>K20-J20</f>
        <v>10</v>
      </c>
      <c r="M20" s="279">
        <f t="shared" ref="M20" si="3">M15+M17+M19</f>
        <v>312</v>
      </c>
      <c r="N20" s="279">
        <f t="shared" si="1"/>
        <v>307</v>
      </c>
      <c r="O20" s="279">
        <f>N20-M20</f>
        <v>-5</v>
      </c>
      <c r="P20" s="279">
        <f t="shared" ref="P20" si="4">P15+P17+P19</f>
        <v>506</v>
      </c>
      <c r="Q20" s="279">
        <f t="shared" si="1"/>
        <v>521</v>
      </c>
      <c r="R20" s="279">
        <f>Q20-P20</f>
        <v>15</v>
      </c>
      <c r="S20" s="279">
        <f t="shared" ref="S20" si="5">S15+S17+S19</f>
        <v>72</v>
      </c>
      <c r="T20" s="279">
        <f t="shared" si="1"/>
        <v>126</v>
      </c>
      <c r="U20" s="279">
        <f>T20-S20</f>
        <v>54</v>
      </c>
      <c r="V20" s="279">
        <f t="shared" ref="V20" si="6">V15+V17+V19</f>
        <v>150</v>
      </c>
      <c r="W20" s="279">
        <f t="shared" si="1"/>
        <v>229</v>
      </c>
      <c r="X20" s="453">
        <f>W20-V20</f>
        <v>79</v>
      </c>
    </row>
    <row r="21" spans="1:24" s="17" customFormat="1" ht="31.5" customHeight="1" thickBot="1">
      <c r="A21" s="170"/>
      <c r="B21" s="287" t="s">
        <v>78</v>
      </c>
      <c r="C21" s="288" t="s">
        <v>29</v>
      </c>
      <c r="D21" s="454">
        <f>D13+D20</f>
        <v>1001</v>
      </c>
      <c r="E21" s="454">
        <f>E13+E20</f>
        <v>1027</v>
      </c>
      <c r="F21" s="454">
        <f>E21-D21</f>
        <v>26</v>
      </c>
      <c r="G21" s="454">
        <f t="shared" ref="G21:W21" si="7">G13+G20</f>
        <v>319</v>
      </c>
      <c r="H21" s="454">
        <f t="shared" si="7"/>
        <v>385</v>
      </c>
      <c r="I21" s="454">
        <f>H21-G21</f>
        <v>66</v>
      </c>
      <c r="J21" s="454">
        <f t="shared" ref="J21" si="8">J13+J20</f>
        <v>1040</v>
      </c>
      <c r="K21" s="454">
        <f>K13+K20</f>
        <v>1064</v>
      </c>
      <c r="L21" s="454">
        <f>K21-J21</f>
        <v>24</v>
      </c>
      <c r="M21" s="454">
        <f t="shared" ref="M21" si="9">M13+M20</f>
        <v>528</v>
      </c>
      <c r="N21" s="454">
        <f t="shared" si="7"/>
        <v>535</v>
      </c>
      <c r="O21" s="454">
        <f>N21-M21</f>
        <v>7</v>
      </c>
      <c r="P21" s="454">
        <f t="shared" ref="P21" si="10">P13+P20</f>
        <v>512</v>
      </c>
      <c r="Q21" s="454">
        <f t="shared" si="7"/>
        <v>529</v>
      </c>
      <c r="R21" s="454">
        <f>Q21-P21</f>
        <v>17</v>
      </c>
      <c r="S21" s="454">
        <f t="shared" ref="S21" si="11">S13+S20</f>
        <v>107</v>
      </c>
      <c r="T21" s="454">
        <f t="shared" si="7"/>
        <v>155</v>
      </c>
      <c r="U21" s="454">
        <f>T21-S21</f>
        <v>48</v>
      </c>
      <c r="V21" s="454">
        <f t="shared" ref="V21" si="12">V13+V20</f>
        <v>202</v>
      </c>
      <c r="W21" s="454">
        <f t="shared" si="7"/>
        <v>268</v>
      </c>
      <c r="X21" s="455">
        <f>W21-V21</f>
        <v>66</v>
      </c>
    </row>
    <row r="22" spans="1:24" s="17" customFormat="1" ht="11.25" customHeight="1">
      <c r="A22" s="120"/>
      <c r="B22" s="410"/>
      <c r="C22" s="410"/>
      <c r="D22" s="410"/>
      <c r="E22" s="410"/>
      <c r="F22" s="410"/>
      <c r="G22" s="410"/>
      <c r="H22" s="410"/>
      <c r="I22" s="410"/>
      <c r="J22" s="410"/>
      <c r="K22" s="410"/>
      <c r="L22" s="410"/>
      <c r="M22" s="410"/>
      <c r="N22" s="410"/>
      <c r="O22" s="410"/>
      <c r="P22" s="410"/>
      <c r="Q22" s="410"/>
      <c r="R22" s="410"/>
      <c r="S22" s="410"/>
      <c r="T22" s="410"/>
      <c r="U22" s="410"/>
      <c r="V22" s="410"/>
      <c r="W22" s="410"/>
      <c r="X22" s="410"/>
    </row>
    <row r="23" spans="1:24" s="14" customFormat="1">
      <c r="A23" s="8" t="s">
        <v>216</v>
      </c>
    </row>
    <row r="24" spans="1:24" s="9" customFormat="1" ht="8.25" customHeight="1" thickBot="1"/>
    <row r="25" spans="1:24" s="95" customFormat="1" ht="117" customHeight="1">
      <c r="A25" s="755" t="s">
        <v>18</v>
      </c>
      <c r="B25" s="736" t="s">
        <v>105</v>
      </c>
      <c r="C25" s="736" t="s">
        <v>20</v>
      </c>
      <c r="D25" s="736" t="s">
        <v>238</v>
      </c>
      <c r="E25" s="736"/>
      <c r="F25" s="736"/>
      <c r="G25" s="736" t="s">
        <v>239</v>
      </c>
      <c r="H25" s="736"/>
      <c r="I25" s="736"/>
      <c r="J25" s="736" t="s">
        <v>174</v>
      </c>
      <c r="K25" s="736"/>
      <c r="L25" s="736"/>
      <c r="M25" s="736" t="s">
        <v>534</v>
      </c>
      <c r="N25" s="736"/>
      <c r="O25" s="736"/>
      <c r="P25" s="736" t="s">
        <v>240</v>
      </c>
      <c r="Q25" s="736"/>
      <c r="R25" s="743"/>
    </row>
    <row r="26" spans="1:24" s="95" customFormat="1" ht="17.25" customHeight="1">
      <c r="A26" s="756"/>
      <c r="B26" s="742"/>
      <c r="C26" s="742"/>
      <c r="D26" s="427">
        <v>2020</v>
      </c>
      <c r="E26" s="427">
        <v>2021</v>
      </c>
      <c r="F26" s="427" t="s">
        <v>48</v>
      </c>
      <c r="G26" s="427">
        <v>2020</v>
      </c>
      <c r="H26" s="427">
        <v>2021</v>
      </c>
      <c r="I26" s="427" t="s">
        <v>48</v>
      </c>
      <c r="J26" s="427">
        <v>2020</v>
      </c>
      <c r="K26" s="427">
        <v>2021</v>
      </c>
      <c r="L26" s="427" t="s">
        <v>48</v>
      </c>
      <c r="M26" s="427">
        <v>2020</v>
      </c>
      <c r="N26" s="427">
        <v>2021</v>
      </c>
      <c r="O26" s="427" t="s">
        <v>48</v>
      </c>
      <c r="P26" s="427">
        <v>2020</v>
      </c>
      <c r="Q26" s="427">
        <v>2021</v>
      </c>
      <c r="R26" s="207" t="s">
        <v>48</v>
      </c>
    </row>
    <row r="27" spans="1:24" s="100" customFormat="1" ht="12" thickBot="1">
      <c r="A27" s="273"/>
      <c r="B27" s="274"/>
      <c r="C27" s="274">
        <v>1</v>
      </c>
      <c r="D27" s="328">
        <v>2</v>
      </c>
      <c r="E27" s="328">
        <v>3</v>
      </c>
      <c r="F27" s="328">
        <v>4</v>
      </c>
      <c r="G27" s="328">
        <v>5</v>
      </c>
      <c r="H27" s="328">
        <v>6</v>
      </c>
      <c r="I27" s="328">
        <v>7</v>
      </c>
      <c r="J27" s="328">
        <v>8</v>
      </c>
      <c r="K27" s="328">
        <v>9</v>
      </c>
      <c r="L27" s="328">
        <v>10</v>
      </c>
      <c r="M27" s="328">
        <v>11</v>
      </c>
      <c r="N27" s="328">
        <v>12</v>
      </c>
      <c r="O27" s="328">
        <v>13</v>
      </c>
      <c r="P27" s="328">
        <v>14</v>
      </c>
      <c r="Q27" s="328">
        <v>15</v>
      </c>
      <c r="R27" s="329">
        <v>16</v>
      </c>
    </row>
    <row r="28" spans="1:24" s="161" customFormat="1" ht="40.5" customHeight="1" thickBot="1">
      <c r="A28" s="355">
        <v>1</v>
      </c>
      <c r="B28" s="356" t="s">
        <v>177</v>
      </c>
      <c r="C28" s="102" t="s">
        <v>21</v>
      </c>
      <c r="D28" s="411">
        <v>102</v>
      </c>
      <c r="E28" s="411">
        <v>107</v>
      </c>
      <c r="F28" s="411">
        <f>E28-D28</f>
        <v>5</v>
      </c>
      <c r="G28" s="411">
        <v>72</v>
      </c>
      <c r="H28" s="411">
        <v>80</v>
      </c>
      <c r="I28" s="411">
        <f>H28-G28</f>
        <v>8</v>
      </c>
      <c r="J28" s="411">
        <v>68</v>
      </c>
      <c r="K28" s="411">
        <v>77</v>
      </c>
      <c r="L28" s="411">
        <f>K28-J28</f>
        <v>9</v>
      </c>
      <c r="M28" s="411">
        <v>63</v>
      </c>
      <c r="N28" s="411">
        <v>68</v>
      </c>
      <c r="O28" s="411">
        <f>N28-M28</f>
        <v>5</v>
      </c>
      <c r="P28" s="411">
        <v>25</v>
      </c>
      <c r="Q28" s="411">
        <v>13</v>
      </c>
      <c r="R28" s="456">
        <f>Q28-P28</f>
        <v>-12</v>
      </c>
    </row>
    <row r="29" spans="1:24" s="161" customFormat="1" ht="64.5" customHeight="1" thickBot="1">
      <c r="A29" s="357">
        <v>2</v>
      </c>
      <c r="B29" s="358" t="s">
        <v>185</v>
      </c>
      <c r="C29" s="102" t="s">
        <v>22</v>
      </c>
      <c r="D29" s="411">
        <v>80</v>
      </c>
      <c r="E29" s="411">
        <v>85</v>
      </c>
      <c r="F29" s="411">
        <f>E29-D29</f>
        <v>5</v>
      </c>
      <c r="G29" s="411">
        <v>46</v>
      </c>
      <c r="H29" s="411">
        <v>52</v>
      </c>
      <c r="I29" s="411">
        <f>H29-G29</f>
        <v>6</v>
      </c>
      <c r="J29" s="411">
        <v>44</v>
      </c>
      <c r="K29" s="411">
        <v>50</v>
      </c>
      <c r="L29" s="411">
        <f>K29-J29</f>
        <v>6</v>
      </c>
      <c r="M29" s="411">
        <v>38</v>
      </c>
      <c r="N29" s="411">
        <v>44</v>
      </c>
      <c r="O29" s="411">
        <f>N29-M29</f>
        <v>6</v>
      </c>
      <c r="P29" s="411">
        <v>20</v>
      </c>
      <c r="Q29" s="411">
        <v>23</v>
      </c>
      <c r="R29" s="456">
        <f>Q29-P29</f>
        <v>3</v>
      </c>
    </row>
    <row r="30" spans="1:24" s="171" customFormat="1" ht="18" customHeight="1" thickBot="1">
      <c r="A30" s="359"/>
      <c r="B30" s="360" t="s">
        <v>0</v>
      </c>
      <c r="C30" s="284" t="s">
        <v>23</v>
      </c>
      <c r="D30" s="360">
        <f t="shared" ref="D30:N30" si="13">SUM(D28:D29)</f>
        <v>182</v>
      </c>
      <c r="E30" s="360">
        <f t="shared" si="13"/>
        <v>192</v>
      </c>
      <c r="F30" s="360">
        <f>E30-D30</f>
        <v>10</v>
      </c>
      <c r="G30" s="360">
        <f t="shared" ref="G30" si="14">SUM(G28:G29)</f>
        <v>118</v>
      </c>
      <c r="H30" s="360">
        <f t="shared" si="13"/>
        <v>132</v>
      </c>
      <c r="I30" s="360">
        <f>H30-G30</f>
        <v>14</v>
      </c>
      <c r="J30" s="360">
        <f t="shared" ref="J30" si="15">SUM(J28:J29)</f>
        <v>112</v>
      </c>
      <c r="K30" s="360">
        <f t="shared" si="13"/>
        <v>127</v>
      </c>
      <c r="L30" s="360">
        <f>K30-J30</f>
        <v>15</v>
      </c>
      <c r="M30" s="360">
        <f t="shared" ref="M30" si="16">SUM(M28:M29)</f>
        <v>101</v>
      </c>
      <c r="N30" s="360">
        <f t="shared" si="13"/>
        <v>112</v>
      </c>
      <c r="O30" s="360">
        <f>N30-M30</f>
        <v>11</v>
      </c>
      <c r="P30" s="360">
        <f>SUM(P28:P29)</f>
        <v>45</v>
      </c>
      <c r="Q30" s="360">
        <f>SUM(Q28:Q29)</f>
        <v>36</v>
      </c>
      <c r="R30" s="457">
        <f>Q30-P30</f>
        <v>-9</v>
      </c>
      <c r="S30" s="98"/>
      <c r="T30" s="98"/>
      <c r="U30" s="98"/>
      <c r="V30" s="98"/>
      <c r="W30" s="98"/>
      <c r="X30" s="98"/>
    </row>
    <row r="31" spans="1:24">
      <c r="A31" s="9"/>
      <c r="B31" s="9"/>
      <c r="C31" s="9"/>
      <c r="D31" s="9"/>
      <c r="G31" s="97"/>
      <c r="H31" s="97"/>
      <c r="I31" s="96"/>
    </row>
    <row r="32" spans="1:24">
      <c r="A32" s="9"/>
      <c r="B32" s="9"/>
      <c r="C32" s="9"/>
      <c r="D32" s="9"/>
    </row>
    <row r="33" spans="1:4">
      <c r="A33" s="9"/>
      <c r="B33" s="9"/>
      <c r="C33" s="9"/>
      <c r="D33" s="9"/>
    </row>
  </sheetData>
  <mergeCells count="35">
    <mergeCell ref="A3:A5"/>
    <mergeCell ref="B3:B5"/>
    <mergeCell ref="A7:A13"/>
    <mergeCell ref="A14:A20"/>
    <mergeCell ref="B14:B19"/>
    <mergeCell ref="B7:B12"/>
    <mergeCell ref="A25:A26"/>
    <mergeCell ref="B25:B26"/>
    <mergeCell ref="C25:C26"/>
    <mergeCell ref="D25:F25"/>
    <mergeCell ref="G25:I25"/>
    <mergeCell ref="S3:U4"/>
    <mergeCell ref="V3:X4"/>
    <mergeCell ref="M3:R3"/>
    <mergeCell ref="M4:O4"/>
    <mergeCell ref="P4:R4"/>
    <mergeCell ref="P25:R25"/>
    <mergeCell ref="J25:L25"/>
    <mergeCell ref="D7:X7"/>
    <mergeCell ref="D9:X9"/>
    <mergeCell ref="D14:X14"/>
    <mergeCell ref="D16:X16"/>
    <mergeCell ref="D18:X18"/>
    <mergeCell ref="D11:X11"/>
    <mergeCell ref="D3:F4"/>
    <mergeCell ref="G3:I4"/>
    <mergeCell ref="J3:L4"/>
    <mergeCell ref="C9:C10"/>
    <mergeCell ref="M25:O25"/>
    <mergeCell ref="C11:C12"/>
    <mergeCell ref="C14:C15"/>
    <mergeCell ref="C16:C17"/>
    <mergeCell ref="C18:C19"/>
    <mergeCell ref="C7:C8"/>
    <mergeCell ref="C3:C5"/>
  </mergeCells>
  <pageMargins left="0.39370078740157483" right="0.11811023622047245" top="0.51181102362204722" bottom="0.35433070866141736" header="0.51181102362204722" footer="0.23622047244094491"/>
  <pageSetup paperSize="9" orientation="landscape" horizontalDpi="120" verticalDpi="144" r:id="rId1"/>
  <headerFooter alignWithMargins="0"/>
  <rowBreaks count="1" manualBreakCount="1">
    <brk id="22" max="2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FF"/>
  </sheetPr>
  <dimension ref="A1:X30"/>
  <sheetViews>
    <sheetView topLeftCell="A3" zoomScale="90" zoomScaleNormal="90" zoomScaleSheetLayoutView="100" workbookViewId="0">
      <selection activeCell="P31" sqref="P31"/>
    </sheetView>
  </sheetViews>
  <sheetFormatPr defaultRowHeight="12.75"/>
  <cols>
    <col min="1" max="1" width="3.42578125" style="180" customWidth="1"/>
    <col min="2" max="2" width="20.5703125" style="180" customWidth="1"/>
    <col min="3" max="3" width="4.140625" style="180" customWidth="1"/>
    <col min="4" max="4" width="5.28515625" style="180" customWidth="1"/>
    <col min="5" max="5" width="5.7109375" style="9" customWidth="1"/>
    <col min="6" max="6" width="5.42578125" style="9" customWidth="1"/>
    <col min="7" max="8" width="4.7109375" style="9" customWidth="1"/>
    <col min="9" max="9" width="4.5703125" style="9" customWidth="1"/>
    <col min="10" max="10" width="4.7109375" style="9" customWidth="1"/>
    <col min="11" max="11" width="5.7109375" style="9" customWidth="1"/>
    <col min="12" max="12" width="4.5703125" style="9" customWidth="1"/>
    <col min="13" max="14" width="4.7109375" style="9" customWidth="1"/>
    <col min="15" max="15" width="4.42578125" style="9" customWidth="1"/>
    <col min="16" max="17" width="4.7109375" style="9" customWidth="1"/>
    <col min="18" max="18" width="4.5703125" style="9" customWidth="1"/>
    <col min="19" max="20" width="4.7109375" style="9" customWidth="1"/>
    <col min="21" max="21" width="4.5703125" style="9" customWidth="1"/>
    <col min="22" max="23" width="4.7109375" style="9" customWidth="1"/>
    <col min="24" max="24" width="4.5703125" style="9" customWidth="1"/>
    <col min="25" max="16384" width="9.140625" style="180"/>
  </cols>
  <sheetData>
    <row r="1" spans="1:24">
      <c r="A1" s="1" t="s">
        <v>214</v>
      </c>
    </row>
    <row r="2" spans="1:24" s="9" customFormat="1" ht="13.5" thickBot="1"/>
    <row r="3" spans="1:24" s="3" customFormat="1" ht="41.25" customHeight="1">
      <c r="A3" s="755" t="s">
        <v>18</v>
      </c>
      <c r="B3" s="736" t="s">
        <v>105</v>
      </c>
      <c r="C3" s="736" t="s">
        <v>20</v>
      </c>
      <c r="D3" s="736" t="s">
        <v>81</v>
      </c>
      <c r="E3" s="736"/>
      <c r="F3" s="736"/>
      <c r="G3" s="736" t="s">
        <v>82</v>
      </c>
      <c r="H3" s="736"/>
      <c r="I3" s="736"/>
      <c r="J3" s="772" t="s">
        <v>83</v>
      </c>
      <c r="K3" s="772"/>
      <c r="L3" s="772"/>
      <c r="M3" s="736" t="s">
        <v>469</v>
      </c>
      <c r="N3" s="736"/>
      <c r="O3" s="736"/>
      <c r="P3" s="736" t="s">
        <v>470</v>
      </c>
      <c r="Q3" s="736"/>
      <c r="R3" s="736"/>
      <c r="S3" s="736" t="s">
        <v>84</v>
      </c>
      <c r="T3" s="736"/>
      <c r="U3" s="736"/>
      <c r="V3" s="736" t="s">
        <v>170</v>
      </c>
      <c r="W3" s="736"/>
      <c r="X3" s="743"/>
    </row>
    <row r="4" spans="1:24" s="3" customFormat="1" ht="17.25" customHeight="1">
      <c r="A4" s="756"/>
      <c r="B4" s="742"/>
      <c r="C4" s="742"/>
      <c r="D4" s="268">
        <v>2019</v>
      </c>
      <c r="E4" s="268">
        <v>2020</v>
      </c>
      <c r="F4" s="268" t="s">
        <v>48</v>
      </c>
      <c r="G4" s="268">
        <v>2019</v>
      </c>
      <c r="H4" s="268">
        <v>2020</v>
      </c>
      <c r="I4" s="268" t="s">
        <v>48</v>
      </c>
      <c r="J4" s="268">
        <v>2019</v>
      </c>
      <c r="K4" s="268">
        <v>2020</v>
      </c>
      <c r="L4" s="268" t="s">
        <v>48</v>
      </c>
      <c r="M4" s="268">
        <v>2019</v>
      </c>
      <c r="N4" s="268">
        <v>2020</v>
      </c>
      <c r="O4" s="268" t="s">
        <v>48</v>
      </c>
      <c r="P4" s="268">
        <v>2019</v>
      </c>
      <c r="Q4" s="268">
        <v>2020</v>
      </c>
      <c r="R4" s="268" t="s">
        <v>48</v>
      </c>
      <c r="S4" s="268">
        <v>2019</v>
      </c>
      <c r="T4" s="268">
        <v>2020</v>
      </c>
      <c r="U4" s="268" t="s">
        <v>48</v>
      </c>
      <c r="V4" s="268">
        <v>2019</v>
      </c>
      <c r="W4" s="268">
        <v>2020</v>
      </c>
      <c r="X4" s="207" t="s">
        <v>48</v>
      </c>
    </row>
    <row r="5" spans="1:24" s="5" customFormat="1" ht="12" thickBot="1">
      <c r="A5" s="273"/>
      <c r="B5" s="274"/>
      <c r="C5" s="274">
        <v>1</v>
      </c>
      <c r="D5" s="274">
        <v>2</v>
      </c>
      <c r="E5" s="274">
        <v>3</v>
      </c>
      <c r="F5" s="274">
        <v>4</v>
      </c>
      <c r="G5" s="274">
        <v>5</v>
      </c>
      <c r="H5" s="274">
        <v>6</v>
      </c>
      <c r="I5" s="274">
        <v>7</v>
      </c>
      <c r="J5" s="274">
        <v>8</v>
      </c>
      <c r="K5" s="274">
        <v>9</v>
      </c>
      <c r="L5" s="274">
        <v>10</v>
      </c>
      <c r="M5" s="274">
        <v>11</v>
      </c>
      <c r="N5" s="274">
        <v>12</v>
      </c>
      <c r="O5" s="274">
        <v>13</v>
      </c>
      <c r="P5" s="274">
        <v>14</v>
      </c>
      <c r="Q5" s="274">
        <v>15</v>
      </c>
      <c r="R5" s="274">
        <v>16</v>
      </c>
      <c r="S5" s="274">
        <v>17</v>
      </c>
      <c r="T5" s="274">
        <v>18</v>
      </c>
      <c r="U5" s="274">
        <v>19</v>
      </c>
      <c r="V5" s="274">
        <v>20</v>
      </c>
      <c r="W5" s="274">
        <v>21</v>
      </c>
      <c r="X5" s="275">
        <v>22</v>
      </c>
    </row>
    <row r="6" spans="1:24" s="100" customFormat="1" ht="12.75" customHeight="1">
      <c r="A6" s="758">
        <v>1</v>
      </c>
      <c r="B6" s="763" t="s">
        <v>177</v>
      </c>
      <c r="C6" s="741" t="s">
        <v>21</v>
      </c>
      <c r="D6" s="766" t="s">
        <v>79</v>
      </c>
      <c r="E6" s="767"/>
      <c r="F6" s="767"/>
      <c r="G6" s="767"/>
      <c r="H6" s="767"/>
      <c r="I6" s="767"/>
      <c r="J6" s="767"/>
      <c r="K6" s="767"/>
      <c r="L6" s="767"/>
      <c r="M6" s="767"/>
      <c r="N6" s="767"/>
      <c r="O6" s="767"/>
      <c r="P6" s="767"/>
      <c r="Q6" s="767"/>
      <c r="R6" s="767"/>
      <c r="S6" s="767"/>
      <c r="T6" s="767"/>
      <c r="U6" s="767"/>
      <c r="V6" s="767"/>
      <c r="W6" s="767"/>
      <c r="X6" s="768"/>
    </row>
    <row r="7" spans="1:24" s="100" customFormat="1" ht="20.25" customHeight="1">
      <c r="A7" s="759"/>
      <c r="B7" s="764"/>
      <c r="C7" s="738"/>
      <c r="D7" s="90">
        <v>134</v>
      </c>
      <c r="E7" s="12">
        <v>112</v>
      </c>
      <c r="F7" s="276">
        <f>E7-D7</f>
        <v>-22</v>
      </c>
      <c r="G7" s="90">
        <v>69</v>
      </c>
      <c r="H7" s="12">
        <v>70</v>
      </c>
      <c r="I7" s="276">
        <f>H7-G7</f>
        <v>1</v>
      </c>
      <c r="J7" s="90">
        <v>205</v>
      </c>
      <c r="K7" s="12">
        <v>195</v>
      </c>
      <c r="L7" s="276">
        <f>K7-J7</f>
        <v>-10</v>
      </c>
      <c r="M7" s="90">
        <v>199</v>
      </c>
      <c r="N7" s="90">
        <v>193</v>
      </c>
      <c r="O7" s="276">
        <f>N7-M7</f>
        <v>-6</v>
      </c>
      <c r="P7" s="90">
        <v>6</v>
      </c>
      <c r="Q7" s="12">
        <v>2</v>
      </c>
      <c r="R7" s="276">
        <f>Q7-P7</f>
        <v>-4</v>
      </c>
      <c r="S7" s="90">
        <v>46</v>
      </c>
      <c r="T7" s="12">
        <v>34</v>
      </c>
      <c r="U7" s="276">
        <f>T7-S7</f>
        <v>-12</v>
      </c>
      <c r="V7" s="90">
        <v>41</v>
      </c>
      <c r="W7" s="12">
        <v>47</v>
      </c>
      <c r="X7" s="277">
        <f>W7-V7</f>
        <v>6</v>
      </c>
    </row>
    <row r="8" spans="1:24" s="100" customFormat="1" ht="13.5" customHeight="1">
      <c r="A8" s="759"/>
      <c r="B8" s="764"/>
      <c r="C8" s="735" t="s">
        <v>22</v>
      </c>
      <c r="D8" s="769" t="s">
        <v>80</v>
      </c>
      <c r="E8" s="770"/>
      <c r="F8" s="770"/>
      <c r="G8" s="770"/>
      <c r="H8" s="770"/>
      <c r="I8" s="770"/>
      <c r="J8" s="770"/>
      <c r="K8" s="770"/>
      <c r="L8" s="770"/>
      <c r="M8" s="770"/>
      <c r="N8" s="770"/>
      <c r="O8" s="770"/>
      <c r="P8" s="770"/>
      <c r="Q8" s="770"/>
      <c r="R8" s="770"/>
      <c r="S8" s="770"/>
      <c r="T8" s="770"/>
      <c r="U8" s="770"/>
      <c r="V8" s="770"/>
      <c r="W8" s="770"/>
      <c r="X8" s="771"/>
    </row>
    <row r="9" spans="1:24" s="98" customFormat="1" ht="19.5" customHeight="1">
      <c r="A9" s="759"/>
      <c r="B9" s="764"/>
      <c r="C9" s="735"/>
      <c r="D9" s="90">
        <v>12</v>
      </c>
      <c r="E9" s="12">
        <v>17</v>
      </c>
      <c r="F9" s="276">
        <f>E9-D9</f>
        <v>5</v>
      </c>
      <c r="G9" s="90">
        <v>8</v>
      </c>
      <c r="H9" s="12">
        <v>11</v>
      </c>
      <c r="I9" s="276">
        <f>H9-G9</f>
        <v>3</v>
      </c>
      <c r="J9" s="90">
        <v>23</v>
      </c>
      <c r="K9" s="12">
        <v>27</v>
      </c>
      <c r="L9" s="276">
        <f>K9-J9</f>
        <v>4</v>
      </c>
      <c r="M9" s="90">
        <v>22</v>
      </c>
      <c r="N9" s="90">
        <v>23</v>
      </c>
      <c r="O9" s="276">
        <f>N9-M9</f>
        <v>1</v>
      </c>
      <c r="P9" s="90">
        <v>1</v>
      </c>
      <c r="Q9" s="12">
        <v>4</v>
      </c>
      <c r="R9" s="276">
        <f>Q9-P9</f>
        <v>3</v>
      </c>
      <c r="S9" s="90">
        <v>5</v>
      </c>
      <c r="T9" s="12">
        <v>1</v>
      </c>
      <c r="U9" s="276">
        <f>T9-S9</f>
        <v>-4</v>
      </c>
      <c r="V9" s="90"/>
      <c r="W9" s="12">
        <v>5</v>
      </c>
      <c r="X9" s="277">
        <f>W9-V9</f>
        <v>5</v>
      </c>
    </row>
    <row r="10" spans="1:24" s="98" customFormat="1" ht="12.75" customHeight="1">
      <c r="A10" s="759"/>
      <c r="B10" s="764"/>
      <c r="C10" s="737" t="s">
        <v>23</v>
      </c>
      <c r="D10" s="773" t="s">
        <v>120</v>
      </c>
      <c r="E10" s="774"/>
      <c r="F10" s="774"/>
      <c r="G10" s="774"/>
      <c r="H10" s="774"/>
      <c r="I10" s="774"/>
      <c r="J10" s="774"/>
      <c r="K10" s="774"/>
      <c r="L10" s="774"/>
      <c r="M10" s="774"/>
      <c r="N10" s="774"/>
      <c r="O10" s="774"/>
      <c r="P10" s="774"/>
      <c r="Q10" s="774"/>
      <c r="R10" s="774"/>
      <c r="S10" s="774"/>
      <c r="T10" s="774"/>
      <c r="U10" s="774"/>
      <c r="V10" s="774"/>
      <c r="W10" s="774"/>
      <c r="X10" s="775"/>
    </row>
    <row r="11" spans="1:24" s="98" customFormat="1" ht="16.5" customHeight="1">
      <c r="A11" s="759"/>
      <c r="B11" s="765"/>
      <c r="C11" s="738"/>
      <c r="D11" s="101"/>
      <c r="E11" s="278"/>
      <c r="F11" s="276">
        <f>E11-D11</f>
        <v>0</v>
      </c>
      <c r="G11" s="101"/>
      <c r="H11" s="278"/>
      <c r="I11" s="276">
        <f>H11-G11</f>
        <v>0</v>
      </c>
      <c r="J11" s="101"/>
      <c r="K11" s="278"/>
      <c r="L11" s="276">
        <f>K11-J11</f>
        <v>0</v>
      </c>
      <c r="M11" s="101"/>
      <c r="N11" s="101"/>
      <c r="O11" s="276">
        <f>N11-M11</f>
        <v>0</v>
      </c>
      <c r="P11" s="101"/>
      <c r="Q11" s="278"/>
      <c r="R11" s="276">
        <f>Q11-P11</f>
        <v>0</v>
      </c>
      <c r="S11" s="101">
        <v>1</v>
      </c>
      <c r="T11" s="278"/>
      <c r="U11" s="276">
        <f>T11-S11</f>
        <v>-1</v>
      </c>
      <c r="V11" s="101"/>
      <c r="W11" s="278"/>
      <c r="X11" s="277">
        <f>W11-V11</f>
        <v>0</v>
      </c>
    </row>
    <row r="12" spans="1:24" s="17" customFormat="1" ht="18.75" customHeight="1" thickBot="1">
      <c r="A12" s="760"/>
      <c r="B12" s="279" t="s">
        <v>0</v>
      </c>
      <c r="C12" s="280" t="s">
        <v>24</v>
      </c>
      <c r="D12" s="281">
        <f>D7+D9+D11</f>
        <v>146</v>
      </c>
      <c r="E12" s="281">
        <f>E7+E9+E11</f>
        <v>129</v>
      </c>
      <c r="F12" s="215">
        <f>E12-D12</f>
        <v>-17</v>
      </c>
      <c r="G12" s="281">
        <f t="shared" ref="G12:W12" si="0">G7+G9+G11</f>
        <v>77</v>
      </c>
      <c r="H12" s="281">
        <f t="shared" si="0"/>
        <v>81</v>
      </c>
      <c r="I12" s="215">
        <f>H12-G12</f>
        <v>4</v>
      </c>
      <c r="J12" s="281">
        <f t="shared" si="0"/>
        <v>228</v>
      </c>
      <c r="K12" s="282">
        <f t="shared" si="0"/>
        <v>222</v>
      </c>
      <c r="L12" s="215">
        <f>K12-J12</f>
        <v>-6</v>
      </c>
      <c r="M12" s="281">
        <f t="shared" si="0"/>
        <v>221</v>
      </c>
      <c r="N12" s="281">
        <f t="shared" si="0"/>
        <v>216</v>
      </c>
      <c r="O12" s="215">
        <f>N12-M12</f>
        <v>-5</v>
      </c>
      <c r="P12" s="281">
        <f t="shared" si="0"/>
        <v>7</v>
      </c>
      <c r="Q12" s="281">
        <f t="shared" si="0"/>
        <v>6</v>
      </c>
      <c r="R12" s="215">
        <f>Q12-P12</f>
        <v>-1</v>
      </c>
      <c r="S12" s="281">
        <f t="shared" si="0"/>
        <v>52</v>
      </c>
      <c r="T12" s="281">
        <f t="shared" si="0"/>
        <v>35</v>
      </c>
      <c r="U12" s="215">
        <f>T12-S12</f>
        <v>-17</v>
      </c>
      <c r="V12" s="281">
        <f t="shared" si="0"/>
        <v>41</v>
      </c>
      <c r="W12" s="281">
        <f t="shared" si="0"/>
        <v>52</v>
      </c>
      <c r="X12" s="283">
        <f>W12-V12</f>
        <v>11</v>
      </c>
    </row>
    <row r="13" spans="1:24" s="98" customFormat="1" ht="12.75" customHeight="1">
      <c r="A13" s="758">
        <v>2</v>
      </c>
      <c r="B13" s="761" t="s">
        <v>185</v>
      </c>
      <c r="C13" s="739" t="s">
        <v>25</v>
      </c>
      <c r="D13" s="776" t="s">
        <v>79</v>
      </c>
      <c r="E13" s="777"/>
      <c r="F13" s="777"/>
      <c r="G13" s="777"/>
      <c r="H13" s="777"/>
      <c r="I13" s="777"/>
      <c r="J13" s="777"/>
      <c r="K13" s="777"/>
      <c r="L13" s="777"/>
      <c r="M13" s="777"/>
      <c r="N13" s="777"/>
      <c r="O13" s="777"/>
      <c r="P13" s="777"/>
      <c r="Q13" s="777"/>
      <c r="R13" s="777"/>
      <c r="S13" s="777"/>
      <c r="T13" s="777"/>
      <c r="U13" s="777"/>
      <c r="V13" s="777"/>
      <c r="W13" s="777"/>
      <c r="X13" s="778"/>
    </row>
    <row r="14" spans="1:24" s="98" customFormat="1" ht="15" customHeight="1">
      <c r="A14" s="759"/>
      <c r="B14" s="762"/>
      <c r="C14" s="735"/>
      <c r="D14" s="90">
        <v>769</v>
      </c>
      <c r="E14" s="12">
        <v>781</v>
      </c>
      <c r="F14" s="276">
        <f>E14-D14</f>
        <v>12</v>
      </c>
      <c r="G14" s="90">
        <v>191</v>
      </c>
      <c r="H14" s="12">
        <v>204</v>
      </c>
      <c r="I14" s="276">
        <f>H14-G14</f>
        <v>13</v>
      </c>
      <c r="J14" s="90">
        <v>511</v>
      </c>
      <c r="K14" s="12">
        <v>620</v>
      </c>
      <c r="L14" s="276">
        <f>K14-J14</f>
        <v>109</v>
      </c>
      <c r="M14" s="90">
        <v>244</v>
      </c>
      <c r="N14" s="12">
        <v>252</v>
      </c>
      <c r="O14" s="276">
        <f>N14-M14</f>
        <v>8</v>
      </c>
      <c r="P14" s="90">
        <v>267</v>
      </c>
      <c r="Q14" s="12">
        <v>368</v>
      </c>
      <c r="R14" s="276">
        <f>Q14-P14</f>
        <v>101</v>
      </c>
      <c r="S14" s="90">
        <v>35</v>
      </c>
      <c r="T14" s="12">
        <v>42</v>
      </c>
      <c r="U14" s="276">
        <f>T14-S14</f>
        <v>7</v>
      </c>
      <c r="V14" s="90">
        <v>84</v>
      </c>
      <c r="W14" s="12">
        <v>110</v>
      </c>
      <c r="X14" s="277">
        <f>W14-V14</f>
        <v>26</v>
      </c>
    </row>
    <row r="15" spans="1:24" s="98" customFormat="1" ht="12.75" customHeight="1">
      <c r="A15" s="759"/>
      <c r="B15" s="762"/>
      <c r="C15" s="737" t="s">
        <v>26</v>
      </c>
      <c r="D15" s="769" t="s">
        <v>80</v>
      </c>
      <c r="E15" s="770"/>
      <c r="F15" s="770"/>
      <c r="G15" s="770"/>
      <c r="H15" s="770"/>
      <c r="I15" s="770"/>
      <c r="J15" s="770"/>
      <c r="K15" s="770"/>
      <c r="L15" s="770"/>
      <c r="M15" s="770"/>
      <c r="N15" s="770"/>
      <c r="O15" s="770"/>
      <c r="P15" s="770"/>
      <c r="Q15" s="770"/>
      <c r="R15" s="770"/>
      <c r="S15" s="770"/>
      <c r="T15" s="770"/>
      <c r="U15" s="770"/>
      <c r="V15" s="770"/>
      <c r="W15" s="770"/>
      <c r="X15" s="771"/>
    </row>
    <row r="16" spans="1:24" s="98" customFormat="1" ht="19.5" customHeight="1">
      <c r="A16" s="759"/>
      <c r="B16" s="762"/>
      <c r="C16" s="740"/>
      <c r="D16" s="90">
        <v>94</v>
      </c>
      <c r="E16" s="12">
        <v>91</v>
      </c>
      <c r="F16" s="276">
        <f>E16-D16</f>
        <v>-3</v>
      </c>
      <c r="G16" s="90">
        <v>50</v>
      </c>
      <c r="H16" s="12">
        <v>34</v>
      </c>
      <c r="I16" s="276">
        <f>H16-G16</f>
        <v>-16</v>
      </c>
      <c r="J16" s="90">
        <v>202</v>
      </c>
      <c r="K16" s="12">
        <v>198</v>
      </c>
      <c r="L16" s="276">
        <f>K16-J16</f>
        <v>-4</v>
      </c>
      <c r="M16" s="90">
        <v>60</v>
      </c>
      <c r="N16" s="12">
        <v>60</v>
      </c>
      <c r="O16" s="276">
        <f>N16-M16</f>
        <v>0</v>
      </c>
      <c r="P16" s="90">
        <v>142</v>
      </c>
      <c r="Q16" s="12">
        <v>138</v>
      </c>
      <c r="R16" s="276">
        <f>Q16-P16</f>
        <v>-4</v>
      </c>
      <c r="S16" s="90">
        <v>23</v>
      </c>
      <c r="T16" s="12">
        <v>30</v>
      </c>
      <c r="U16" s="276">
        <f>T16-S16</f>
        <v>7</v>
      </c>
      <c r="V16" s="90">
        <v>64</v>
      </c>
      <c r="W16" s="12">
        <v>40</v>
      </c>
      <c r="X16" s="277">
        <f>W16-V16</f>
        <v>-24</v>
      </c>
    </row>
    <row r="17" spans="1:24" s="98" customFormat="1" ht="12.75" customHeight="1">
      <c r="A17" s="759"/>
      <c r="B17" s="762"/>
      <c r="C17" s="735" t="s">
        <v>27</v>
      </c>
      <c r="D17" s="773" t="s">
        <v>120</v>
      </c>
      <c r="E17" s="774"/>
      <c r="F17" s="774"/>
      <c r="G17" s="774"/>
      <c r="H17" s="774"/>
      <c r="I17" s="774"/>
      <c r="J17" s="774"/>
      <c r="K17" s="774"/>
      <c r="L17" s="774"/>
      <c r="M17" s="774"/>
      <c r="N17" s="774"/>
      <c r="O17" s="774"/>
      <c r="P17" s="774"/>
      <c r="Q17" s="774"/>
      <c r="R17" s="774"/>
      <c r="S17" s="774"/>
      <c r="T17" s="774"/>
      <c r="U17" s="774"/>
      <c r="V17" s="774"/>
      <c r="W17" s="774"/>
      <c r="X17" s="775"/>
    </row>
    <row r="18" spans="1:24" s="98" customFormat="1" ht="13.5" customHeight="1">
      <c r="A18" s="759"/>
      <c r="B18" s="762"/>
      <c r="C18" s="735"/>
      <c r="D18" s="90"/>
      <c r="E18" s="90"/>
      <c r="F18" s="276">
        <f>E18-D18</f>
        <v>0</v>
      </c>
      <c r="G18" s="90"/>
      <c r="H18" s="90"/>
      <c r="I18" s="276">
        <f>H18-G18</f>
        <v>0</v>
      </c>
      <c r="J18" s="90"/>
      <c r="K18" s="90"/>
      <c r="L18" s="276">
        <f>K18-J18</f>
        <v>0</v>
      </c>
      <c r="M18" s="90"/>
      <c r="N18" s="90"/>
      <c r="O18" s="276">
        <f>N18-M18</f>
        <v>0</v>
      </c>
      <c r="P18" s="90"/>
      <c r="Q18" s="90"/>
      <c r="R18" s="276">
        <f>Q18-P18</f>
        <v>0</v>
      </c>
      <c r="S18" s="90">
        <v>6</v>
      </c>
      <c r="T18" s="90"/>
      <c r="U18" s="276">
        <f>T18-S18</f>
        <v>-6</v>
      </c>
      <c r="V18" s="90"/>
      <c r="W18" s="90"/>
      <c r="X18" s="277">
        <f>W18-V18</f>
        <v>0</v>
      </c>
    </row>
    <row r="19" spans="1:24" s="17" customFormat="1" ht="24.75" customHeight="1" thickBot="1">
      <c r="A19" s="760"/>
      <c r="B19" s="279" t="s">
        <v>0</v>
      </c>
      <c r="C19" s="284" t="s">
        <v>28</v>
      </c>
      <c r="D19" s="281">
        <f>D14+D16+D18</f>
        <v>863</v>
      </c>
      <c r="E19" s="281">
        <f>E14+E16+E18</f>
        <v>872</v>
      </c>
      <c r="F19" s="281">
        <f>E19-D19</f>
        <v>9</v>
      </c>
      <c r="G19" s="281">
        <f t="shared" ref="G19:W19" si="1">G14+G16+G18</f>
        <v>241</v>
      </c>
      <c r="H19" s="281">
        <f t="shared" si="1"/>
        <v>238</v>
      </c>
      <c r="I19" s="281">
        <f>H19-G19</f>
        <v>-3</v>
      </c>
      <c r="J19" s="281">
        <f t="shared" ref="J19" si="2">J14+J16+J18</f>
        <v>713</v>
      </c>
      <c r="K19" s="285">
        <f t="shared" si="1"/>
        <v>818</v>
      </c>
      <c r="L19" s="281">
        <f>K19-J19</f>
        <v>105</v>
      </c>
      <c r="M19" s="281">
        <f t="shared" ref="M19" si="3">M14+M16+M18</f>
        <v>304</v>
      </c>
      <c r="N19" s="281">
        <f t="shared" si="1"/>
        <v>312</v>
      </c>
      <c r="O19" s="281">
        <f>N19-M19</f>
        <v>8</v>
      </c>
      <c r="P19" s="281">
        <f t="shared" ref="P19" si="4">P14+P16+P18</f>
        <v>409</v>
      </c>
      <c r="Q19" s="281">
        <f t="shared" si="1"/>
        <v>506</v>
      </c>
      <c r="R19" s="281">
        <f>Q19-P19</f>
        <v>97</v>
      </c>
      <c r="S19" s="281">
        <f t="shared" ref="S19" si="5">S14+S16+S18</f>
        <v>64</v>
      </c>
      <c r="T19" s="281">
        <f t="shared" si="1"/>
        <v>72</v>
      </c>
      <c r="U19" s="281">
        <f>T19-S19</f>
        <v>8</v>
      </c>
      <c r="V19" s="281">
        <f t="shared" ref="V19" si="6">V14+V16+V18</f>
        <v>148</v>
      </c>
      <c r="W19" s="281">
        <f t="shared" si="1"/>
        <v>150</v>
      </c>
      <c r="X19" s="286">
        <f>W19-V19</f>
        <v>2</v>
      </c>
    </row>
    <row r="20" spans="1:24" s="17" customFormat="1" ht="31.5" customHeight="1" thickBot="1">
      <c r="A20" s="170"/>
      <c r="B20" s="287" t="s">
        <v>78</v>
      </c>
      <c r="C20" s="288" t="s">
        <v>29</v>
      </c>
      <c r="D20" s="289">
        <f>D12+D19</f>
        <v>1009</v>
      </c>
      <c r="E20" s="289">
        <f>E12+E19</f>
        <v>1001</v>
      </c>
      <c r="F20" s="289">
        <f>E20-D20</f>
        <v>-8</v>
      </c>
      <c r="G20" s="289">
        <f t="shared" ref="G20:W20" si="7">G12+G19</f>
        <v>318</v>
      </c>
      <c r="H20" s="289">
        <f t="shared" si="7"/>
        <v>319</v>
      </c>
      <c r="I20" s="289">
        <f>H20-G20</f>
        <v>1</v>
      </c>
      <c r="J20" s="289">
        <f t="shared" ref="J20" si="8">J12+J19</f>
        <v>941</v>
      </c>
      <c r="K20" s="290">
        <f>K12+K19</f>
        <v>1040</v>
      </c>
      <c r="L20" s="289">
        <f>K20-J20</f>
        <v>99</v>
      </c>
      <c r="M20" s="289">
        <f t="shared" ref="M20" si="9">M12+M19</f>
        <v>525</v>
      </c>
      <c r="N20" s="289">
        <f t="shared" si="7"/>
        <v>528</v>
      </c>
      <c r="O20" s="289">
        <f>N20-M20</f>
        <v>3</v>
      </c>
      <c r="P20" s="289">
        <f t="shared" ref="P20" si="10">P12+P19</f>
        <v>416</v>
      </c>
      <c r="Q20" s="289">
        <f t="shared" si="7"/>
        <v>512</v>
      </c>
      <c r="R20" s="289">
        <f>Q20-P20</f>
        <v>96</v>
      </c>
      <c r="S20" s="289">
        <f t="shared" ref="S20" si="11">S12+S19</f>
        <v>116</v>
      </c>
      <c r="T20" s="289">
        <f t="shared" si="7"/>
        <v>107</v>
      </c>
      <c r="U20" s="289">
        <f>T20-S20</f>
        <v>-9</v>
      </c>
      <c r="V20" s="289">
        <f t="shared" ref="V20" si="12">V12+V19</f>
        <v>189</v>
      </c>
      <c r="W20" s="289">
        <f t="shared" si="7"/>
        <v>202</v>
      </c>
      <c r="X20" s="291">
        <f>W20-V20</f>
        <v>13</v>
      </c>
    </row>
    <row r="21" spans="1:24" s="9" customFormat="1">
      <c r="A21" s="8" t="s">
        <v>216</v>
      </c>
    </row>
    <row r="22" spans="1:24" s="9" customFormat="1" ht="13.5" thickBot="1"/>
    <row r="23" spans="1:24" s="95" customFormat="1" ht="117" customHeight="1">
      <c r="A23" s="755" t="s">
        <v>18</v>
      </c>
      <c r="B23" s="736" t="s">
        <v>105</v>
      </c>
      <c r="C23" s="736" t="s">
        <v>20</v>
      </c>
      <c r="D23" s="736" t="s">
        <v>238</v>
      </c>
      <c r="E23" s="736"/>
      <c r="F23" s="736"/>
      <c r="G23" s="736" t="s">
        <v>239</v>
      </c>
      <c r="H23" s="736"/>
      <c r="I23" s="736"/>
      <c r="J23" s="736" t="s">
        <v>174</v>
      </c>
      <c r="K23" s="736"/>
      <c r="L23" s="736"/>
      <c r="M23" s="736" t="s">
        <v>175</v>
      </c>
      <c r="N23" s="736"/>
      <c r="O23" s="736"/>
      <c r="P23" s="736" t="s">
        <v>240</v>
      </c>
      <c r="Q23" s="736"/>
      <c r="R23" s="743"/>
    </row>
    <row r="24" spans="1:24" s="95" customFormat="1" ht="17.25" customHeight="1">
      <c r="A24" s="756"/>
      <c r="B24" s="742"/>
      <c r="C24" s="742"/>
      <c r="D24" s="325">
        <v>2019</v>
      </c>
      <c r="E24" s="325">
        <v>2020</v>
      </c>
      <c r="F24" s="325" t="s">
        <v>48</v>
      </c>
      <c r="G24" s="325">
        <v>2019</v>
      </c>
      <c r="H24" s="325">
        <v>2020</v>
      </c>
      <c r="I24" s="325" t="s">
        <v>48</v>
      </c>
      <c r="J24" s="325">
        <v>2019</v>
      </c>
      <c r="K24" s="325">
        <v>2020</v>
      </c>
      <c r="L24" s="325" t="s">
        <v>48</v>
      </c>
      <c r="M24" s="325">
        <v>2019</v>
      </c>
      <c r="N24" s="325">
        <v>2020</v>
      </c>
      <c r="O24" s="325" t="s">
        <v>48</v>
      </c>
      <c r="P24" s="325">
        <v>2019</v>
      </c>
      <c r="Q24" s="325">
        <v>2020</v>
      </c>
      <c r="R24" s="207" t="s">
        <v>48</v>
      </c>
    </row>
    <row r="25" spans="1:24" s="100" customFormat="1" ht="12" thickBot="1">
      <c r="A25" s="273"/>
      <c r="B25" s="274"/>
      <c r="C25" s="274">
        <v>1</v>
      </c>
      <c r="D25" s="328">
        <v>2</v>
      </c>
      <c r="E25" s="328">
        <v>3</v>
      </c>
      <c r="F25" s="328">
        <v>4</v>
      </c>
      <c r="G25" s="328">
        <v>5</v>
      </c>
      <c r="H25" s="328">
        <v>6</v>
      </c>
      <c r="I25" s="328">
        <v>7</v>
      </c>
      <c r="J25" s="328">
        <v>8</v>
      </c>
      <c r="K25" s="328">
        <v>9</v>
      </c>
      <c r="L25" s="328">
        <v>10</v>
      </c>
      <c r="M25" s="328">
        <v>11</v>
      </c>
      <c r="N25" s="328">
        <v>12</v>
      </c>
      <c r="O25" s="328">
        <v>13</v>
      </c>
      <c r="P25" s="328">
        <v>14</v>
      </c>
      <c r="Q25" s="328">
        <v>15</v>
      </c>
      <c r="R25" s="329">
        <v>16</v>
      </c>
    </row>
    <row r="26" spans="1:24" s="98" customFormat="1" ht="53.25" customHeight="1" thickBot="1">
      <c r="A26" s="330">
        <v>1</v>
      </c>
      <c r="B26" s="331" t="s">
        <v>177</v>
      </c>
      <c r="C26" s="332" t="s">
        <v>21</v>
      </c>
      <c r="D26" s="326">
        <v>102</v>
      </c>
      <c r="E26" s="333">
        <v>102</v>
      </c>
      <c r="F26" s="334">
        <f>E26-D26</f>
        <v>0</v>
      </c>
      <c r="G26" s="326">
        <v>70</v>
      </c>
      <c r="H26" s="333">
        <v>72</v>
      </c>
      <c r="I26" s="334">
        <f>H26-G26</f>
        <v>2</v>
      </c>
      <c r="J26" s="326">
        <v>68</v>
      </c>
      <c r="K26" s="333">
        <v>68</v>
      </c>
      <c r="L26" s="334">
        <f>K26-J26</f>
        <v>0</v>
      </c>
      <c r="M26" s="326">
        <v>61</v>
      </c>
      <c r="N26" s="333">
        <v>63</v>
      </c>
      <c r="O26" s="334">
        <f>N26-M26</f>
        <v>2</v>
      </c>
      <c r="P26" s="326">
        <v>26</v>
      </c>
      <c r="Q26" s="333">
        <v>25</v>
      </c>
      <c r="R26" s="335">
        <f>Q26-P26</f>
        <v>-1</v>
      </c>
    </row>
    <row r="27" spans="1:24" s="98" customFormat="1" ht="64.5" customHeight="1" thickBot="1">
      <c r="A27" s="336">
        <v>2</v>
      </c>
      <c r="B27" s="337" t="s">
        <v>185</v>
      </c>
      <c r="C27" s="332" t="s">
        <v>22</v>
      </c>
      <c r="D27" s="326">
        <v>90</v>
      </c>
      <c r="E27" s="333">
        <v>80</v>
      </c>
      <c r="F27" s="334">
        <v>68</v>
      </c>
      <c r="G27" s="326">
        <v>68</v>
      </c>
      <c r="H27" s="333">
        <v>46</v>
      </c>
      <c r="I27" s="334">
        <f>H27-G27</f>
        <v>-22</v>
      </c>
      <c r="J27" s="326">
        <v>54</v>
      </c>
      <c r="K27" s="333">
        <v>44</v>
      </c>
      <c r="L27" s="334">
        <f>K27-J27</f>
        <v>-10</v>
      </c>
      <c r="M27" s="326">
        <v>50</v>
      </c>
      <c r="N27" s="333">
        <v>38</v>
      </c>
      <c r="O27" s="334">
        <f>N27-M27</f>
        <v>-12</v>
      </c>
      <c r="P27" s="326">
        <v>20</v>
      </c>
      <c r="Q27" s="333">
        <v>20</v>
      </c>
      <c r="R27" s="335">
        <f>Q27-P27</f>
        <v>0</v>
      </c>
    </row>
    <row r="28" spans="1:24" s="171" customFormat="1" ht="18" customHeight="1" thickBot="1">
      <c r="A28" s="338"/>
      <c r="B28" s="339" t="s">
        <v>0</v>
      </c>
      <c r="C28" s="340" t="s">
        <v>23</v>
      </c>
      <c r="D28" s="327">
        <f t="shared" ref="D28:N28" si="13">SUM(D26:D27)</f>
        <v>192</v>
      </c>
      <c r="E28" s="327">
        <f t="shared" si="13"/>
        <v>182</v>
      </c>
      <c r="F28" s="327">
        <f>E28-D28</f>
        <v>-10</v>
      </c>
      <c r="G28" s="327">
        <f t="shared" ref="G28" si="14">SUM(G26:G27)</f>
        <v>138</v>
      </c>
      <c r="H28" s="327">
        <f t="shared" si="13"/>
        <v>118</v>
      </c>
      <c r="I28" s="327">
        <f>H28-G28</f>
        <v>-20</v>
      </c>
      <c r="J28" s="327">
        <f t="shared" ref="J28" si="15">SUM(J26:J27)</f>
        <v>122</v>
      </c>
      <c r="K28" s="327">
        <f t="shared" si="13"/>
        <v>112</v>
      </c>
      <c r="L28" s="327">
        <f>K28-J28</f>
        <v>-10</v>
      </c>
      <c r="M28" s="327">
        <f t="shared" ref="M28" si="16">SUM(M26:M27)</f>
        <v>111</v>
      </c>
      <c r="N28" s="327">
        <f t="shared" si="13"/>
        <v>101</v>
      </c>
      <c r="O28" s="327">
        <f>N28-M28</f>
        <v>-10</v>
      </c>
      <c r="P28" s="327">
        <f>SUM(P26:P27)</f>
        <v>46</v>
      </c>
      <c r="Q28" s="327">
        <f>SUM(Q26:Q27)</f>
        <v>45</v>
      </c>
      <c r="R28" s="341">
        <f>Q28-P28</f>
        <v>-1</v>
      </c>
      <c r="S28" s="98"/>
      <c r="T28" s="98"/>
      <c r="U28" s="98"/>
      <c r="V28" s="98"/>
      <c r="W28" s="98"/>
      <c r="X28" s="98"/>
    </row>
    <row r="29" spans="1:24">
      <c r="A29" s="9"/>
      <c r="B29" s="9"/>
      <c r="C29" s="9"/>
      <c r="D29" s="9"/>
      <c r="G29" s="97"/>
      <c r="H29" s="97"/>
      <c r="I29" s="96"/>
    </row>
    <row r="30" spans="1:24">
      <c r="A30" s="9"/>
      <c r="B30" s="9"/>
      <c r="C30" s="9"/>
      <c r="D30" s="9"/>
    </row>
  </sheetData>
  <mergeCells count="34">
    <mergeCell ref="M23:O23"/>
    <mergeCell ref="P23:R23"/>
    <mergeCell ref="A23:A24"/>
    <mergeCell ref="B23:B24"/>
    <mergeCell ref="C23:C24"/>
    <mergeCell ref="D23:F23"/>
    <mergeCell ref="G23:I23"/>
    <mergeCell ref="J23:L23"/>
    <mergeCell ref="C10:C11"/>
    <mergeCell ref="D10:X10"/>
    <mergeCell ref="A13:A19"/>
    <mergeCell ref="B13:B18"/>
    <mergeCell ref="C13:C14"/>
    <mergeCell ref="D13:X13"/>
    <mergeCell ref="C15:C16"/>
    <mergeCell ref="D15:X15"/>
    <mergeCell ref="C17:C18"/>
    <mergeCell ref="D17:X17"/>
    <mergeCell ref="M3:O3"/>
    <mergeCell ref="P3:R3"/>
    <mergeCell ref="S3:U3"/>
    <mergeCell ref="V3:X3"/>
    <mergeCell ref="A6:A12"/>
    <mergeCell ref="B6:B11"/>
    <mergeCell ref="C6:C7"/>
    <mergeCell ref="D6:X6"/>
    <mergeCell ref="C8:C9"/>
    <mergeCell ref="D8:X8"/>
    <mergeCell ref="A3:A4"/>
    <mergeCell ref="B3:B4"/>
    <mergeCell ref="C3:C4"/>
    <mergeCell ref="D3:F3"/>
    <mergeCell ref="G3:I3"/>
    <mergeCell ref="J3:L3"/>
  </mergeCells>
  <pageMargins left="0.39370078740157483" right="0.11811023622047245" top="0.51181102362204722" bottom="0.35433070866141736" header="0.51181102362204722" footer="0.23622047244094491"/>
  <pageSetup paperSize="9" orientation="landscape" horizontalDpi="120" verticalDpi="144" r:id="rId1"/>
  <headerFooter alignWithMargins="0"/>
  <rowBreaks count="1" manualBreakCount="1">
    <brk id="20" max="2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6" tint="0.79998168889431442"/>
  </sheetPr>
  <dimension ref="A1:BD15"/>
  <sheetViews>
    <sheetView zoomScale="85" zoomScaleNormal="85" workbookViewId="0">
      <selection activeCell="BC8" sqref="BC8"/>
    </sheetView>
  </sheetViews>
  <sheetFormatPr defaultRowHeight="12.75"/>
  <cols>
    <col min="1" max="1" width="3.28515625" style="20" customWidth="1"/>
    <col min="2" max="2" width="17.28515625" style="20" customWidth="1"/>
    <col min="3" max="3" width="4.42578125" style="20" customWidth="1"/>
    <col min="4" max="4" width="6.28515625" style="20" customWidth="1"/>
    <col min="5" max="5" width="5.85546875" style="20" customWidth="1"/>
    <col min="6" max="6" width="5.7109375" style="20" customWidth="1"/>
    <col min="7" max="8" width="5.140625" style="20" customWidth="1"/>
    <col min="9" max="9" width="6" style="20" customWidth="1"/>
    <col min="10" max="11" width="5.140625" style="20" customWidth="1"/>
    <col min="12" max="12" width="5" style="20" customWidth="1"/>
    <col min="13" max="14" width="5.140625" style="20" customWidth="1"/>
    <col min="15" max="15" width="6" style="20" customWidth="1"/>
    <col min="16" max="17" width="5.140625" style="20" customWidth="1"/>
    <col min="18" max="19" width="5.7109375" style="20" customWidth="1"/>
    <col min="20" max="20" width="5.140625" style="20" customWidth="1"/>
    <col min="21" max="21" width="3.5703125" style="20" customWidth="1"/>
    <col min="22" max="23" width="5.140625" style="20" customWidth="1"/>
    <col min="24" max="24" width="4.7109375" style="20" customWidth="1"/>
    <col min="25" max="26" width="5.140625" style="20" customWidth="1"/>
    <col min="27" max="27" width="4.85546875" style="20" customWidth="1"/>
    <col min="28" max="29" width="5.140625" style="20" customWidth="1"/>
    <col min="30" max="30" width="5.5703125" style="20" customWidth="1"/>
    <col min="31" max="31" width="1.28515625" style="20" customWidth="1"/>
    <col min="32" max="32" width="11.140625" style="20" customWidth="1"/>
    <col min="33" max="33" width="5" style="20" customWidth="1"/>
    <col min="34" max="55" width="5.5703125" style="20" customWidth="1"/>
    <col min="56" max="16384" width="9.140625" style="20"/>
  </cols>
  <sheetData>
    <row r="1" spans="1:56" s="49" customFormat="1">
      <c r="A1" s="135" t="s">
        <v>547</v>
      </c>
      <c r="AF1" s="135" t="s">
        <v>548</v>
      </c>
      <c r="AG1" s="135"/>
    </row>
    <row r="2" spans="1:56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</row>
    <row r="3" spans="1:56" s="401" customFormat="1" ht="15" customHeight="1">
      <c r="A3" s="604" t="s">
        <v>89</v>
      </c>
      <c r="B3" s="604"/>
      <c r="C3" s="604" t="s">
        <v>20</v>
      </c>
      <c r="D3" s="649" t="s">
        <v>90</v>
      </c>
      <c r="E3" s="650"/>
      <c r="F3" s="651"/>
      <c r="G3" s="604" t="s">
        <v>91</v>
      </c>
      <c r="H3" s="604"/>
      <c r="I3" s="604"/>
      <c r="J3" s="604"/>
      <c r="K3" s="604"/>
      <c r="L3" s="604"/>
      <c r="M3" s="604"/>
      <c r="N3" s="604"/>
      <c r="O3" s="604"/>
      <c r="P3" s="604"/>
      <c r="Q3" s="604"/>
      <c r="R3" s="604"/>
      <c r="S3" s="604"/>
      <c r="T3" s="604"/>
      <c r="U3" s="604"/>
      <c r="V3" s="604"/>
      <c r="W3" s="604"/>
      <c r="X3" s="604"/>
      <c r="Y3" s="604"/>
      <c r="Z3" s="604"/>
      <c r="AA3" s="604"/>
      <c r="AB3" s="604"/>
      <c r="AC3" s="604"/>
      <c r="AD3" s="604"/>
      <c r="AE3" s="441"/>
      <c r="AF3" s="780"/>
      <c r="AG3" s="604" t="s">
        <v>20</v>
      </c>
      <c r="AH3" s="779" t="s">
        <v>2</v>
      </c>
      <c r="AI3" s="779" t="s">
        <v>210</v>
      </c>
      <c r="AJ3" s="779" t="s">
        <v>3</v>
      </c>
      <c r="AK3" s="779" t="s">
        <v>4</v>
      </c>
      <c r="AL3" s="779" t="s">
        <v>5</v>
      </c>
      <c r="AM3" s="779" t="s">
        <v>6</v>
      </c>
      <c r="AN3" s="779" t="s">
        <v>7</v>
      </c>
      <c r="AO3" s="779" t="s">
        <v>211</v>
      </c>
      <c r="AP3" s="779" t="s">
        <v>8</v>
      </c>
      <c r="AQ3" s="779" t="s">
        <v>9</v>
      </c>
      <c r="AR3" s="779" t="s">
        <v>10</v>
      </c>
      <c r="AS3" s="779" t="s">
        <v>11</v>
      </c>
      <c r="AT3" s="779" t="s">
        <v>12</v>
      </c>
      <c r="AU3" s="779" t="s">
        <v>13</v>
      </c>
      <c r="AV3" s="779" t="s">
        <v>14</v>
      </c>
      <c r="AW3" s="779" t="s">
        <v>15</v>
      </c>
      <c r="AX3" s="779" t="s">
        <v>17</v>
      </c>
      <c r="AY3" s="779" t="s">
        <v>16</v>
      </c>
      <c r="AZ3" s="779" t="s">
        <v>135</v>
      </c>
      <c r="BA3" s="779" t="s">
        <v>122</v>
      </c>
      <c r="BB3" s="779" t="s">
        <v>136</v>
      </c>
      <c r="BC3" s="781" t="s">
        <v>559</v>
      </c>
      <c r="BD3" s="441"/>
    </row>
    <row r="4" spans="1:56" s="401" customFormat="1" ht="19.5" customHeight="1">
      <c r="A4" s="604"/>
      <c r="B4" s="604"/>
      <c r="C4" s="604"/>
      <c r="D4" s="652"/>
      <c r="E4" s="653"/>
      <c r="F4" s="654"/>
      <c r="G4" s="604" t="s">
        <v>209</v>
      </c>
      <c r="H4" s="604"/>
      <c r="I4" s="604"/>
      <c r="J4" s="604" t="s">
        <v>92</v>
      </c>
      <c r="K4" s="604"/>
      <c r="L4" s="604"/>
      <c r="M4" s="604"/>
      <c r="N4" s="604"/>
      <c r="O4" s="604"/>
      <c r="P4" s="604" t="s">
        <v>93</v>
      </c>
      <c r="Q4" s="604"/>
      <c r="R4" s="604"/>
      <c r="S4" s="605" t="s">
        <v>94</v>
      </c>
      <c r="T4" s="782"/>
      <c r="U4" s="782"/>
      <c r="V4" s="782"/>
      <c r="W4" s="782"/>
      <c r="X4" s="782"/>
      <c r="Y4" s="782"/>
      <c r="Z4" s="782"/>
      <c r="AA4" s="782"/>
      <c r="AB4" s="604" t="s">
        <v>98</v>
      </c>
      <c r="AC4" s="604"/>
      <c r="AD4" s="604"/>
      <c r="AE4" s="441"/>
      <c r="AF4" s="780"/>
      <c r="AG4" s="604"/>
      <c r="AH4" s="779"/>
      <c r="AI4" s="779"/>
      <c r="AJ4" s="779"/>
      <c r="AK4" s="779"/>
      <c r="AL4" s="779"/>
      <c r="AM4" s="779"/>
      <c r="AN4" s="779"/>
      <c r="AO4" s="779"/>
      <c r="AP4" s="779"/>
      <c r="AQ4" s="779"/>
      <c r="AR4" s="779"/>
      <c r="AS4" s="779"/>
      <c r="AT4" s="779"/>
      <c r="AU4" s="779"/>
      <c r="AV4" s="779"/>
      <c r="AW4" s="779"/>
      <c r="AX4" s="779"/>
      <c r="AY4" s="779"/>
      <c r="AZ4" s="779"/>
      <c r="BA4" s="779"/>
      <c r="BB4" s="779"/>
      <c r="BC4" s="781"/>
      <c r="BD4" s="441"/>
    </row>
    <row r="5" spans="1:56" s="401" customFormat="1" ht="63.75" customHeight="1">
      <c r="A5" s="604"/>
      <c r="B5" s="604"/>
      <c r="C5" s="604"/>
      <c r="D5" s="652"/>
      <c r="E5" s="653"/>
      <c r="F5" s="654"/>
      <c r="G5" s="604"/>
      <c r="H5" s="604"/>
      <c r="I5" s="604"/>
      <c r="J5" s="604" t="s">
        <v>95</v>
      </c>
      <c r="K5" s="604"/>
      <c r="L5" s="604"/>
      <c r="M5" s="604" t="s">
        <v>125</v>
      </c>
      <c r="N5" s="604"/>
      <c r="O5" s="604"/>
      <c r="P5" s="604"/>
      <c r="Q5" s="604"/>
      <c r="R5" s="604"/>
      <c r="S5" s="605" t="s">
        <v>96</v>
      </c>
      <c r="T5" s="782"/>
      <c r="U5" s="606"/>
      <c r="V5" s="605" t="s">
        <v>97</v>
      </c>
      <c r="W5" s="782"/>
      <c r="X5" s="606"/>
      <c r="Y5" s="605" t="s">
        <v>141</v>
      </c>
      <c r="Z5" s="782"/>
      <c r="AA5" s="782"/>
      <c r="AB5" s="604"/>
      <c r="AC5" s="604"/>
      <c r="AD5" s="604"/>
      <c r="AE5" s="441"/>
      <c r="AF5" s="780"/>
      <c r="AG5" s="604"/>
      <c r="AH5" s="779"/>
      <c r="AI5" s="779"/>
      <c r="AJ5" s="779"/>
      <c r="AK5" s="779"/>
      <c r="AL5" s="779"/>
      <c r="AM5" s="779"/>
      <c r="AN5" s="779"/>
      <c r="AO5" s="779"/>
      <c r="AP5" s="779"/>
      <c r="AQ5" s="779"/>
      <c r="AR5" s="779"/>
      <c r="AS5" s="779"/>
      <c r="AT5" s="779"/>
      <c r="AU5" s="779"/>
      <c r="AV5" s="779"/>
      <c r="AW5" s="779"/>
      <c r="AX5" s="779"/>
      <c r="AY5" s="779"/>
      <c r="AZ5" s="779"/>
      <c r="BA5" s="779"/>
      <c r="BB5" s="779"/>
      <c r="BC5" s="781"/>
      <c r="BD5" s="441"/>
    </row>
    <row r="6" spans="1:56" s="401" customFormat="1" ht="48">
      <c r="A6" s="604"/>
      <c r="B6" s="604"/>
      <c r="C6" s="604"/>
      <c r="D6" s="418" t="s">
        <v>367</v>
      </c>
      <c r="E6" s="418" t="s">
        <v>468</v>
      </c>
      <c r="F6" s="418" t="s">
        <v>274</v>
      </c>
      <c r="G6" s="418" t="s">
        <v>367</v>
      </c>
      <c r="H6" s="418" t="s">
        <v>468</v>
      </c>
      <c r="I6" s="418" t="s">
        <v>274</v>
      </c>
      <c r="J6" s="418" t="s">
        <v>367</v>
      </c>
      <c r="K6" s="418" t="s">
        <v>468</v>
      </c>
      <c r="L6" s="418" t="s">
        <v>274</v>
      </c>
      <c r="M6" s="418" t="s">
        <v>367</v>
      </c>
      <c r="N6" s="418" t="s">
        <v>468</v>
      </c>
      <c r="O6" s="418" t="s">
        <v>274</v>
      </c>
      <c r="P6" s="418" t="s">
        <v>367</v>
      </c>
      <c r="Q6" s="418" t="s">
        <v>468</v>
      </c>
      <c r="R6" s="418" t="s">
        <v>274</v>
      </c>
      <c r="S6" s="418" t="s">
        <v>367</v>
      </c>
      <c r="T6" s="418" t="s">
        <v>468</v>
      </c>
      <c r="U6" s="418" t="s">
        <v>274</v>
      </c>
      <c r="V6" s="418" t="s">
        <v>367</v>
      </c>
      <c r="W6" s="418" t="s">
        <v>468</v>
      </c>
      <c r="X6" s="418" t="s">
        <v>274</v>
      </c>
      <c r="Y6" s="418" t="s">
        <v>367</v>
      </c>
      <c r="Z6" s="418" t="s">
        <v>468</v>
      </c>
      <c r="AA6" s="418" t="s">
        <v>274</v>
      </c>
      <c r="AB6" s="418" t="s">
        <v>367</v>
      </c>
      <c r="AC6" s="418" t="s">
        <v>468</v>
      </c>
      <c r="AD6" s="418" t="s">
        <v>274</v>
      </c>
      <c r="AE6" s="441"/>
      <c r="AF6" s="780"/>
      <c r="AG6" s="604"/>
      <c r="AH6" s="779"/>
      <c r="AI6" s="779"/>
      <c r="AJ6" s="779"/>
      <c r="AK6" s="779"/>
      <c r="AL6" s="779"/>
      <c r="AM6" s="779"/>
      <c r="AN6" s="779"/>
      <c r="AO6" s="779"/>
      <c r="AP6" s="779"/>
      <c r="AQ6" s="779"/>
      <c r="AR6" s="779"/>
      <c r="AS6" s="779"/>
      <c r="AT6" s="779"/>
      <c r="AU6" s="779"/>
      <c r="AV6" s="779"/>
      <c r="AW6" s="779"/>
      <c r="AX6" s="779"/>
      <c r="AY6" s="779"/>
      <c r="AZ6" s="779"/>
      <c r="BA6" s="779"/>
      <c r="BB6" s="779"/>
      <c r="BC6" s="781"/>
      <c r="BD6" s="441"/>
    </row>
    <row r="7" spans="1:56" s="402" customFormat="1" ht="11.25">
      <c r="A7" s="442"/>
      <c r="B7" s="442"/>
      <c r="C7" s="442">
        <v>1</v>
      </c>
      <c r="D7" s="442">
        <v>2</v>
      </c>
      <c r="E7" s="442">
        <v>3</v>
      </c>
      <c r="F7" s="442">
        <v>4</v>
      </c>
      <c r="G7" s="442">
        <v>5</v>
      </c>
      <c r="H7" s="442">
        <v>6</v>
      </c>
      <c r="I7" s="442">
        <v>7</v>
      </c>
      <c r="J7" s="442">
        <v>8</v>
      </c>
      <c r="K7" s="442">
        <v>9</v>
      </c>
      <c r="L7" s="442">
        <v>10</v>
      </c>
      <c r="M7" s="442">
        <v>11</v>
      </c>
      <c r="N7" s="442">
        <v>12</v>
      </c>
      <c r="O7" s="442">
        <v>13</v>
      </c>
      <c r="P7" s="442">
        <v>14</v>
      </c>
      <c r="Q7" s="442">
        <v>15</v>
      </c>
      <c r="R7" s="442">
        <v>16</v>
      </c>
      <c r="S7" s="442">
        <v>17</v>
      </c>
      <c r="T7" s="442">
        <v>18</v>
      </c>
      <c r="U7" s="442">
        <v>19</v>
      </c>
      <c r="V7" s="442">
        <v>20</v>
      </c>
      <c r="W7" s="442">
        <v>21</v>
      </c>
      <c r="X7" s="442">
        <v>22</v>
      </c>
      <c r="Y7" s="442">
        <v>23</v>
      </c>
      <c r="Z7" s="442">
        <v>24</v>
      </c>
      <c r="AA7" s="442">
        <v>25</v>
      </c>
      <c r="AB7" s="442">
        <v>26</v>
      </c>
      <c r="AC7" s="442">
        <v>27</v>
      </c>
      <c r="AD7" s="442">
        <v>28</v>
      </c>
      <c r="AE7" s="443"/>
      <c r="AF7" s="444"/>
      <c r="AG7" s="442">
        <v>1</v>
      </c>
      <c r="AH7" s="442">
        <v>2</v>
      </c>
      <c r="AI7" s="442">
        <v>3</v>
      </c>
      <c r="AJ7" s="442">
        <v>4</v>
      </c>
      <c r="AK7" s="442">
        <v>5</v>
      </c>
      <c r="AL7" s="442">
        <v>6</v>
      </c>
      <c r="AM7" s="442">
        <v>7</v>
      </c>
      <c r="AN7" s="442">
        <v>8</v>
      </c>
      <c r="AO7" s="442">
        <v>9</v>
      </c>
      <c r="AP7" s="442">
        <v>10</v>
      </c>
      <c r="AQ7" s="442">
        <v>11</v>
      </c>
      <c r="AR7" s="442">
        <v>12</v>
      </c>
      <c r="AS7" s="442">
        <v>13</v>
      </c>
      <c r="AT7" s="442">
        <v>14</v>
      </c>
      <c r="AU7" s="442">
        <v>15</v>
      </c>
      <c r="AV7" s="442">
        <v>16</v>
      </c>
      <c r="AW7" s="442">
        <v>17</v>
      </c>
      <c r="AX7" s="442">
        <v>18</v>
      </c>
      <c r="AY7" s="442">
        <v>19</v>
      </c>
      <c r="AZ7" s="442">
        <v>20</v>
      </c>
      <c r="BA7" s="442">
        <v>21</v>
      </c>
      <c r="BB7" s="442">
        <v>22</v>
      </c>
      <c r="BC7" s="445">
        <v>23</v>
      </c>
      <c r="BD7" s="443"/>
    </row>
    <row r="8" spans="1:56" s="156" customFormat="1" ht="40.5" customHeight="1">
      <c r="A8" s="446" t="s">
        <v>66</v>
      </c>
      <c r="B8" s="447" t="s">
        <v>99</v>
      </c>
      <c r="C8" s="94" t="s">
        <v>21</v>
      </c>
      <c r="D8" s="448">
        <f>G8+P8+AB8</f>
        <v>1171</v>
      </c>
      <c r="E8" s="448">
        <f>H8+Q8+AC8</f>
        <v>1170</v>
      </c>
      <c r="F8" s="448">
        <f>E8-D8</f>
        <v>-1</v>
      </c>
      <c r="G8" s="448">
        <f>J8+M8</f>
        <v>891</v>
      </c>
      <c r="H8" s="448">
        <f>K8+N8</f>
        <v>771</v>
      </c>
      <c r="I8" s="448">
        <f>H8-G8</f>
        <v>-120</v>
      </c>
      <c r="J8" s="403">
        <v>50</v>
      </c>
      <c r="K8" s="403">
        <v>63</v>
      </c>
      <c r="L8" s="448">
        <f>K8-J8</f>
        <v>13</v>
      </c>
      <c r="M8" s="403">
        <v>841</v>
      </c>
      <c r="N8" s="403">
        <v>708</v>
      </c>
      <c r="O8" s="448">
        <f>N8-M8</f>
        <v>-133</v>
      </c>
      <c r="P8" s="448">
        <f>S8+V8+Y8</f>
        <v>131</v>
      </c>
      <c r="Q8" s="448">
        <f>T8+W8+Z8</f>
        <v>221</v>
      </c>
      <c r="R8" s="448">
        <f>Q8-P8</f>
        <v>90</v>
      </c>
      <c r="S8" s="403">
        <v>5</v>
      </c>
      <c r="T8" s="403">
        <v>2</v>
      </c>
      <c r="U8" s="448">
        <f>T8-S8</f>
        <v>-3</v>
      </c>
      <c r="V8" s="403">
        <v>31</v>
      </c>
      <c r="W8" s="403">
        <v>19</v>
      </c>
      <c r="X8" s="448">
        <f>W8-V8</f>
        <v>-12</v>
      </c>
      <c r="Y8" s="403">
        <v>95</v>
      </c>
      <c r="Z8" s="403">
        <v>200</v>
      </c>
      <c r="AA8" s="448">
        <f>Z8-Y8</f>
        <v>105</v>
      </c>
      <c r="AB8" s="403">
        <v>149</v>
      </c>
      <c r="AC8" s="403">
        <v>178</v>
      </c>
      <c r="AD8" s="448">
        <f>AC8-AB8</f>
        <v>29</v>
      </c>
      <c r="AE8" s="163"/>
      <c r="AF8" s="404" t="s">
        <v>516</v>
      </c>
      <c r="AG8" s="94" t="s">
        <v>21</v>
      </c>
      <c r="AH8" s="403">
        <v>4</v>
      </c>
      <c r="AI8" s="403">
        <v>21</v>
      </c>
      <c r="AJ8" s="403">
        <v>10</v>
      </c>
      <c r="AK8" s="403">
        <v>37</v>
      </c>
      <c r="AL8" s="403">
        <v>27</v>
      </c>
      <c r="AM8" s="403">
        <v>13</v>
      </c>
      <c r="AN8" s="403">
        <v>29</v>
      </c>
      <c r="AO8" s="403">
        <v>30</v>
      </c>
      <c r="AP8" s="403">
        <v>36</v>
      </c>
      <c r="AQ8" s="403">
        <v>16</v>
      </c>
      <c r="AR8" s="403">
        <v>18</v>
      </c>
      <c r="AS8" s="403">
        <v>31</v>
      </c>
      <c r="AT8" s="403">
        <v>9</v>
      </c>
      <c r="AU8" s="403">
        <v>112</v>
      </c>
      <c r="AV8" s="403">
        <v>7</v>
      </c>
      <c r="AW8" s="403">
        <v>26</v>
      </c>
      <c r="AX8" s="403">
        <v>6</v>
      </c>
      <c r="AY8" s="403">
        <v>17</v>
      </c>
      <c r="AZ8" s="403">
        <v>651</v>
      </c>
      <c r="BA8" s="403">
        <v>105</v>
      </c>
      <c r="BB8" s="403">
        <v>82</v>
      </c>
      <c r="BC8" s="79">
        <f>SUM(AH8:BB8)</f>
        <v>1287</v>
      </c>
      <c r="BD8" s="449"/>
    </row>
    <row r="9" spans="1:56" s="156" customFormat="1" ht="41.25" customHeight="1">
      <c r="A9" s="446" t="s">
        <v>65</v>
      </c>
      <c r="B9" s="447" t="s">
        <v>100</v>
      </c>
      <c r="C9" s="94" t="s">
        <v>22</v>
      </c>
      <c r="D9" s="448">
        <f>G9+P9+AB9</f>
        <v>139</v>
      </c>
      <c r="E9" s="448">
        <f>H9+Q9+AC9</f>
        <v>117</v>
      </c>
      <c r="F9" s="448">
        <f>E9-D9</f>
        <v>-22</v>
      </c>
      <c r="G9" s="448">
        <f>J9+M9</f>
        <v>52</v>
      </c>
      <c r="H9" s="448">
        <f>K9+N9</f>
        <v>27</v>
      </c>
      <c r="I9" s="448">
        <f>H9-G9</f>
        <v>-25</v>
      </c>
      <c r="J9" s="403"/>
      <c r="K9" s="403"/>
      <c r="L9" s="448">
        <f>K9-J9</f>
        <v>0</v>
      </c>
      <c r="M9" s="403">
        <v>52</v>
      </c>
      <c r="N9" s="403">
        <v>27</v>
      </c>
      <c r="O9" s="448">
        <f>N9-M9</f>
        <v>-25</v>
      </c>
      <c r="P9" s="448">
        <f>S9+V9+Y9</f>
        <v>46</v>
      </c>
      <c r="Q9" s="448">
        <f>T9+W9+Z9</f>
        <v>65</v>
      </c>
      <c r="R9" s="448">
        <f>Q9-P9</f>
        <v>19</v>
      </c>
      <c r="S9" s="403"/>
      <c r="T9" s="403"/>
      <c r="U9" s="448">
        <f>T9-S9</f>
        <v>0</v>
      </c>
      <c r="V9" s="403">
        <v>34</v>
      </c>
      <c r="W9" s="403">
        <v>39</v>
      </c>
      <c r="X9" s="448">
        <f>W9-V9</f>
        <v>5</v>
      </c>
      <c r="Y9" s="403">
        <v>12</v>
      </c>
      <c r="Z9" s="403">
        <v>26</v>
      </c>
      <c r="AA9" s="448">
        <f>Z9-Y9</f>
        <v>14</v>
      </c>
      <c r="AB9" s="403">
        <v>41</v>
      </c>
      <c r="AC9" s="403">
        <v>25</v>
      </c>
      <c r="AD9" s="448">
        <f>AC9-AB9</f>
        <v>-16</v>
      </c>
      <c r="AE9" s="163"/>
      <c r="AF9" s="404" t="s">
        <v>473</v>
      </c>
      <c r="AG9" s="94" t="s">
        <v>22</v>
      </c>
      <c r="AH9" s="403">
        <v>3</v>
      </c>
      <c r="AI9" s="403">
        <v>27</v>
      </c>
      <c r="AJ9" s="403">
        <v>8</v>
      </c>
      <c r="AK9" s="403">
        <v>26</v>
      </c>
      <c r="AL9" s="403">
        <v>21</v>
      </c>
      <c r="AM9" s="403">
        <v>10</v>
      </c>
      <c r="AN9" s="403">
        <v>24</v>
      </c>
      <c r="AO9" s="403">
        <v>25</v>
      </c>
      <c r="AP9" s="403">
        <v>6</v>
      </c>
      <c r="AQ9" s="403">
        <v>9</v>
      </c>
      <c r="AR9" s="403">
        <v>17</v>
      </c>
      <c r="AS9" s="403">
        <v>38</v>
      </c>
      <c r="AT9" s="403">
        <v>17</v>
      </c>
      <c r="AU9" s="403">
        <v>91</v>
      </c>
      <c r="AV9" s="403">
        <v>25</v>
      </c>
      <c r="AW9" s="403">
        <v>16</v>
      </c>
      <c r="AX9" s="403">
        <v>6</v>
      </c>
      <c r="AY9" s="403">
        <v>24</v>
      </c>
      <c r="AZ9" s="403">
        <v>789</v>
      </c>
      <c r="BA9" s="403">
        <v>95</v>
      </c>
      <c r="BB9" s="403">
        <v>33</v>
      </c>
      <c r="BC9" s="79">
        <f>SUM(AH9:BB9)</f>
        <v>1310</v>
      </c>
      <c r="BD9" s="449"/>
    </row>
    <row r="10" spans="1:56" s="449" customFormat="1" ht="38.25" customHeight="1">
      <c r="A10" s="450" t="s">
        <v>67</v>
      </c>
      <c r="B10" s="434" t="s">
        <v>0</v>
      </c>
      <c r="C10" s="141" t="s">
        <v>23</v>
      </c>
      <c r="D10" s="159">
        <f>SUM(D8:D9)</f>
        <v>1310</v>
      </c>
      <c r="E10" s="159">
        <f>SUM(E8:E9)</f>
        <v>1287</v>
      </c>
      <c r="F10" s="159">
        <f>E10-D10</f>
        <v>-23</v>
      </c>
      <c r="G10" s="159">
        <f>SUM(G8:G9)</f>
        <v>943</v>
      </c>
      <c r="H10" s="159">
        <f>SUM(H8:H9)</f>
        <v>798</v>
      </c>
      <c r="I10" s="159">
        <f>H10-G10</f>
        <v>-145</v>
      </c>
      <c r="J10" s="159">
        <f>SUM(J8:J9)</f>
        <v>50</v>
      </c>
      <c r="K10" s="159">
        <f>SUM(K8:K9)</f>
        <v>63</v>
      </c>
      <c r="L10" s="159">
        <f>K10-J10</f>
        <v>13</v>
      </c>
      <c r="M10" s="159">
        <f>SUM(M8:M9)</f>
        <v>893</v>
      </c>
      <c r="N10" s="159">
        <f>SUM(N8:N9)</f>
        <v>735</v>
      </c>
      <c r="O10" s="159">
        <f>N10-M10</f>
        <v>-158</v>
      </c>
      <c r="P10" s="159">
        <f>SUM(P8:P9)</f>
        <v>177</v>
      </c>
      <c r="Q10" s="159">
        <f>SUM(Q8:Q9)</f>
        <v>286</v>
      </c>
      <c r="R10" s="159">
        <f>Q10-P10</f>
        <v>109</v>
      </c>
      <c r="S10" s="159">
        <f>SUM(S8:S9)</f>
        <v>5</v>
      </c>
      <c r="T10" s="159">
        <f>SUM(T8:T9)</f>
        <v>2</v>
      </c>
      <c r="U10" s="159">
        <f>T10-S10</f>
        <v>-3</v>
      </c>
      <c r="V10" s="159">
        <f>SUM(V8:V9)</f>
        <v>65</v>
      </c>
      <c r="W10" s="159">
        <f>SUM(W8:W9)</f>
        <v>58</v>
      </c>
      <c r="X10" s="159">
        <f>W10-V10</f>
        <v>-7</v>
      </c>
      <c r="Y10" s="159">
        <f>SUM(Y8:Y9)</f>
        <v>107</v>
      </c>
      <c r="Z10" s="159">
        <f>SUM(Z8:Z9)</f>
        <v>226</v>
      </c>
      <c r="AA10" s="159">
        <f>Z10-Y10</f>
        <v>119</v>
      </c>
      <c r="AB10" s="159">
        <f>SUM(AB8:AB9)</f>
        <v>190</v>
      </c>
      <c r="AC10" s="159">
        <f>SUM(AC8:AC9)</f>
        <v>203</v>
      </c>
      <c r="AD10" s="159">
        <f>AC10-AB10</f>
        <v>13</v>
      </c>
      <c r="AE10" s="163"/>
      <c r="AF10" s="23" t="s">
        <v>533</v>
      </c>
      <c r="AG10" s="94" t="s">
        <v>23</v>
      </c>
      <c r="AH10" s="448">
        <f>AH8-AH9</f>
        <v>1</v>
      </c>
      <c r="AI10" s="448">
        <f t="shared" ref="AI10:BC10" si="0">AI8-AI9</f>
        <v>-6</v>
      </c>
      <c r="AJ10" s="448">
        <f t="shared" si="0"/>
        <v>2</v>
      </c>
      <c r="AK10" s="448">
        <f t="shared" si="0"/>
        <v>11</v>
      </c>
      <c r="AL10" s="448">
        <f t="shared" si="0"/>
        <v>6</v>
      </c>
      <c r="AM10" s="448">
        <f t="shared" si="0"/>
        <v>3</v>
      </c>
      <c r="AN10" s="448">
        <f t="shared" si="0"/>
        <v>5</v>
      </c>
      <c r="AO10" s="448">
        <f t="shared" si="0"/>
        <v>5</v>
      </c>
      <c r="AP10" s="448">
        <f t="shared" si="0"/>
        <v>30</v>
      </c>
      <c r="AQ10" s="448">
        <f t="shared" si="0"/>
        <v>7</v>
      </c>
      <c r="AR10" s="448">
        <f t="shared" si="0"/>
        <v>1</v>
      </c>
      <c r="AS10" s="448">
        <f t="shared" si="0"/>
        <v>-7</v>
      </c>
      <c r="AT10" s="448">
        <f t="shared" si="0"/>
        <v>-8</v>
      </c>
      <c r="AU10" s="448">
        <f t="shared" si="0"/>
        <v>21</v>
      </c>
      <c r="AV10" s="448">
        <f t="shared" si="0"/>
        <v>-18</v>
      </c>
      <c r="AW10" s="448">
        <f t="shared" si="0"/>
        <v>10</v>
      </c>
      <c r="AX10" s="448">
        <f t="shared" si="0"/>
        <v>0</v>
      </c>
      <c r="AY10" s="448">
        <f t="shared" si="0"/>
        <v>-7</v>
      </c>
      <c r="AZ10" s="448">
        <f t="shared" si="0"/>
        <v>-138</v>
      </c>
      <c r="BA10" s="448">
        <f t="shared" si="0"/>
        <v>10</v>
      </c>
      <c r="BB10" s="448">
        <f t="shared" si="0"/>
        <v>49</v>
      </c>
      <c r="BC10" s="159">
        <f t="shared" si="0"/>
        <v>-23</v>
      </c>
    </row>
    <row r="11" spans="1:56" s="78" customFormat="1" ht="21" customHeight="1">
      <c r="E11" s="323"/>
    </row>
    <row r="12" spans="1:56">
      <c r="B12" s="47"/>
      <c r="C12" s="47"/>
      <c r="D12" s="47"/>
      <c r="E12" s="324"/>
      <c r="F12" s="324"/>
      <c r="G12" s="324"/>
      <c r="H12" s="324"/>
      <c r="I12" s="324"/>
      <c r="J12" s="324"/>
      <c r="K12" s="324"/>
      <c r="L12" s="324"/>
      <c r="M12" s="324"/>
      <c r="N12" s="47"/>
      <c r="O12" s="47"/>
      <c r="P12" s="47"/>
      <c r="BA12" s="56"/>
      <c r="BB12" s="56"/>
      <c r="BC12" s="56"/>
      <c r="BD12" s="56"/>
    </row>
    <row r="13" spans="1:56">
      <c r="E13" s="324"/>
      <c r="F13" s="324"/>
      <c r="G13" s="324"/>
      <c r="H13" s="324"/>
      <c r="I13" s="324"/>
      <c r="J13" s="324"/>
      <c r="K13" s="324"/>
      <c r="L13" s="324"/>
      <c r="M13" s="324"/>
      <c r="N13" s="47"/>
      <c r="O13" s="47"/>
      <c r="P13" s="47"/>
    </row>
    <row r="15" spans="1:56"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</row>
  </sheetData>
  <mergeCells count="39">
    <mergeCell ref="A3:A6"/>
    <mergeCell ref="B3:B6"/>
    <mergeCell ref="C3:C6"/>
    <mergeCell ref="D3:F5"/>
    <mergeCell ref="G3:AD3"/>
    <mergeCell ref="J5:L5"/>
    <mergeCell ref="M5:O5"/>
    <mergeCell ref="S5:U5"/>
    <mergeCell ref="V5:X5"/>
    <mergeCell ref="Y5:AA5"/>
    <mergeCell ref="BC3:BC6"/>
    <mergeCell ref="G4:I5"/>
    <mergeCell ref="J4:O4"/>
    <mergeCell ref="P4:R5"/>
    <mergeCell ref="S4:AA4"/>
    <mergeCell ref="AB4:AD5"/>
    <mergeCell ref="AS3:AS6"/>
    <mergeCell ref="AT3:AT6"/>
    <mergeCell ref="AU3:AU6"/>
    <mergeCell ref="AV3:AV6"/>
    <mergeCell ref="AW3:AW6"/>
    <mergeCell ref="AX3:AX6"/>
    <mergeCell ref="AM3:AM6"/>
    <mergeCell ref="AN3:AN6"/>
    <mergeCell ref="AO3:AO6"/>
    <mergeCell ref="AP3:AP6"/>
    <mergeCell ref="AY3:AY6"/>
    <mergeCell ref="AZ3:AZ6"/>
    <mergeCell ref="BA3:BA6"/>
    <mergeCell ref="BB3:BB6"/>
    <mergeCell ref="AQ3:AQ6"/>
    <mergeCell ref="AR3:AR6"/>
    <mergeCell ref="AL3:AL6"/>
    <mergeCell ref="AF3:AF6"/>
    <mergeCell ref="AG3:AG6"/>
    <mergeCell ref="AH3:AH6"/>
    <mergeCell ref="AI3:AI6"/>
    <mergeCell ref="AJ3:AJ6"/>
    <mergeCell ref="AK3:AK6"/>
  </mergeCells>
  <pageMargins left="0.27559055118110237" right="0.15748031496062992" top="0.74803149606299213" bottom="0.74803149606299213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9" enableFormatConditionsCalculation="0">
    <tabColor theme="6" tint="0.79998168889431442"/>
  </sheetPr>
  <dimension ref="A1:AG11"/>
  <sheetViews>
    <sheetView workbookViewId="0">
      <pane xSplit="3" ySplit="7" topLeftCell="D8" activePane="bottomRight" state="frozen"/>
      <selection activeCell="I22" sqref="I22"/>
      <selection pane="topRight" activeCell="I22" sqref="I22"/>
      <selection pane="bottomLeft" activeCell="I22" sqref="I22"/>
      <selection pane="bottomRight" activeCell="P1" sqref="P1"/>
    </sheetView>
  </sheetViews>
  <sheetFormatPr defaultRowHeight="12.75"/>
  <cols>
    <col min="1" max="1" width="3.42578125" style="20" customWidth="1"/>
    <col min="2" max="2" width="17" style="20" customWidth="1"/>
    <col min="3" max="3" width="4" style="20" customWidth="1"/>
    <col min="4" max="4" width="4.85546875" style="20" customWidth="1"/>
    <col min="5" max="5" width="5.140625" style="31" customWidth="1"/>
    <col min="6" max="6" width="4.7109375" style="20" customWidth="1"/>
    <col min="7" max="7" width="4.7109375" style="31" customWidth="1"/>
    <col min="8" max="8" width="4.7109375" style="20" customWidth="1"/>
    <col min="9" max="11" width="4.7109375" style="31" customWidth="1"/>
    <col min="12" max="12" width="4.85546875" style="20" customWidth="1"/>
    <col min="13" max="13" width="4.85546875" style="31" customWidth="1"/>
    <col min="14" max="14" width="4.7109375" style="20" customWidth="1"/>
    <col min="15" max="15" width="4.7109375" style="31" customWidth="1"/>
    <col min="16" max="16" width="5.140625" style="20" customWidth="1"/>
    <col min="17" max="17" width="5" style="20" customWidth="1"/>
    <col min="18" max="18" width="5" style="31" customWidth="1"/>
    <col min="19" max="19" width="4.42578125" style="20" customWidth="1"/>
    <col min="20" max="20" width="4.85546875" style="20" customWidth="1"/>
    <col min="21" max="21" width="4.85546875" style="31" customWidth="1"/>
    <col min="22" max="22" width="4.140625" style="20" customWidth="1"/>
    <col min="23" max="23" width="4.7109375" style="20" customWidth="1"/>
    <col min="24" max="24" width="5.28515625" style="31" customWidth="1"/>
    <col min="25" max="25" width="5.28515625" style="20" customWidth="1"/>
    <col min="26" max="26" width="5.140625" style="20" customWidth="1"/>
    <col min="27" max="27" width="5.28515625" style="31" customWidth="1"/>
    <col min="28" max="28" width="4.42578125" style="20" customWidth="1"/>
    <col min="29" max="29" width="5.42578125" style="31" customWidth="1"/>
    <col min="30" max="30" width="4.7109375" style="31" customWidth="1"/>
    <col min="31" max="31" width="5.5703125" style="31" customWidth="1"/>
    <col min="32" max="32" width="5" style="31" customWidth="1"/>
    <col min="33" max="33" width="6.140625" style="31" customWidth="1"/>
    <col min="34" max="16384" width="9.140625" style="20"/>
  </cols>
  <sheetData>
    <row r="1" spans="1:33" s="59" customFormat="1">
      <c r="A1" s="135" t="s">
        <v>146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</row>
    <row r="2" spans="1:33">
      <c r="A2" s="47"/>
      <c r="B2" s="47"/>
      <c r="C2" s="47"/>
      <c r="D2" s="47"/>
      <c r="E2" s="28"/>
      <c r="F2" s="47"/>
      <c r="G2" s="28"/>
      <c r="H2" s="47"/>
      <c r="I2" s="28"/>
      <c r="J2" s="28"/>
      <c r="K2" s="28"/>
      <c r="L2" s="47"/>
      <c r="M2" s="28"/>
      <c r="N2" s="47"/>
      <c r="O2" s="28"/>
      <c r="P2" s="47"/>
      <c r="Q2" s="47"/>
      <c r="R2" s="28"/>
      <c r="S2" s="47"/>
      <c r="T2" s="47"/>
      <c r="U2" s="28"/>
      <c r="V2" s="47"/>
      <c r="W2" s="47"/>
      <c r="X2" s="28"/>
      <c r="Y2" s="47"/>
      <c r="Z2" s="47"/>
      <c r="AA2" s="28"/>
      <c r="AB2" s="47"/>
      <c r="AC2" s="28"/>
      <c r="AD2" s="28"/>
      <c r="AE2" s="28"/>
      <c r="AF2" s="28"/>
      <c r="AG2" s="28"/>
    </row>
    <row r="3" spans="1:33" ht="47.25" customHeight="1">
      <c r="A3" s="676" t="s">
        <v>18</v>
      </c>
      <c r="B3" s="676" t="s">
        <v>56</v>
      </c>
      <c r="C3" s="676" t="s">
        <v>20</v>
      </c>
      <c r="D3" s="649" t="s">
        <v>152</v>
      </c>
      <c r="E3" s="651"/>
      <c r="F3" s="604" t="s">
        <v>355</v>
      </c>
      <c r="G3" s="604"/>
      <c r="H3" s="604"/>
      <c r="I3" s="604"/>
      <c r="J3" s="604"/>
      <c r="K3" s="604"/>
      <c r="L3" s="649" t="s">
        <v>245</v>
      </c>
      <c r="M3" s="651"/>
      <c r="N3" s="649" t="s">
        <v>147</v>
      </c>
      <c r="O3" s="650"/>
      <c r="P3" s="651"/>
      <c r="Q3" s="649" t="s">
        <v>148</v>
      </c>
      <c r="R3" s="650"/>
      <c r="S3" s="651"/>
      <c r="T3" s="649" t="s">
        <v>149</v>
      </c>
      <c r="U3" s="650"/>
      <c r="V3" s="651"/>
      <c r="W3" s="649" t="s">
        <v>150</v>
      </c>
      <c r="X3" s="650"/>
      <c r="Y3" s="651"/>
      <c r="Z3" s="649" t="s">
        <v>151</v>
      </c>
      <c r="AA3" s="650"/>
      <c r="AB3" s="651"/>
      <c r="AC3" s="629" t="s">
        <v>226</v>
      </c>
      <c r="AD3" s="629" t="s">
        <v>140</v>
      </c>
      <c r="AE3" s="635" t="s">
        <v>249</v>
      </c>
      <c r="AF3" s="629" t="s">
        <v>182</v>
      </c>
      <c r="AG3" s="629"/>
    </row>
    <row r="4" spans="1:33" ht="18" customHeight="1">
      <c r="A4" s="677"/>
      <c r="B4" s="677"/>
      <c r="C4" s="677"/>
      <c r="D4" s="652"/>
      <c r="E4" s="654"/>
      <c r="F4" s="604" t="s">
        <v>88</v>
      </c>
      <c r="G4" s="604"/>
      <c r="H4" s="604" t="s">
        <v>70</v>
      </c>
      <c r="I4" s="604"/>
      <c r="J4" s="604"/>
      <c r="K4" s="604"/>
      <c r="L4" s="652"/>
      <c r="M4" s="654"/>
      <c r="N4" s="652"/>
      <c r="O4" s="653"/>
      <c r="P4" s="654"/>
      <c r="Q4" s="652"/>
      <c r="R4" s="653"/>
      <c r="S4" s="654"/>
      <c r="T4" s="652"/>
      <c r="U4" s="653"/>
      <c r="V4" s="654"/>
      <c r="W4" s="652"/>
      <c r="X4" s="653"/>
      <c r="Y4" s="654"/>
      <c r="Z4" s="652"/>
      <c r="AA4" s="653"/>
      <c r="AB4" s="654"/>
      <c r="AC4" s="629"/>
      <c r="AD4" s="629"/>
      <c r="AE4" s="636"/>
      <c r="AF4" s="629" t="s">
        <v>183</v>
      </c>
      <c r="AG4" s="629" t="s">
        <v>208</v>
      </c>
    </row>
    <row r="5" spans="1:33" ht="52.5" customHeight="1">
      <c r="A5" s="677"/>
      <c r="B5" s="677"/>
      <c r="C5" s="677"/>
      <c r="D5" s="655"/>
      <c r="E5" s="657"/>
      <c r="F5" s="604"/>
      <c r="G5" s="604"/>
      <c r="H5" s="604" t="s">
        <v>228</v>
      </c>
      <c r="I5" s="604"/>
      <c r="J5" s="629" t="s">
        <v>227</v>
      </c>
      <c r="K5" s="629"/>
      <c r="L5" s="655"/>
      <c r="M5" s="657"/>
      <c r="N5" s="655"/>
      <c r="O5" s="656"/>
      <c r="P5" s="657"/>
      <c r="Q5" s="655"/>
      <c r="R5" s="656"/>
      <c r="S5" s="657"/>
      <c r="T5" s="655"/>
      <c r="U5" s="656"/>
      <c r="V5" s="657"/>
      <c r="W5" s="655"/>
      <c r="X5" s="656"/>
      <c r="Y5" s="657"/>
      <c r="Z5" s="655"/>
      <c r="AA5" s="656"/>
      <c r="AB5" s="657"/>
      <c r="AC5" s="629"/>
      <c r="AD5" s="629"/>
      <c r="AE5" s="636"/>
      <c r="AF5" s="629"/>
      <c r="AG5" s="629"/>
    </row>
    <row r="6" spans="1:33" ht="18" customHeight="1">
      <c r="A6" s="678"/>
      <c r="B6" s="678"/>
      <c r="C6" s="678"/>
      <c r="D6" s="421">
        <v>2020</v>
      </c>
      <c r="E6" s="421">
        <v>2021</v>
      </c>
      <c r="F6" s="421">
        <v>2020</v>
      </c>
      <c r="G6" s="421">
        <v>2021</v>
      </c>
      <c r="H6" s="421">
        <v>2020</v>
      </c>
      <c r="I6" s="421">
        <v>2021</v>
      </c>
      <c r="J6" s="421">
        <v>2020</v>
      </c>
      <c r="K6" s="421">
        <v>2021</v>
      </c>
      <c r="L6" s="421">
        <v>2020</v>
      </c>
      <c r="M6" s="421">
        <v>2021</v>
      </c>
      <c r="N6" s="421">
        <v>2020</v>
      </c>
      <c r="O6" s="421">
        <v>2021</v>
      </c>
      <c r="P6" s="418" t="s">
        <v>48</v>
      </c>
      <c r="Q6" s="421">
        <v>2020</v>
      </c>
      <c r="R6" s="421">
        <v>2021</v>
      </c>
      <c r="S6" s="418" t="s">
        <v>48</v>
      </c>
      <c r="T6" s="421">
        <v>2020</v>
      </c>
      <c r="U6" s="421">
        <v>2021</v>
      </c>
      <c r="V6" s="418" t="s">
        <v>48</v>
      </c>
      <c r="W6" s="421">
        <v>2020</v>
      </c>
      <c r="X6" s="421">
        <v>2021</v>
      </c>
      <c r="Y6" s="418" t="s">
        <v>48</v>
      </c>
      <c r="Z6" s="421">
        <v>2020</v>
      </c>
      <c r="AA6" s="421">
        <v>2021</v>
      </c>
      <c r="AB6" s="418" t="s">
        <v>48</v>
      </c>
      <c r="AC6" s="629"/>
      <c r="AD6" s="629"/>
      <c r="AE6" s="637"/>
      <c r="AF6" s="629"/>
      <c r="AG6" s="629"/>
    </row>
    <row r="7" spans="1:33" s="77" customFormat="1" ht="11.25">
      <c r="A7" s="204"/>
      <c r="B7" s="150"/>
      <c r="C7" s="204">
        <v>1</v>
      </c>
      <c r="D7" s="204">
        <v>2</v>
      </c>
      <c r="E7" s="204">
        <v>3</v>
      </c>
      <c r="F7" s="204">
        <v>4</v>
      </c>
      <c r="G7" s="204">
        <v>5</v>
      </c>
      <c r="H7" s="204">
        <v>6</v>
      </c>
      <c r="I7" s="204">
        <v>7</v>
      </c>
      <c r="J7" s="204">
        <v>8</v>
      </c>
      <c r="K7" s="204">
        <v>9</v>
      </c>
      <c r="L7" s="204">
        <v>10</v>
      </c>
      <c r="M7" s="204">
        <v>11</v>
      </c>
      <c r="N7" s="204">
        <v>12</v>
      </c>
      <c r="O7" s="204">
        <v>13</v>
      </c>
      <c r="P7" s="204">
        <v>14</v>
      </c>
      <c r="Q7" s="204">
        <v>15</v>
      </c>
      <c r="R7" s="204">
        <v>16</v>
      </c>
      <c r="S7" s="204">
        <v>17</v>
      </c>
      <c r="T7" s="204">
        <v>18</v>
      </c>
      <c r="U7" s="204">
        <v>19</v>
      </c>
      <c r="V7" s="204">
        <v>20</v>
      </c>
      <c r="W7" s="204">
        <v>21</v>
      </c>
      <c r="X7" s="204">
        <v>22</v>
      </c>
      <c r="Y7" s="204">
        <v>23</v>
      </c>
      <c r="Z7" s="204">
        <v>24</v>
      </c>
      <c r="AA7" s="204">
        <v>25</v>
      </c>
      <c r="AB7" s="204">
        <v>26</v>
      </c>
      <c r="AC7" s="204">
        <v>27</v>
      </c>
      <c r="AD7" s="204">
        <v>28</v>
      </c>
      <c r="AE7" s="204">
        <v>29</v>
      </c>
      <c r="AF7" s="204">
        <v>30</v>
      </c>
      <c r="AG7" s="204">
        <v>31</v>
      </c>
    </row>
    <row r="8" spans="1:33" ht="38.25" customHeight="1">
      <c r="A8" s="63" t="s">
        <v>66</v>
      </c>
      <c r="B8" s="61" t="s">
        <v>145</v>
      </c>
      <c r="C8" s="62" t="s">
        <v>21</v>
      </c>
      <c r="D8" s="60">
        <v>1</v>
      </c>
      <c r="E8" s="35">
        <v>1</v>
      </c>
      <c r="F8" s="60">
        <v>29</v>
      </c>
      <c r="G8" s="35">
        <v>29</v>
      </c>
      <c r="H8" s="60">
        <v>4</v>
      </c>
      <c r="I8" s="35">
        <v>7</v>
      </c>
      <c r="J8" s="35"/>
      <c r="K8" s="35"/>
      <c r="L8" s="60">
        <v>1</v>
      </c>
      <c r="M8" s="35">
        <v>1</v>
      </c>
      <c r="N8" s="37">
        <v>35.1</v>
      </c>
      <c r="O8" s="37">
        <v>52.5</v>
      </c>
      <c r="P8" s="439">
        <f>O8-N8</f>
        <v>17.399999999999999</v>
      </c>
      <c r="Q8" s="35">
        <v>23</v>
      </c>
      <c r="R8" s="35">
        <v>80</v>
      </c>
      <c r="S8" s="60">
        <f>R8-Q8</f>
        <v>57</v>
      </c>
      <c r="T8" s="35">
        <v>25</v>
      </c>
      <c r="U8" s="35">
        <v>37</v>
      </c>
      <c r="V8" s="60">
        <f>U8-T8</f>
        <v>12</v>
      </c>
      <c r="W8" s="35">
        <v>412</v>
      </c>
      <c r="X8" s="35">
        <v>955</v>
      </c>
      <c r="Y8" s="60">
        <f>X8-W8</f>
        <v>543</v>
      </c>
      <c r="Z8" s="35">
        <v>1724</v>
      </c>
      <c r="AA8" s="35">
        <v>1696</v>
      </c>
      <c r="AB8" s="60">
        <f>AA8-Z8</f>
        <v>-28</v>
      </c>
      <c r="AC8" s="35">
        <v>117</v>
      </c>
      <c r="AD8" s="35">
        <v>117</v>
      </c>
      <c r="AE8" s="35">
        <v>66</v>
      </c>
      <c r="AF8" s="35">
        <v>20</v>
      </c>
      <c r="AG8" s="35">
        <v>16</v>
      </c>
    </row>
    <row r="9" spans="1:33" s="26" customFormat="1">
      <c r="A9" s="79"/>
      <c r="B9" s="79" t="s">
        <v>0</v>
      </c>
      <c r="C9" s="141" t="s">
        <v>22</v>
      </c>
      <c r="D9" s="159">
        <f>D8</f>
        <v>1</v>
      </c>
      <c r="E9" s="159">
        <f t="shared" ref="E9:M9" si="0">E8</f>
        <v>1</v>
      </c>
      <c r="F9" s="159">
        <f t="shared" si="0"/>
        <v>29</v>
      </c>
      <c r="G9" s="159">
        <f t="shared" si="0"/>
        <v>29</v>
      </c>
      <c r="H9" s="159">
        <f t="shared" si="0"/>
        <v>4</v>
      </c>
      <c r="I9" s="159">
        <f t="shared" si="0"/>
        <v>7</v>
      </c>
      <c r="J9" s="159">
        <f t="shared" si="0"/>
        <v>0</v>
      </c>
      <c r="K9" s="159">
        <f t="shared" si="0"/>
        <v>0</v>
      </c>
      <c r="L9" s="159">
        <f t="shared" si="0"/>
        <v>1</v>
      </c>
      <c r="M9" s="159">
        <f t="shared" si="0"/>
        <v>1</v>
      </c>
      <c r="N9" s="440">
        <f>N8</f>
        <v>35.1</v>
      </c>
      <c r="O9" s="440">
        <f>O8</f>
        <v>52.5</v>
      </c>
      <c r="P9" s="79">
        <f>O9-N9</f>
        <v>17.399999999999999</v>
      </c>
      <c r="Q9" s="159">
        <f>Q8</f>
        <v>23</v>
      </c>
      <c r="R9" s="159">
        <f>R8</f>
        <v>80</v>
      </c>
      <c r="S9" s="79">
        <f>R9-Q9</f>
        <v>57</v>
      </c>
      <c r="T9" s="159">
        <f>T8</f>
        <v>25</v>
      </c>
      <c r="U9" s="159">
        <f>U8</f>
        <v>37</v>
      </c>
      <c r="V9" s="79">
        <f>U9-T9</f>
        <v>12</v>
      </c>
      <c r="W9" s="159">
        <f>W8</f>
        <v>412</v>
      </c>
      <c r="X9" s="159">
        <f>X8</f>
        <v>955</v>
      </c>
      <c r="Y9" s="79">
        <f>X9-W9</f>
        <v>543</v>
      </c>
      <c r="Z9" s="159">
        <f>Z8</f>
        <v>1724</v>
      </c>
      <c r="AA9" s="159">
        <f>AA8</f>
        <v>1696</v>
      </c>
      <c r="AB9" s="79">
        <f>AA9-Z9</f>
        <v>-28</v>
      </c>
      <c r="AC9" s="159">
        <f>AC8</f>
        <v>117</v>
      </c>
      <c r="AD9" s="159">
        <f>AD8</f>
        <v>117</v>
      </c>
      <c r="AE9" s="159">
        <f>AE8</f>
        <v>66</v>
      </c>
      <c r="AF9" s="159">
        <f>AF8</f>
        <v>20</v>
      </c>
      <c r="AG9" s="159">
        <f>AG8</f>
        <v>16</v>
      </c>
    </row>
    <row r="10" spans="1:33">
      <c r="H10" s="47"/>
      <c r="I10" s="28"/>
      <c r="J10" s="28"/>
      <c r="K10" s="28"/>
      <c r="Y10" s="47"/>
      <c r="AE10" s="28"/>
      <c r="AF10" s="28"/>
      <c r="AG10" s="28"/>
    </row>
    <row r="11" spans="1:33">
      <c r="O11" s="28"/>
    </row>
  </sheetData>
  <sheetProtection formatCells="0" formatColumns="0" formatRows="0" insertColumns="0" insertRows="0" deleteColumns="0" deleteRows="0"/>
  <mergeCells count="21">
    <mergeCell ref="F3:K3"/>
    <mergeCell ref="H4:K4"/>
    <mergeCell ref="H5:I5"/>
    <mergeCell ref="J5:K5"/>
    <mergeCell ref="AE3:AE6"/>
    <mergeCell ref="AF3:AG3"/>
    <mergeCell ref="AF4:AF6"/>
    <mergeCell ref="AG4:AG6"/>
    <mergeCell ref="A3:A6"/>
    <mergeCell ref="B3:B6"/>
    <mergeCell ref="C3:C6"/>
    <mergeCell ref="D3:E5"/>
    <mergeCell ref="L3:M5"/>
    <mergeCell ref="F4:G5"/>
    <mergeCell ref="N3:P5"/>
    <mergeCell ref="Q3:S5"/>
    <mergeCell ref="T3:V5"/>
    <mergeCell ref="W3:Y5"/>
    <mergeCell ref="Z3:AB5"/>
    <mergeCell ref="AC3:AC6"/>
    <mergeCell ref="AD3:AD6"/>
  </mergeCells>
  <phoneticPr fontId="18" type="noConversion"/>
  <pageMargins left="0.15748031496062992" right="0.15748031496062992" top="0.98425196850393704" bottom="0.98425196850393704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6</vt:i4>
      </vt:variant>
    </vt:vector>
  </HeadingPairs>
  <TitlesOfParts>
    <vt:vector size="19" baseType="lpstr">
      <vt:lpstr>Лист1</vt:lpstr>
      <vt:lpstr>УК гг </vt:lpstr>
      <vt:lpstr>Кол-во УК</vt:lpstr>
      <vt:lpstr>биб-ки</vt:lpstr>
      <vt:lpstr>клубы</vt:lpstr>
      <vt:lpstr>музеи </vt:lpstr>
      <vt:lpstr>Театры</vt:lpstr>
      <vt:lpstr>Конц.</vt:lpstr>
      <vt:lpstr>ДШИ</vt:lpstr>
      <vt:lpstr>СПО</vt:lpstr>
      <vt:lpstr>СПО2019-20</vt:lpstr>
      <vt:lpstr>ТОИУМЦКИ</vt:lpstr>
      <vt:lpstr>зоопарк</vt:lpstr>
      <vt:lpstr>'Кол-во УК'!Область_печати</vt:lpstr>
      <vt:lpstr>Конц.!Область_печати</vt:lpstr>
      <vt:lpstr>'музеи '!Область_печати</vt:lpstr>
      <vt:lpstr>СПО!Область_печати</vt:lpstr>
      <vt:lpstr>'СПО2019-20'!Область_печати</vt:lpstr>
      <vt:lpstr>Театры!Область_печати</vt:lpstr>
    </vt:vector>
  </TitlesOfParts>
  <Company>Комитет по культуре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Дмитриевна</dc:creator>
  <cp:lastModifiedBy>Воронова Елена Дмитриевна</cp:lastModifiedBy>
  <cp:lastPrinted>2022-08-25T05:02:24Z</cp:lastPrinted>
  <dcterms:created xsi:type="dcterms:W3CDTF">2002-03-14T05:09:48Z</dcterms:created>
  <dcterms:modified xsi:type="dcterms:W3CDTF">2022-10-21T04:49:04Z</dcterms:modified>
</cp:coreProperties>
</file>